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oimspp-my.sharepoint.com/personal/jloreman_blm_gov/Documents/IM_Use of Contingency Funding for GAOA LRF Projects/"/>
    </mc:Choice>
  </mc:AlternateContent>
  <xr:revisionPtr revIDLastSave="51" documentId="13_ncr:1_{621DF0FA-4772-48F9-B4B5-5423F93756DE}" xr6:coauthVersionLast="47" xr6:coauthVersionMax="47" xr10:uidLastSave="{884ADCC8-457B-488D-AF32-0F4FDEB8F43F}"/>
  <bookViews>
    <workbookView xWindow="-28920" yWindow="-120" windowWidth="29040" windowHeight="15840" xr2:uid="{72F06C30-03C3-475C-A2A3-27F84AC3B82C}"/>
  </bookViews>
  <sheets>
    <sheet name="2025 Q1 GAOA Obligation Rate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2" l="1"/>
  <c r="J15" i="2"/>
  <c r="J19" i="2"/>
  <c r="F29" i="2"/>
  <c r="J18" i="2"/>
  <c r="J12" i="2"/>
  <c r="J11" i="2"/>
  <c r="E33" i="2" l="1"/>
  <c r="E36" i="2" s="1"/>
  <c r="E29" i="2"/>
  <c r="E89" i="2"/>
  <c r="E92" i="2" s="1"/>
  <c r="D89" i="2"/>
  <c r="D92" i="2" s="1"/>
  <c r="C89" i="2"/>
  <c r="C92" i="2" s="1"/>
  <c r="F88" i="2"/>
  <c r="F87" i="2"/>
  <c r="E82" i="2"/>
  <c r="E85" i="2" s="1"/>
  <c r="D82" i="2"/>
  <c r="D85" i="2" s="1"/>
  <c r="C82" i="2"/>
  <c r="C85" i="2" s="1"/>
  <c r="F81" i="2"/>
  <c r="F80" i="2"/>
  <c r="E75" i="2"/>
  <c r="E78" i="2" s="1"/>
  <c r="D75" i="2"/>
  <c r="D78" i="2" s="1"/>
  <c r="C75" i="2"/>
  <c r="C78" i="2" s="1"/>
  <c r="F74" i="2"/>
  <c r="F73" i="2"/>
  <c r="E68" i="2"/>
  <c r="E71" i="2" s="1"/>
  <c r="D68" i="2"/>
  <c r="D71" i="2" s="1"/>
  <c r="C68" i="2"/>
  <c r="C71" i="2" s="1"/>
  <c r="F67" i="2"/>
  <c r="F66" i="2"/>
  <c r="E64" i="2"/>
  <c r="D61" i="2"/>
  <c r="D64" i="2" s="1"/>
  <c r="C61" i="2"/>
  <c r="C64" i="2" s="1"/>
  <c r="F60" i="2"/>
  <c r="F59" i="2"/>
  <c r="E54" i="2"/>
  <c r="E57" i="2" s="1"/>
  <c r="D54" i="2"/>
  <c r="D57" i="2" s="1"/>
  <c r="C54" i="2"/>
  <c r="C57" i="2" s="1"/>
  <c r="F53" i="2"/>
  <c r="F52" i="2"/>
  <c r="E47" i="2"/>
  <c r="E50" i="2" s="1"/>
  <c r="D47" i="2"/>
  <c r="D50" i="2" s="1"/>
  <c r="C47" i="2"/>
  <c r="C50" i="2" s="1"/>
  <c r="F46" i="2"/>
  <c r="F45" i="2"/>
  <c r="E40" i="2"/>
  <c r="E43" i="2" s="1"/>
  <c r="D40" i="2"/>
  <c r="D43" i="2" s="1"/>
  <c r="C40" i="2"/>
  <c r="C43" i="2" s="1"/>
  <c r="F39" i="2"/>
  <c r="F38" i="2"/>
  <c r="D33" i="2"/>
  <c r="D36" i="2" s="1"/>
  <c r="C33" i="2"/>
  <c r="C36" i="2" s="1"/>
  <c r="F32" i="2"/>
  <c r="F31" i="2"/>
  <c r="D26" i="2"/>
  <c r="D29" i="2" s="1"/>
  <c r="C26" i="2"/>
  <c r="C29" i="2" s="1"/>
  <c r="F25" i="2"/>
  <c r="F24" i="2"/>
  <c r="E19" i="2"/>
  <c r="E22" i="2" s="1"/>
  <c r="D19" i="2"/>
  <c r="D22" i="2" s="1"/>
  <c r="C19" i="2"/>
  <c r="C22" i="2" s="1"/>
  <c r="F18" i="2"/>
  <c r="F17" i="2"/>
  <c r="E12" i="2"/>
  <c r="E15" i="2" s="1"/>
  <c r="D12" i="2"/>
  <c r="D15" i="2" s="1"/>
  <c r="C12" i="2"/>
  <c r="C15" i="2" s="1"/>
  <c r="F11" i="2"/>
  <c r="F10" i="2"/>
  <c r="F4" i="2"/>
  <c r="F3" i="2"/>
  <c r="E5" i="2"/>
  <c r="E8" i="2" s="1"/>
  <c r="D5" i="2"/>
  <c r="D8" i="2" s="1"/>
  <c r="C5" i="2"/>
  <c r="C8" i="2" s="1"/>
  <c r="F64" i="2" l="1"/>
  <c r="J10" i="2" s="1"/>
  <c r="F92" i="2"/>
  <c r="J13" i="2" s="1"/>
  <c r="F57" i="2"/>
  <c r="J14" i="2" s="1"/>
  <c r="F89" i="2"/>
  <c r="F85" i="2"/>
  <c r="J9" i="2" s="1"/>
  <c r="F82" i="2"/>
  <c r="F78" i="2"/>
  <c r="J17" i="2" s="1"/>
  <c r="F75" i="2"/>
  <c r="F71" i="2"/>
  <c r="J8" i="2" s="1"/>
  <c r="F43" i="2"/>
  <c r="F50" i="2"/>
  <c r="F36" i="2"/>
  <c r="J7" i="2" s="1"/>
  <c r="F68" i="2"/>
  <c r="F61" i="2"/>
  <c r="F54" i="2"/>
  <c r="F47" i="2"/>
  <c r="F40" i="2"/>
  <c r="F33" i="2"/>
  <c r="F26" i="2"/>
  <c r="F19" i="2"/>
  <c r="F22" i="2"/>
  <c r="F8" i="2"/>
  <c r="F5" i="2"/>
  <c r="F15" i="2"/>
  <c r="F12" i="2"/>
  <c r="N5" i="2" l="1"/>
  <c r="M5" i="2" l="1"/>
  <c r="K12" i="2" s="1"/>
  <c r="K17" i="2" l="1"/>
  <c r="K13" i="2"/>
  <c r="K11" i="2"/>
  <c r="K18" i="2"/>
  <c r="K9" i="2"/>
  <c r="K15" i="2"/>
  <c r="K14" i="2"/>
  <c r="K10" i="2"/>
  <c r="K8" i="2"/>
  <c r="K7" i="2"/>
  <c r="K16" i="2"/>
  <c r="K19" i="2"/>
</calcChain>
</file>

<file path=xl/sharedStrings.xml><?xml version="1.0" encoding="utf-8"?>
<sst xmlns="http://schemas.openxmlformats.org/spreadsheetml/2006/main" count="119" uniqueCount="32">
  <si>
    <t>State</t>
  </si>
  <si>
    <t>Criteria</t>
  </si>
  <si>
    <t>FY21-22</t>
  </si>
  <si>
    <t>FY23</t>
  </si>
  <si>
    <t>FY24</t>
  </si>
  <si>
    <t>Totals</t>
  </si>
  <si>
    <t>Rank</t>
  </si>
  <si>
    <t>AK</t>
  </si>
  <si>
    <t>Allocated</t>
  </si>
  <si>
    <t>unobligated</t>
  </si>
  <si>
    <t>obligated</t>
  </si>
  <si>
    <t>Standard Dev</t>
  </si>
  <si>
    <t>% unobligated</t>
  </si>
  <si>
    <t>DOI obligation rate</t>
  </si>
  <si>
    <t>Obligated</t>
  </si>
  <si>
    <t>Probability Distribution</t>
  </si>
  <si>
    <t>weighted importance</t>
  </si>
  <si>
    <t>ID</t>
  </si>
  <si>
    <t>weighted score</t>
  </si>
  <si>
    <t xml:space="preserve"> </t>
  </si>
  <si>
    <t>OR</t>
  </si>
  <si>
    <t>WY</t>
  </si>
  <si>
    <t>CA</t>
  </si>
  <si>
    <t>NV</t>
  </si>
  <si>
    <t>AZ</t>
  </si>
  <si>
    <t>NM</t>
  </si>
  <si>
    <t>MT</t>
  </si>
  <si>
    <t>NIFC</t>
  </si>
  <si>
    <t>CO</t>
  </si>
  <si>
    <t>UT</t>
  </si>
  <si>
    <t>ES</t>
  </si>
  <si>
    <t>Median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</si>
</sst>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0000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5" borderId="0" applyNumberFormat="0" applyBorder="0" applyAlignment="0" applyProtection="0"/>
    <xf numFmtId="0" fontId="3" fillId="6" borderId="0" applyNumberFormat="0" applyBorder="0" applyAlignment="0" applyProtection="0"/>
  </cellStyleXfs>
  <cellXfs count="24">
    <xf numFmtId="0" fontId="0" fillId="0" borderId="0" xfId="0"/>
    <xf numFmtId="0" fontId="0" fillId="0" borderId="1" xfId="1" applyNumberFormat="1" applyFont="1" applyBorder="1"/>
    <xf numFmtId="0" fontId="0" fillId="0" borderId="1" xfId="0" applyBorder="1"/>
    <xf numFmtId="9" fontId="0" fillId="0" borderId="1" xfId="1" applyFont="1" applyBorder="1"/>
    <xf numFmtId="0" fontId="0" fillId="2" borderId="1" xfId="0" applyFill="1" applyBorder="1" applyAlignment="1">
      <alignment horizontal="center"/>
    </xf>
    <xf numFmtId="44" fontId="0" fillId="0" borderId="1" xfId="2" applyFont="1" applyBorder="1"/>
    <xf numFmtId="44" fontId="0" fillId="0" borderId="1" xfId="0" applyNumberFormat="1" applyBorder="1"/>
    <xf numFmtId="0" fontId="0" fillId="0" borderId="1" xfId="0" applyBorder="1" applyAlignment="1">
      <alignment horizontal="right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1" applyNumberFormat="1" applyFont="1" applyFill="1" applyBorder="1"/>
    <xf numFmtId="164" fontId="0" fillId="3" borderId="1" xfId="1" applyNumberFormat="1" applyFont="1" applyFill="1" applyBorder="1"/>
    <xf numFmtId="0" fontId="0" fillId="4" borderId="1" xfId="0" applyFill="1" applyBorder="1"/>
    <xf numFmtId="0" fontId="0" fillId="3" borderId="0" xfId="0" applyFill="1"/>
    <xf numFmtId="0" fontId="0" fillId="3" borderId="0" xfId="1" applyNumberFormat="1" applyFont="1" applyFill="1" applyBorder="1"/>
    <xf numFmtId="164" fontId="0" fillId="3" borderId="0" xfId="1" applyNumberFormat="1" applyFont="1" applyFill="1" applyBorder="1"/>
    <xf numFmtId="9" fontId="0" fillId="0" borderId="1" xfId="1" applyFont="1" applyFill="1" applyBorder="1"/>
    <xf numFmtId="0" fontId="4" fillId="6" borderId="1" xfId="4" applyFont="1" applyBorder="1" applyAlignment="1">
      <alignment horizontal="center"/>
    </xf>
    <xf numFmtId="9" fontId="4" fillId="6" borderId="1" xfId="1" applyFont="1" applyFill="1" applyBorder="1"/>
    <xf numFmtId="0" fontId="4" fillId="6" borderId="1" xfId="4" applyNumberFormat="1" applyFont="1" applyBorder="1"/>
    <xf numFmtId="0" fontId="4" fillId="5" borderId="1" xfId="3" applyFont="1" applyBorder="1" applyAlignment="1">
      <alignment horizontal="center"/>
    </xf>
    <xf numFmtId="9" fontId="4" fillId="5" borderId="1" xfId="3" applyNumberFormat="1" applyFont="1" applyBorder="1"/>
    <xf numFmtId="0" fontId="4" fillId="5" borderId="1" xfId="3" applyNumberFormat="1" applyFont="1" applyBorder="1"/>
    <xf numFmtId="164" fontId="0" fillId="7" borderId="1" xfId="1" applyNumberFormat="1" applyFont="1" applyFill="1" applyBorder="1"/>
  </cellXfs>
  <cellStyles count="5">
    <cellStyle name="Bad" xfId="4" builtinId="27"/>
    <cellStyle name="Currency" xfId="2" builtinId="4"/>
    <cellStyle name="Good" xfId="3" builtinId="26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9E648-50D8-4DA4-B5A8-202AB7309469}">
  <dimension ref="A2:N92"/>
  <sheetViews>
    <sheetView tabSelected="1" workbookViewId="0">
      <selection activeCell="H76" sqref="H76"/>
    </sheetView>
  </sheetViews>
  <sheetFormatPr defaultRowHeight="14.4" x14ac:dyDescent="0.3"/>
  <cols>
    <col min="2" max="2" width="18.44140625" customWidth="1"/>
    <col min="3" max="3" width="21.88671875" customWidth="1"/>
    <col min="4" max="4" width="23.33203125" customWidth="1"/>
    <col min="5" max="5" width="17.33203125" customWidth="1"/>
    <col min="6" max="6" width="22.44140625" customWidth="1"/>
    <col min="7" max="7" width="13.44140625" customWidth="1"/>
    <col min="10" max="10" width="13.33203125" customWidth="1"/>
    <col min="11" max="11" width="20.6640625" customWidth="1"/>
    <col min="12" max="12" width="11.33203125" customWidth="1"/>
    <col min="13" max="13" width="13.109375" customWidth="1"/>
    <col min="14" max="14" width="13.44140625" customWidth="1"/>
  </cols>
  <sheetData>
    <row r="2" spans="1:14" x14ac:dyDescent="0.3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</row>
    <row r="3" spans="1:14" x14ac:dyDescent="0.3">
      <c r="A3" s="12" t="s">
        <v>7</v>
      </c>
      <c r="B3" s="2" t="s">
        <v>8</v>
      </c>
      <c r="C3" s="5">
        <v>16916000</v>
      </c>
      <c r="D3" s="5">
        <v>4706000</v>
      </c>
      <c r="E3" s="5">
        <v>4300000</v>
      </c>
      <c r="F3" s="6">
        <f>SUM(C3:E3)</f>
        <v>25922000</v>
      </c>
    </row>
    <row r="4" spans="1:14" x14ac:dyDescent="0.3">
      <c r="A4" s="2"/>
      <c r="B4" s="2" t="s">
        <v>9</v>
      </c>
      <c r="C4" s="5">
        <v>2964964</v>
      </c>
      <c r="D4" s="5">
        <v>4659768</v>
      </c>
      <c r="E4" s="5">
        <v>4300000</v>
      </c>
      <c r="F4" s="6">
        <f t="shared" ref="F4" si="0">SUM(C4:E4)</f>
        <v>11924732</v>
      </c>
      <c r="L4" s="2"/>
      <c r="M4" s="4" t="s">
        <v>10</v>
      </c>
      <c r="N4" s="4" t="s">
        <v>11</v>
      </c>
    </row>
    <row r="5" spans="1:14" x14ac:dyDescent="0.3">
      <c r="A5" s="2"/>
      <c r="B5" s="2" t="s">
        <v>12</v>
      </c>
      <c r="C5" s="1">
        <f>SUM(C4/C3)</f>
        <v>0.17527571529912508</v>
      </c>
      <c r="D5" s="1">
        <f>SUM(D4/D3)</f>
        <v>0.99017594560136002</v>
      </c>
      <c r="E5" s="1">
        <f>SUM(E4/E3)</f>
        <v>1</v>
      </c>
      <c r="F5" s="1">
        <f>SUM(F4/F3)</f>
        <v>0.46002360928940667</v>
      </c>
      <c r="L5" s="9" t="s">
        <v>31</v>
      </c>
      <c r="M5" s="3">
        <f>MEDIAN(J7:J19)</f>
        <v>0.54059471071961629</v>
      </c>
      <c r="N5" s="2">
        <f>_xlfn.STDEV.P(J7:J19)</f>
        <v>0.21393390995387609</v>
      </c>
    </row>
    <row r="6" spans="1:14" x14ac:dyDescent="0.3">
      <c r="A6" s="2"/>
      <c r="B6" s="2" t="s">
        <v>13</v>
      </c>
      <c r="C6" s="7">
        <v>0.05</v>
      </c>
      <c r="D6" s="7">
        <v>0.5</v>
      </c>
      <c r="E6" s="7">
        <v>0.9</v>
      </c>
      <c r="F6" s="2"/>
      <c r="H6" s="4" t="s">
        <v>0</v>
      </c>
      <c r="I6" s="4" t="s">
        <v>6</v>
      </c>
      <c r="J6" s="4" t="s">
        <v>14</v>
      </c>
      <c r="K6" s="4" t="s">
        <v>15</v>
      </c>
    </row>
    <row r="7" spans="1:14" x14ac:dyDescent="0.3">
      <c r="A7" s="2"/>
      <c r="B7" s="2" t="s">
        <v>16</v>
      </c>
      <c r="C7" s="16">
        <v>0.6</v>
      </c>
      <c r="D7" s="3">
        <v>0.3</v>
      </c>
      <c r="E7" s="3">
        <v>0.1</v>
      </c>
      <c r="F7" s="2"/>
      <c r="H7" s="17" t="s">
        <v>17</v>
      </c>
      <c r="I7" s="17">
        <v>13</v>
      </c>
      <c r="J7" s="18">
        <f>1-$F$36</f>
        <v>0.23476192975779486</v>
      </c>
      <c r="K7" s="19">
        <f t="shared" ref="K7:K19" si="1">_xlfn.NORM.DIST(J7,$M$5,$N$5,0)</f>
        <v>0.67120492952926858</v>
      </c>
      <c r="M7" t="s">
        <v>19</v>
      </c>
    </row>
    <row r="8" spans="1:14" x14ac:dyDescent="0.3">
      <c r="A8" s="2"/>
      <c r="B8" s="2" t="s">
        <v>18</v>
      </c>
      <c r="C8" s="1">
        <f>C5*C7</f>
        <v>0.10516542917947505</v>
      </c>
      <c r="D8" s="1">
        <f>D5*D7</f>
        <v>0.29705278368040799</v>
      </c>
      <c r="E8" s="1">
        <f>E5*E7</f>
        <v>0.1</v>
      </c>
      <c r="F8" s="23">
        <f>SUM(C8:E8)</f>
        <v>0.502218212859883</v>
      </c>
      <c r="H8" s="17" t="s">
        <v>20</v>
      </c>
      <c r="I8" s="17">
        <v>12</v>
      </c>
      <c r="J8" s="18">
        <f>1-$F$71</f>
        <v>0.34721294507929135</v>
      </c>
      <c r="K8" s="19">
        <f t="shared" si="1"/>
        <v>1.2393695622041454</v>
      </c>
      <c r="M8" t="s">
        <v>19</v>
      </c>
    </row>
    <row r="9" spans="1:14" x14ac:dyDescent="0.3">
      <c r="A9" s="8"/>
      <c r="B9" s="8"/>
      <c r="C9" s="10"/>
      <c r="D9" s="10"/>
      <c r="E9" s="10"/>
      <c r="F9" s="11"/>
      <c r="H9" s="17" t="s">
        <v>21</v>
      </c>
      <c r="I9" s="17">
        <v>11</v>
      </c>
      <c r="J9" s="18">
        <f>1-$F$85</f>
        <v>0.36955981239973745</v>
      </c>
      <c r="K9" s="19">
        <f t="shared" si="1"/>
        <v>1.3546852676051329</v>
      </c>
    </row>
    <row r="10" spans="1:14" x14ac:dyDescent="0.3">
      <c r="A10" s="12" t="s">
        <v>22</v>
      </c>
      <c r="B10" s="2" t="s">
        <v>8</v>
      </c>
      <c r="C10" s="5">
        <v>16315928</v>
      </c>
      <c r="D10" s="5">
        <v>8225000</v>
      </c>
      <c r="E10" s="5">
        <v>5000000</v>
      </c>
      <c r="F10" s="6">
        <f>SUM(C10:E10)</f>
        <v>29540928</v>
      </c>
      <c r="H10" s="17" t="s">
        <v>23</v>
      </c>
      <c r="I10" s="17">
        <v>10</v>
      </c>
      <c r="J10" s="18">
        <f>1-$F$64</f>
        <v>0.40179990488960149</v>
      </c>
      <c r="K10" s="19">
        <f t="shared" si="1"/>
        <v>1.5108850657340731</v>
      </c>
    </row>
    <row r="11" spans="1:14" x14ac:dyDescent="0.3">
      <c r="A11" s="2"/>
      <c r="B11" s="2" t="s">
        <v>9</v>
      </c>
      <c r="C11" s="5">
        <v>3186519</v>
      </c>
      <c r="D11" s="5">
        <v>8225000</v>
      </c>
      <c r="E11" s="5">
        <v>4183216</v>
      </c>
      <c r="F11" s="6">
        <f t="shared" ref="F11" si="2">SUM(C11:E11)</f>
        <v>15594735</v>
      </c>
      <c r="H11" s="17" t="s">
        <v>7</v>
      </c>
      <c r="I11" s="17">
        <v>9</v>
      </c>
      <c r="J11" s="18">
        <f>1-$F$8</f>
        <v>0.497781787140117</v>
      </c>
      <c r="K11" s="19">
        <f t="shared" si="1"/>
        <v>1.8278221278182873</v>
      </c>
    </row>
    <row r="12" spans="1:14" x14ac:dyDescent="0.3">
      <c r="A12" s="2"/>
      <c r="B12" s="2" t="s">
        <v>12</v>
      </c>
      <c r="C12" s="1">
        <f>SUM(C11/C10)</f>
        <v>0.19530111924985205</v>
      </c>
      <c r="D12" s="1">
        <f>SUM(D11/D10)</f>
        <v>1</v>
      </c>
      <c r="E12" s="1">
        <f>SUM(E11/E10)</f>
        <v>0.83664320000000003</v>
      </c>
      <c r="F12" s="1">
        <f>SUM(F11/F10)</f>
        <v>0.52790267793889212</v>
      </c>
      <c r="H12" s="17" t="s">
        <v>22</v>
      </c>
      <c r="I12" s="17">
        <v>8</v>
      </c>
      <c r="J12" s="18">
        <f>1-$F$15</f>
        <v>0.49915500845008876</v>
      </c>
      <c r="K12" s="19">
        <f t="shared" si="1"/>
        <v>1.8301338899873096</v>
      </c>
    </row>
    <row r="13" spans="1:14" x14ac:dyDescent="0.3">
      <c r="A13" s="2"/>
      <c r="B13" s="2" t="s">
        <v>13</v>
      </c>
      <c r="C13" s="7">
        <v>0.05</v>
      </c>
      <c r="D13" s="7">
        <v>0.5</v>
      </c>
      <c r="E13" s="7">
        <v>0.9</v>
      </c>
      <c r="F13" s="2"/>
      <c r="H13" s="20" t="s">
        <v>24</v>
      </c>
      <c r="I13" s="20">
        <v>7</v>
      </c>
      <c r="J13" s="21">
        <f>1-$F$92</f>
        <v>0.54059471071961629</v>
      </c>
      <c r="K13" s="22">
        <f t="shared" si="1"/>
        <v>1.8647921710375144</v>
      </c>
    </row>
    <row r="14" spans="1:14" x14ac:dyDescent="0.3">
      <c r="A14" s="2"/>
      <c r="B14" s="2" t="s">
        <v>16</v>
      </c>
      <c r="C14" s="3">
        <v>0.6</v>
      </c>
      <c r="D14" s="3">
        <v>0.3</v>
      </c>
      <c r="E14" s="3">
        <v>0.1</v>
      </c>
      <c r="F14" s="2"/>
      <c r="H14" s="20" t="s">
        <v>25</v>
      </c>
      <c r="I14" s="20">
        <v>6</v>
      </c>
      <c r="J14" s="21">
        <f>1-$F$57</f>
        <v>0.62340887723878402</v>
      </c>
      <c r="K14" s="22">
        <f t="shared" si="1"/>
        <v>1.7301805585787133</v>
      </c>
    </row>
    <row r="15" spans="1:14" x14ac:dyDescent="0.3">
      <c r="A15" s="2"/>
      <c r="B15" s="2" t="s">
        <v>18</v>
      </c>
      <c r="C15" s="1">
        <f>C12*C14</f>
        <v>0.11718067154991123</v>
      </c>
      <c r="D15" s="1">
        <f>D12*D14</f>
        <v>0.3</v>
      </c>
      <c r="E15" s="1">
        <f>E12*E14</f>
        <v>8.3664320000000014E-2</v>
      </c>
      <c r="F15" s="23">
        <f>SUM(C15:E15)</f>
        <v>0.50084499154991124</v>
      </c>
      <c r="H15" s="20" t="s">
        <v>26</v>
      </c>
      <c r="I15" s="20">
        <v>5</v>
      </c>
      <c r="J15" s="21">
        <f>1-$F$43</f>
        <v>0.6602326027309382</v>
      </c>
      <c r="K15" s="22">
        <f t="shared" si="1"/>
        <v>1.5948528535275939</v>
      </c>
    </row>
    <row r="16" spans="1:14" x14ac:dyDescent="0.3">
      <c r="A16" s="8"/>
      <c r="B16" s="8"/>
      <c r="C16" s="10"/>
      <c r="D16" s="10"/>
      <c r="E16" s="10"/>
      <c r="F16" s="11"/>
      <c r="H16" s="20" t="s">
        <v>27</v>
      </c>
      <c r="I16" s="20">
        <v>4</v>
      </c>
      <c r="J16" s="21">
        <f>1-$F$50</f>
        <v>0.81056823930916688</v>
      </c>
      <c r="K16" s="22">
        <f t="shared" si="1"/>
        <v>0.84104752230587687</v>
      </c>
    </row>
    <row r="17" spans="1:11" x14ac:dyDescent="0.3">
      <c r="A17" s="12" t="s">
        <v>28</v>
      </c>
      <c r="B17" s="2" t="s">
        <v>8</v>
      </c>
      <c r="C17" s="5">
        <v>11573083</v>
      </c>
      <c r="D17" s="5">
        <v>3470000</v>
      </c>
      <c r="E17" s="5">
        <v>5610000</v>
      </c>
      <c r="F17" s="6">
        <f>SUM(C17:E17)</f>
        <v>20653083</v>
      </c>
      <c r="H17" s="20" t="s">
        <v>29</v>
      </c>
      <c r="I17" s="20">
        <v>3</v>
      </c>
      <c r="J17" s="21">
        <f>1-$F$78</f>
        <v>0.83759068911825851</v>
      </c>
      <c r="K17" s="22">
        <f t="shared" si="1"/>
        <v>0.71142599601978318</v>
      </c>
    </row>
    <row r="18" spans="1:11" x14ac:dyDescent="0.3">
      <c r="A18" s="2"/>
      <c r="B18" s="2" t="s">
        <v>9</v>
      </c>
      <c r="C18" s="5">
        <v>104493</v>
      </c>
      <c r="D18" s="5">
        <v>341244</v>
      </c>
      <c r="E18" s="5">
        <v>5610000</v>
      </c>
      <c r="F18" s="6">
        <f t="shared" ref="F18" si="3">SUM(C18:E18)</f>
        <v>6055737</v>
      </c>
      <c r="H18" s="20" t="s">
        <v>28</v>
      </c>
      <c r="I18" s="20">
        <v>2</v>
      </c>
      <c r="J18" s="21">
        <f>1-$F$22</f>
        <v>0.86508025588377357</v>
      </c>
      <c r="K18" s="22">
        <f t="shared" si="1"/>
        <v>0.59029976365504622</v>
      </c>
    </row>
    <row r="19" spans="1:11" x14ac:dyDescent="0.3">
      <c r="A19" s="2"/>
      <c r="B19" s="2" t="s">
        <v>12</v>
      </c>
      <c r="C19" s="1">
        <f>SUM(C18/C17)</f>
        <v>9.028968339724169E-3</v>
      </c>
      <c r="D19" s="1">
        <f>SUM(D18/D17)</f>
        <v>9.8341210374639776E-2</v>
      </c>
      <c r="E19" s="1">
        <f>SUM(E18/E17)</f>
        <v>1</v>
      </c>
      <c r="F19" s="1">
        <f>SUM(F18/F17)</f>
        <v>0.29321225310526278</v>
      </c>
      <c r="H19" s="20" t="s">
        <v>30</v>
      </c>
      <c r="I19" s="20">
        <v>1</v>
      </c>
      <c r="J19" s="21">
        <f>1-$F$29</f>
        <v>0.92937488865872608</v>
      </c>
      <c r="K19" s="22">
        <f t="shared" si="1"/>
        <v>0.35767742240080247</v>
      </c>
    </row>
    <row r="20" spans="1:11" x14ac:dyDescent="0.3">
      <c r="A20" s="2"/>
      <c r="B20" s="2" t="s">
        <v>13</v>
      </c>
      <c r="C20" s="7">
        <v>0.05</v>
      </c>
      <c r="D20" s="7">
        <v>0.5</v>
      </c>
      <c r="E20" s="7">
        <v>0.9</v>
      </c>
      <c r="F20" s="2"/>
    </row>
    <row r="21" spans="1:11" x14ac:dyDescent="0.3">
      <c r="A21" s="2"/>
      <c r="B21" s="2" t="s">
        <v>16</v>
      </c>
      <c r="C21" s="3">
        <v>0.6</v>
      </c>
      <c r="D21" s="3">
        <v>0.3</v>
      </c>
      <c r="E21" s="3">
        <v>0.1</v>
      </c>
      <c r="F21" s="2"/>
    </row>
    <row r="22" spans="1:11" x14ac:dyDescent="0.3">
      <c r="A22" s="2"/>
      <c r="B22" s="2" t="s">
        <v>18</v>
      </c>
      <c r="C22" s="1">
        <f>C19*C21</f>
        <v>5.4173810038345011E-3</v>
      </c>
      <c r="D22" s="1">
        <f>D19*D21</f>
        <v>2.9502363112391933E-2</v>
      </c>
      <c r="E22" s="1">
        <f>E19*E21</f>
        <v>0.1</v>
      </c>
      <c r="F22" s="23">
        <f>SUM(C22:E22)</f>
        <v>0.13491974411622643</v>
      </c>
    </row>
    <row r="23" spans="1:11" x14ac:dyDescent="0.3">
      <c r="A23" s="8"/>
      <c r="B23" s="8"/>
      <c r="C23" s="10"/>
      <c r="D23" s="10"/>
      <c r="E23" s="10"/>
      <c r="F23" s="11"/>
    </row>
    <row r="24" spans="1:11" x14ac:dyDescent="0.3">
      <c r="A24" s="12" t="s">
        <v>30</v>
      </c>
      <c r="B24" s="2" t="s">
        <v>8</v>
      </c>
      <c r="C24" s="5">
        <v>9655000</v>
      </c>
      <c r="D24" s="5">
        <v>400000</v>
      </c>
      <c r="E24" s="5">
        <v>0</v>
      </c>
      <c r="F24" s="6">
        <f>SUM(C24:E24)</f>
        <v>10055000</v>
      </c>
    </row>
    <row r="25" spans="1:11" x14ac:dyDescent="0.3">
      <c r="A25" s="2"/>
      <c r="B25" s="2" t="s">
        <v>9</v>
      </c>
      <c r="C25" s="5">
        <v>883032</v>
      </c>
      <c r="D25" s="5">
        <v>21000</v>
      </c>
      <c r="E25" s="5">
        <v>0</v>
      </c>
      <c r="F25" s="6">
        <f t="shared" ref="F25" si="4">SUM(C25:E25)</f>
        <v>904032</v>
      </c>
    </row>
    <row r="26" spans="1:11" x14ac:dyDescent="0.3">
      <c r="A26" s="2"/>
      <c r="B26" s="2" t="s">
        <v>12</v>
      </c>
      <c r="C26" s="1">
        <f>SUM(C25/C24)</f>
        <v>9.1458518902123254E-2</v>
      </c>
      <c r="D26" s="1">
        <f>SUM(D25/D24)</f>
        <v>5.2499999999999998E-2</v>
      </c>
      <c r="E26" s="1">
        <v>0</v>
      </c>
      <c r="F26" s="1">
        <f>SUM(F25/F24)</f>
        <v>8.9908702138239677E-2</v>
      </c>
    </row>
    <row r="27" spans="1:11" x14ac:dyDescent="0.3">
      <c r="A27" s="2"/>
      <c r="B27" s="2" t="s">
        <v>13</v>
      </c>
      <c r="C27" s="7">
        <v>0.05</v>
      </c>
      <c r="D27" s="7">
        <v>0.5</v>
      </c>
      <c r="E27" s="7">
        <v>0.9</v>
      </c>
      <c r="F27" s="2"/>
    </row>
    <row r="28" spans="1:11" x14ac:dyDescent="0.3">
      <c r="A28" s="2"/>
      <c r="B28" s="2" t="s">
        <v>16</v>
      </c>
      <c r="C28" s="3">
        <v>0.6</v>
      </c>
      <c r="D28" s="3">
        <v>0.3</v>
      </c>
      <c r="E28" s="3">
        <v>0.1</v>
      </c>
      <c r="F28" s="2"/>
    </row>
    <row r="29" spans="1:11" x14ac:dyDescent="0.3">
      <c r="A29" s="2"/>
      <c r="B29" s="2" t="s">
        <v>18</v>
      </c>
      <c r="C29" s="1">
        <f>C26*C28</f>
        <v>5.4875111341273951E-2</v>
      </c>
      <c r="D29" s="1">
        <f>D26*D28</f>
        <v>1.575E-2</v>
      </c>
      <c r="E29" s="1">
        <f>E26*E28</f>
        <v>0</v>
      </c>
      <c r="F29" s="23">
        <f>SUM(C29:E29)</f>
        <v>7.0625111341273944E-2</v>
      </c>
    </row>
    <row r="30" spans="1:11" x14ac:dyDescent="0.3">
      <c r="A30" s="13"/>
      <c r="B30" s="13"/>
      <c r="C30" s="14"/>
      <c r="D30" s="14"/>
      <c r="E30" s="14"/>
      <c r="F30" s="15"/>
    </row>
    <row r="31" spans="1:11" x14ac:dyDescent="0.3">
      <c r="A31" s="12" t="s">
        <v>17</v>
      </c>
      <c r="B31" s="2" t="s">
        <v>8</v>
      </c>
      <c r="C31" s="5">
        <v>11517772</v>
      </c>
      <c r="D31" s="5">
        <v>6377000</v>
      </c>
      <c r="E31" s="5">
        <v>7200000</v>
      </c>
      <c r="F31" s="6">
        <f>SUM(C31:E31)</f>
        <v>25094772</v>
      </c>
    </row>
    <row r="32" spans="1:11" x14ac:dyDescent="0.3">
      <c r="A32" s="2"/>
      <c r="B32" s="2" t="s">
        <v>9</v>
      </c>
      <c r="C32" s="5">
        <v>7471344</v>
      </c>
      <c r="D32" s="5">
        <v>5867484</v>
      </c>
      <c r="E32" s="5">
        <v>7200000</v>
      </c>
      <c r="F32" s="6">
        <f t="shared" ref="F32" si="5">SUM(C32:E32)</f>
        <v>20538828</v>
      </c>
    </row>
    <row r="33" spans="1:6" x14ac:dyDescent="0.3">
      <c r="A33" s="2"/>
      <c r="B33" s="2" t="s">
        <v>12</v>
      </c>
      <c r="C33" s="1">
        <f>SUM(C32/C31)</f>
        <v>0.64867962310766358</v>
      </c>
      <c r="D33" s="1">
        <f>SUM(D32/D31)</f>
        <v>0.92010098792535677</v>
      </c>
      <c r="E33" s="1">
        <f>SUM(E32/E31)</f>
        <v>1</v>
      </c>
      <c r="F33" s="1">
        <f>SUM(F32/F31)</f>
        <v>0.81845047247291192</v>
      </c>
    </row>
    <row r="34" spans="1:6" x14ac:dyDescent="0.3">
      <c r="A34" s="2"/>
      <c r="B34" s="2" t="s">
        <v>13</v>
      </c>
      <c r="C34" s="7">
        <v>0.05</v>
      </c>
      <c r="D34" s="7">
        <v>0.5</v>
      </c>
      <c r="E34" s="7">
        <v>0.9</v>
      </c>
      <c r="F34" s="2"/>
    </row>
    <row r="35" spans="1:6" x14ac:dyDescent="0.3">
      <c r="A35" s="2"/>
      <c r="B35" s="2" t="s">
        <v>16</v>
      </c>
      <c r="C35" s="3">
        <v>0.6</v>
      </c>
      <c r="D35" s="3">
        <v>0.3</v>
      </c>
      <c r="E35" s="3">
        <v>0.1</v>
      </c>
      <c r="F35" s="2"/>
    </row>
    <row r="36" spans="1:6" x14ac:dyDescent="0.3">
      <c r="A36" s="2"/>
      <c r="B36" s="2" t="s">
        <v>18</v>
      </c>
      <c r="C36" s="1">
        <f>C33*C35</f>
        <v>0.38920777386459815</v>
      </c>
      <c r="D36" s="1">
        <f>D33*D35</f>
        <v>0.27603029637760701</v>
      </c>
      <c r="E36" s="1">
        <f>E33*E35</f>
        <v>0.1</v>
      </c>
      <c r="F36" s="23">
        <f>SUM(C36:E36)</f>
        <v>0.76523807024220514</v>
      </c>
    </row>
    <row r="37" spans="1:6" x14ac:dyDescent="0.3">
      <c r="A37" s="8"/>
      <c r="B37" s="8"/>
      <c r="C37" s="10"/>
      <c r="D37" s="10"/>
      <c r="E37" s="10"/>
      <c r="F37" s="11"/>
    </row>
    <row r="38" spans="1:6" x14ac:dyDescent="0.3">
      <c r="A38" s="12" t="s">
        <v>26</v>
      </c>
      <c r="B38" s="2" t="s">
        <v>8</v>
      </c>
      <c r="C38" s="5">
        <v>13074776</v>
      </c>
      <c r="D38" s="5">
        <v>7681000</v>
      </c>
      <c r="E38" s="5">
        <v>6000000</v>
      </c>
      <c r="F38" s="6">
        <f>SUM(C38:E38)</f>
        <v>26755776</v>
      </c>
    </row>
    <row r="39" spans="1:6" x14ac:dyDescent="0.3">
      <c r="A39" s="2"/>
      <c r="B39" s="2" t="s">
        <v>9</v>
      </c>
      <c r="C39" s="5">
        <v>176749</v>
      </c>
      <c r="D39" s="5">
        <v>6127427</v>
      </c>
      <c r="E39" s="5">
        <v>5540097</v>
      </c>
      <c r="F39" s="6">
        <f t="shared" ref="F39" si="6">SUM(C39:E39)</f>
        <v>11844273</v>
      </c>
    </row>
    <row r="40" spans="1:6" x14ac:dyDescent="0.3">
      <c r="A40" s="2"/>
      <c r="B40" s="2" t="s">
        <v>12</v>
      </c>
      <c r="C40" s="1">
        <f>SUM(C39/C38)</f>
        <v>1.3518319549030898E-2</v>
      </c>
      <c r="D40" s="1">
        <f>SUM(D39/D38)</f>
        <v>0.79773818513214423</v>
      </c>
      <c r="E40" s="1">
        <f>SUM(E39/E38)</f>
        <v>0.92334950000000005</v>
      </c>
      <c r="F40" s="1">
        <f>SUM(F39/F38)</f>
        <v>0.44268097475475948</v>
      </c>
    </row>
    <row r="41" spans="1:6" x14ac:dyDescent="0.3">
      <c r="A41" s="2"/>
      <c r="B41" s="2" t="s">
        <v>13</v>
      </c>
      <c r="C41" s="7">
        <v>0.05</v>
      </c>
      <c r="D41" s="7">
        <v>0.5</v>
      </c>
      <c r="E41" s="7">
        <v>0.9</v>
      </c>
      <c r="F41" s="2"/>
    </row>
    <row r="42" spans="1:6" x14ac:dyDescent="0.3">
      <c r="A42" s="2"/>
      <c r="B42" s="2" t="s">
        <v>16</v>
      </c>
      <c r="C42" s="3">
        <v>0.6</v>
      </c>
      <c r="D42" s="3">
        <v>0.3</v>
      </c>
      <c r="E42" s="3">
        <v>0.1</v>
      </c>
      <c r="F42" s="2"/>
    </row>
    <row r="43" spans="1:6" x14ac:dyDescent="0.3">
      <c r="A43" s="2"/>
      <c r="B43" s="2" t="s">
        <v>18</v>
      </c>
      <c r="C43" s="1">
        <f>C40*C42</f>
        <v>8.1109917294185391E-3</v>
      </c>
      <c r="D43" s="1">
        <f>D40*D42</f>
        <v>0.23932145553964326</v>
      </c>
      <c r="E43" s="1">
        <f>E40*E42</f>
        <v>9.2334950000000013E-2</v>
      </c>
      <c r="F43" s="23">
        <f>SUM(C43:E43)</f>
        <v>0.3397673972690618</v>
      </c>
    </row>
    <row r="44" spans="1:6" x14ac:dyDescent="0.3">
      <c r="A44" s="8"/>
      <c r="B44" s="8"/>
      <c r="C44" s="8"/>
      <c r="D44" s="8"/>
      <c r="E44" s="8"/>
      <c r="F44" s="8"/>
    </row>
    <row r="45" spans="1:6" x14ac:dyDescent="0.3">
      <c r="A45" s="12" t="s">
        <v>27</v>
      </c>
      <c r="B45" s="2" t="s">
        <v>8</v>
      </c>
      <c r="C45" s="5">
        <v>10092676</v>
      </c>
      <c r="D45" s="5">
        <v>2500000</v>
      </c>
      <c r="E45" s="5">
        <v>7000000</v>
      </c>
      <c r="F45" s="6">
        <f>SUM(C45:E45)</f>
        <v>19592676</v>
      </c>
    </row>
    <row r="46" spans="1:6" x14ac:dyDescent="0.3">
      <c r="A46" s="2"/>
      <c r="B46" s="2" t="s">
        <v>9</v>
      </c>
      <c r="C46" s="5">
        <v>1500000</v>
      </c>
      <c r="D46" s="5">
        <v>150000</v>
      </c>
      <c r="E46" s="5">
        <v>5758073</v>
      </c>
      <c r="F46" s="6">
        <f t="shared" ref="F46" si="7">SUM(C46:E46)</f>
        <v>7408073</v>
      </c>
    </row>
    <row r="47" spans="1:6" x14ac:dyDescent="0.3">
      <c r="A47" s="2"/>
      <c r="B47" s="2" t="s">
        <v>12</v>
      </c>
      <c r="C47" s="1">
        <f>SUM(C46/C45)</f>
        <v>0.14862262496091225</v>
      </c>
      <c r="D47" s="1">
        <f>SUM(D46/D45)</f>
        <v>0.06</v>
      </c>
      <c r="E47" s="1">
        <f>SUM(E46/E45)</f>
        <v>0.82258185714285714</v>
      </c>
      <c r="F47" s="1">
        <f>SUM(F46/F45)</f>
        <v>0.37810419566985132</v>
      </c>
    </row>
    <row r="48" spans="1:6" x14ac:dyDescent="0.3">
      <c r="A48" s="2"/>
      <c r="B48" s="2" t="s">
        <v>13</v>
      </c>
      <c r="C48" s="7">
        <v>0.05</v>
      </c>
      <c r="D48" s="7">
        <v>0.5</v>
      </c>
      <c r="E48" s="7">
        <v>0.9</v>
      </c>
      <c r="F48" s="2"/>
    </row>
    <row r="49" spans="1:6" x14ac:dyDescent="0.3">
      <c r="A49" s="2"/>
      <c r="B49" s="2" t="s">
        <v>16</v>
      </c>
      <c r="C49" s="3">
        <v>0.6</v>
      </c>
      <c r="D49" s="3">
        <v>0.3</v>
      </c>
      <c r="E49" s="3">
        <v>0.1</v>
      </c>
      <c r="F49" s="2"/>
    </row>
    <row r="50" spans="1:6" x14ac:dyDescent="0.3">
      <c r="A50" s="2"/>
      <c r="B50" s="2" t="s">
        <v>18</v>
      </c>
      <c r="C50" s="1">
        <f>C47*C49</f>
        <v>8.9173574976547348E-2</v>
      </c>
      <c r="D50" s="1">
        <f>D47*D49</f>
        <v>1.7999999999999999E-2</v>
      </c>
      <c r="E50" s="1">
        <f>E47*E49</f>
        <v>8.2258185714285725E-2</v>
      </c>
      <c r="F50" s="23">
        <f>SUM(C50:E50)</f>
        <v>0.18943176069083306</v>
      </c>
    </row>
    <row r="51" spans="1:6" x14ac:dyDescent="0.3">
      <c r="A51" s="8"/>
      <c r="B51" s="8"/>
      <c r="C51" s="8"/>
      <c r="D51" s="8"/>
      <c r="E51" s="8"/>
      <c r="F51" s="8"/>
    </row>
    <row r="52" spans="1:6" x14ac:dyDescent="0.3">
      <c r="A52" s="12" t="s">
        <v>25</v>
      </c>
      <c r="B52" s="2" t="s">
        <v>8</v>
      </c>
      <c r="C52" s="5">
        <v>9385412</v>
      </c>
      <c r="D52" s="5">
        <v>4851000</v>
      </c>
      <c r="E52" s="5">
        <v>7330000</v>
      </c>
      <c r="F52" s="6">
        <f>SUM(C52:E52)</f>
        <v>21566412</v>
      </c>
    </row>
    <row r="53" spans="1:6" x14ac:dyDescent="0.3">
      <c r="A53" s="2"/>
      <c r="B53" s="2" t="s">
        <v>9</v>
      </c>
      <c r="C53" s="5">
        <v>4454237</v>
      </c>
      <c r="D53" s="5">
        <v>0</v>
      </c>
      <c r="E53" s="5">
        <v>6731594</v>
      </c>
      <c r="F53" s="6">
        <f t="shared" ref="F53" si="8">SUM(C53:E53)</f>
        <v>11185831</v>
      </c>
    </row>
    <row r="54" spans="1:6" x14ac:dyDescent="0.3">
      <c r="A54" s="2"/>
      <c r="B54" s="2" t="s">
        <v>12</v>
      </c>
      <c r="C54" s="1">
        <f>SUM(C53/C52)</f>
        <v>0.47459152565705159</v>
      </c>
      <c r="D54" s="1">
        <f>SUM(D53/D52)</f>
        <v>0</v>
      </c>
      <c r="E54" s="1">
        <f>SUM(E53/E52)</f>
        <v>0.9183620736698499</v>
      </c>
      <c r="F54" s="1">
        <f>SUM(F53/F52)</f>
        <v>0.51866907671058127</v>
      </c>
    </row>
    <row r="55" spans="1:6" x14ac:dyDescent="0.3">
      <c r="A55" s="2"/>
      <c r="B55" s="2" t="s">
        <v>13</v>
      </c>
      <c r="C55" s="7">
        <v>0.05</v>
      </c>
      <c r="D55" s="7">
        <v>0.5</v>
      </c>
      <c r="E55" s="7">
        <v>0.9</v>
      </c>
      <c r="F55" s="2"/>
    </row>
    <row r="56" spans="1:6" x14ac:dyDescent="0.3">
      <c r="A56" s="2"/>
      <c r="B56" s="2" t="s">
        <v>16</v>
      </c>
      <c r="C56" s="3">
        <v>0.6</v>
      </c>
      <c r="D56" s="3">
        <v>0.3</v>
      </c>
      <c r="E56" s="3">
        <v>0.1</v>
      </c>
      <c r="F56" s="2"/>
    </row>
    <row r="57" spans="1:6" x14ac:dyDescent="0.3">
      <c r="A57" s="2"/>
      <c r="B57" s="2" t="s">
        <v>18</v>
      </c>
      <c r="C57" s="1">
        <f>C54*C56</f>
        <v>0.28475491539423092</v>
      </c>
      <c r="D57" s="1">
        <f>D54*D56</f>
        <v>0</v>
      </c>
      <c r="E57" s="1">
        <f>E54*E56</f>
        <v>9.1836207366985001E-2</v>
      </c>
      <c r="F57" s="23">
        <f>SUM(C57:E57)</f>
        <v>0.37659112276121592</v>
      </c>
    </row>
    <row r="58" spans="1:6" x14ac:dyDescent="0.3">
      <c r="A58" s="8"/>
      <c r="B58" s="8"/>
      <c r="C58" s="8"/>
      <c r="D58" s="8"/>
      <c r="E58" s="8"/>
      <c r="F58" s="8"/>
    </row>
    <row r="59" spans="1:6" x14ac:dyDescent="0.3">
      <c r="A59" s="12" t="s">
        <v>23</v>
      </c>
      <c r="B59" s="2" t="s">
        <v>8</v>
      </c>
      <c r="C59" s="5">
        <v>9459000</v>
      </c>
      <c r="D59" s="5">
        <v>12830000</v>
      </c>
      <c r="E59" s="5">
        <v>0</v>
      </c>
      <c r="F59" s="6">
        <f>SUM(C59:E59)</f>
        <v>22289000</v>
      </c>
    </row>
    <row r="60" spans="1:6" x14ac:dyDescent="0.3">
      <c r="A60" s="2"/>
      <c r="B60" s="2" t="s">
        <v>9</v>
      </c>
      <c r="C60" s="5">
        <v>5037201</v>
      </c>
      <c r="D60" s="5">
        <v>11918305</v>
      </c>
      <c r="E60" s="5">
        <v>0</v>
      </c>
      <c r="F60" s="6">
        <f t="shared" ref="F60" si="9">SUM(C60:E60)</f>
        <v>16955506</v>
      </c>
    </row>
    <row r="61" spans="1:6" x14ac:dyDescent="0.3">
      <c r="A61" s="2"/>
      <c r="B61" s="2" t="s">
        <v>12</v>
      </c>
      <c r="C61" s="1">
        <f>SUM(C60/C59)</f>
        <v>0.53252997145575642</v>
      </c>
      <c r="D61" s="1">
        <f>SUM(D60/D59)</f>
        <v>0.92894037412314889</v>
      </c>
      <c r="E61" s="1">
        <v>0</v>
      </c>
      <c r="F61" s="1">
        <f>SUM(F60/F59)</f>
        <v>0.76071183094800121</v>
      </c>
    </row>
    <row r="62" spans="1:6" x14ac:dyDescent="0.3">
      <c r="A62" s="2"/>
      <c r="B62" s="2" t="s">
        <v>13</v>
      </c>
      <c r="C62" s="7">
        <v>0.05</v>
      </c>
      <c r="D62" s="7">
        <v>0.5</v>
      </c>
      <c r="E62" s="7">
        <v>0.9</v>
      </c>
      <c r="F62" s="2"/>
    </row>
    <row r="63" spans="1:6" x14ac:dyDescent="0.3">
      <c r="A63" s="2"/>
      <c r="B63" s="2" t="s">
        <v>16</v>
      </c>
      <c r="C63" s="3">
        <v>0.6</v>
      </c>
      <c r="D63" s="3">
        <v>0.3</v>
      </c>
      <c r="E63" s="3">
        <v>0.1</v>
      </c>
      <c r="F63" s="2"/>
    </row>
    <row r="64" spans="1:6" x14ac:dyDescent="0.3">
      <c r="A64" s="2"/>
      <c r="B64" s="2" t="s">
        <v>18</v>
      </c>
      <c r="C64" s="1">
        <f>C61*C63</f>
        <v>0.31951798287345384</v>
      </c>
      <c r="D64" s="1">
        <f>D61*D63</f>
        <v>0.27868211223694467</v>
      </c>
      <c r="E64" s="1">
        <f>E61*E63</f>
        <v>0</v>
      </c>
      <c r="F64" s="23">
        <f>SUM(C64:E64)</f>
        <v>0.59820009511039851</v>
      </c>
    </row>
    <row r="65" spans="1:6" x14ac:dyDescent="0.3">
      <c r="A65" s="8"/>
      <c r="B65" s="8"/>
      <c r="C65" s="8"/>
      <c r="D65" s="8"/>
      <c r="E65" s="8"/>
      <c r="F65" s="8"/>
    </row>
    <row r="66" spans="1:6" x14ac:dyDescent="0.3">
      <c r="A66" s="12" t="s">
        <v>20</v>
      </c>
      <c r="B66" s="2" t="s">
        <v>8</v>
      </c>
      <c r="C66" s="5">
        <v>31092252</v>
      </c>
      <c r="D66" s="5">
        <v>14139000</v>
      </c>
      <c r="E66" s="5">
        <v>23900000</v>
      </c>
      <c r="F66" s="6">
        <f>SUM(C66:E66)</f>
        <v>69131252</v>
      </c>
    </row>
    <row r="67" spans="1:6" x14ac:dyDescent="0.3">
      <c r="A67" s="2"/>
      <c r="B67" s="2" t="s">
        <v>9</v>
      </c>
      <c r="C67" s="5">
        <v>13317660</v>
      </c>
      <c r="D67" s="5">
        <v>14011157</v>
      </c>
      <c r="E67" s="5">
        <v>23542275</v>
      </c>
      <c r="F67" s="6">
        <f t="shared" ref="F67" si="10">SUM(C67:E67)</f>
        <v>50871092</v>
      </c>
    </row>
    <row r="68" spans="1:6" x14ac:dyDescent="0.3">
      <c r="A68" s="2"/>
      <c r="B68" s="2" t="s">
        <v>12</v>
      </c>
      <c r="C68" s="1">
        <f>SUM(C67/C66)</f>
        <v>0.42832728874061615</v>
      </c>
      <c r="D68" s="1">
        <f>SUM(D67/D66)</f>
        <v>0.99095812999504918</v>
      </c>
      <c r="E68" s="1">
        <f>SUM(E67/E66)</f>
        <v>0.98503242677824265</v>
      </c>
      <c r="F68" s="1">
        <f>SUM(F67/F66)</f>
        <v>0.73586244322611138</v>
      </c>
    </row>
    <row r="69" spans="1:6" x14ac:dyDescent="0.3">
      <c r="A69" s="2"/>
      <c r="B69" s="2" t="s">
        <v>13</v>
      </c>
      <c r="C69" s="7">
        <v>0.05</v>
      </c>
      <c r="D69" s="7">
        <v>0.5</v>
      </c>
      <c r="E69" s="7">
        <v>0.9</v>
      </c>
      <c r="F69" s="2"/>
    </row>
    <row r="70" spans="1:6" x14ac:dyDescent="0.3">
      <c r="A70" s="2"/>
      <c r="B70" s="2" t="s">
        <v>16</v>
      </c>
      <c r="C70" s="3">
        <v>0.6</v>
      </c>
      <c r="D70" s="3">
        <v>0.3</v>
      </c>
      <c r="E70" s="3">
        <v>0.1</v>
      </c>
      <c r="F70" s="2"/>
    </row>
    <row r="71" spans="1:6" x14ac:dyDescent="0.3">
      <c r="A71" s="2"/>
      <c r="B71" s="2" t="s">
        <v>18</v>
      </c>
      <c r="C71" s="1">
        <f>C68*C70</f>
        <v>0.25699637324436969</v>
      </c>
      <c r="D71" s="1">
        <f>D68*D70</f>
        <v>0.29728743899851473</v>
      </c>
      <c r="E71" s="1">
        <f>E68*E70</f>
        <v>9.8503242677824274E-2</v>
      </c>
      <c r="F71" s="23">
        <f>SUM(C71:E71)</f>
        <v>0.65278705492070865</v>
      </c>
    </row>
    <row r="72" spans="1:6" x14ac:dyDescent="0.3">
      <c r="A72" s="8"/>
      <c r="B72" s="8"/>
      <c r="C72" s="8"/>
      <c r="D72" s="8"/>
      <c r="E72" s="8"/>
      <c r="F72" s="8"/>
    </row>
    <row r="73" spans="1:6" x14ac:dyDescent="0.3">
      <c r="A73" s="12" t="s">
        <v>29</v>
      </c>
      <c r="B73" s="2" t="s">
        <v>8</v>
      </c>
      <c r="C73" s="5">
        <v>11540826</v>
      </c>
      <c r="D73" s="5">
        <v>6057000</v>
      </c>
      <c r="E73" s="5">
        <v>7000000</v>
      </c>
      <c r="F73" s="6">
        <f>SUM(C73:E73)</f>
        <v>24597826</v>
      </c>
    </row>
    <row r="74" spans="1:6" x14ac:dyDescent="0.3">
      <c r="A74" s="2"/>
      <c r="B74" s="2" t="s">
        <v>9</v>
      </c>
      <c r="C74" s="5">
        <v>1318440</v>
      </c>
      <c r="D74" s="5">
        <v>494309</v>
      </c>
      <c r="E74" s="5">
        <v>4856713</v>
      </c>
      <c r="F74" s="6">
        <f t="shared" ref="F74" si="11">SUM(C74:E74)</f>
        <v>6669462</v>
      </c>
    </row>
    <row r="75" spans="1:6" x14ac:dyDescent="0.3">
      <c r="A75" s="2"/>
      <c r="B75" s="2" t="s">
        <v>12</v>
      </c>
      <c r="C75" s="1">
        <f>SUM(C74/C73)</f>
        <v>0.11424138965443201</v>
      </c>
      <c r="D75" s="1">
        <f>SUM(D74/D73)</f>
        <v>8.1609542677893346E-2</v>
      </c>
      <c r="E75" s="1">
        <f>SUM(E74/E73)</f>
        <v>0.69381614285714288</v>
      </c>
      <c r="F75" s="1">
        <f>SUM(F74/F73)</f>
        <v>0.27114030321216193</v>
      </c>
    </row>
    <row r="76" spans="1:6" x14ac:dyDescent="0.3">
      <c r="A76" s="2"/>
      <c r="B76" s="2" t="s">
        <v>13</v>
      </c>
      <c r="C76" s="7">
        <v>0.05</v>
      </c>
      <c r="D76" s="7">
        <v>0.5</v>
      </c>
      <c r="E76" s="7">
        <v>0.9</v>
      </c>
      <c r="F76" s="2"/>
    </row>
    <row r="77" spans="1:6" x14ac:dyDescent="0.3">
      <c r="A77" s="2"/>
      <c r="B77" s="2" t="s">
        <v>16</v>
      </c>
      <c r="C77" s="3">
        <v>0.6</v>
      </c>
      <c r="D77" s="3">
        <v>0.3</v>
      </c>
      <c r="E77" s="3">
        <v>0.1</v>
      </c>
      <c r="F77" s="2"/>
    </row>
    <row r="78" spans="1:6" x14ac:dyDescent="0.3">
      <c r="A78" s="2"/>
      <c r="B78" s="2" t="s">
        <v>18</v>
      </c>
      <c r="C78" s="1">
        <f>C75*C77</f>
        <v>6.8544833792659202E-2</v>
      </c>
      <c r="D78" s="1">
        <f>D75*D77</f>
        <v>2.4482862803368002E-2</v>
      </c>
      <c r="E78" s="1">
        <f>E75*E77</f>
        <v>6.9381614285714294E-2</v>
      </c>
      <c r="F78" s="23">
        <f>SUM(C78:E78)</f>
        <v>0.16240931088174149</v>
      </c>
    </row>
    <row r="79" spans="1:6" x14ac:dyDescent="0.3">
      <c r="A79" s="8"/>
      <c r="B79" s="8"/>
      <c r="C79" s="8"/>
      <c r="D79" s="8"/>
      <c r="E79" s="8"/>
      <c r="F79" s="8"/>
    </row>
    <row r="80" spans="1:6" x14ac:dyDescent="0.3">
      <c r="A80" s="12" t="s">
        <v>21</v>
      </c>
      <c r="B80" s="2" t="s">
        <v>8</v>
      </c>
      <c r="C80" s="5">
        <v>8657418</v>
      </c>
      <c r="D80" s="5">
        <v>5263000</v>
      </c>
      <c r="E80" s="5">
        <v>9600000</v>
      </c>
      <c r="F80" s="6">
        <f>SUM(C80:E80)</f>
        <v>23520418</v>
      </c>
    </row>
    <row r="81" spans="1:6" x14ac:dyDescent="0.3">
      <c r="A81" s="2"/>
      <c r="B81" s="2" t="s">
        <v>9</v>
      </c>
      <c r="C81" s="5">
        <v>3839788</v>
      </c>
      <c r="D81" s="5">
        <v>4927603</v>
      </c>
      <c r="E81" s="5">
        <v>8010521</v>
      </c>
      <c r="F81" s="6">
        <f t="shared" ref="F81" si="12">SUM(C81:E81)</f>
        <v>16777912</v>
      </c>
    </row>
    <row r="82" spans="1:6" x14ac:dyDescent="0.3">
      <c r="A82" s="2"/>
      <c r="B82" s="2" t="s">
        <v>12</v>
      </c>
      <c r="C82" s="1">
        <f>SUM(C81/C80)</f>
        <v>0.44352577177167601</v>
      </c>
      <c r="D82" s="1">
        <f>SUM(D81/D80)</f>
        <v>0.93627265817974537</v>
      </c>
      <c r="E82" s="1">
        <f>SUM(E81/E80)</f>
        <v>0.83442927083333329</v>
      </c>
      <c r="F82" s="1">
        <f>SUM(F81/F80)</f>
        <v>0.71333392119136663</v>
      </c>
    </row>
    <row r="83" spans="1:6" x14ac:dyDescent="0.3">
      <c r="A83" s="2"/>
      <c r="B83" s="2" t="s">
        <v>13</v>
      </c>
      <c r="C83" s="7">
        <v>0.05</v>
      </c>
      <c r="D83" s="7">
        <v>0.5</v>
      </c>
      <c r="E83" s="7">
        <v>0.9</v>
      </c>
      <c r="F83" s="2"/>
    </row>
    <row r="84" spans="1:6" x14ac:dyDescent="0.3">
      <c r="A84" s="2"/>
      <c r="B84" s="2" t="s">
        <v>16</v>
      </c>
      <c r="C84" s="3">
        <v>0.6</v>
      </c>
      <c r="D84" s="3">
        <v>0.3</v>
      </c>
      <c r="E84" s="3">
        <v>0.1</v>
      </c>
      <c r="F84" s="2"/>
    </row>
    <row r="85" spans="1:6" x14ac:dyDescent="0.3">
      <c r="A85" s="2"/>
      <c r="B85" s="2" t="s">
        <v>18</v>
      </c>
      <c r="C85" s="1">
        <f>C82*C84</f>
        <v>0.2661154630630056</v>
      </c>
      <c r="D85" s="1">
        <f>D82*D84</f>
        <v>0.28088179745392361</v>
      </c>
      <c r="E85" s="1">
        <f>E82*E84</f>
        <v>8.344292708333334E-2</v>
      </c>
      <c r="F85" s="23">
        <f>SUM(C85:E85)</f>
        <v>0.63044018760026255</v>
      </c>
    </row>
    <row r="86" spans="1:6" x14ac:dyDescent="0.3">
      <c r="A86" s="8"/>
      <c r="B86" s="8"/>
      <c r="C86" s="8"/>
      <c r="D86" s="8"/>
      <c r="E86" s="8"/>
      <c r="F86" s="8"/>
    </row>
    <row r="87" spans="1:6" x14ac:dyDescent="0.3">
      <c r="A87" s="12" t="s">
        <v>24</v>
      </c>
      <c r="B87" s="2" t="s">
        <v>8</v>
      </c>
      <c r="C87" s="5">
        <v>16042605</v>
      </c>
      <c r="D87" s="5">
        <v>5180000</v>
      </c>
      <c r="E87" s="5">
        <v>3500000</v>
      </c>
      <c r="F87" s="6">
        <f>SUM(C87:E87)</f>
        <v>24722605</v>
      </c>
    </row>
    <row r="88" spans="1:6" x14ac:dyDescent="0.3">
      <c r="A88" s="2"/>
      <c r="B88" s="2" t="s">
        <v>9</v>
      </c>
      <c r="C88" s="5">
        <v>4457244</v>
      </c>
      <c r="D88" s="5">
        <v>4883882</v>
      </c>
      <c r="E88" s="5">
        <v>344828</v>
      </c>
      <c r="F88" s="6">
        <f t="shared" ref="F88" si="13">SUM(C88:E88)</f>
        <v>9685954</v>
      </c>
    </row>
    <row r="89" spans="1:6" x14ac:dyDescent="0.3">
      <c r="A89" s="2"/>
      <c r="B89" s="2" t="s">
        <v>12</v>
      </c>
      <c r="C89" s="1">
        <f>SUM(C88/C87)</f>
        <v>0.27783791971441046</v>
      </c>
      <c r="D89" s="1">
        <f>SUM(D88/D87)</f>
        <v>0.94283436293436296</v>
      </c>
      <c r="E89" s="1">
        <f>SUM(E88/E87)</f>
        <v>9.8522285714285715E-2</v>
      </c>
      <c r="F89" s="1">
        <f>SUM(F88/F87)</f>
        <v>0.39178533168329144</v>
      </c>
    </row>
    <row r="90" spans="1:6" x14ac:dyDescent="0.3">
      <c r="A90" s="2"/>
      <c r="B90" s="2" t="s">
        <v>13</v>
      </c>
      <c r="C90" s="7">
        <v>0.05</v>
      </c>
      <c r="D90" s="7">
        <v>0.5</v>
      </c>
      <c r="E90" s="7">
        <v>0.9</v>
      </c>
      <c r="F90" s="2"/>
    </row>
    <row r="91" spans="1:6" x14ac:dyDescent="0.3">
      <c r="A91" s="2"/>
      <c r="B91" s="2" t="s">
        <v>16</v>
      </c>
      <c r="C91" s="3">
        <v>0.6</v>
      </c>
      <c r="D91" s="3">
        <v>0.3</v>
      </c>
      <c r="E91" s="3">
        <v>0.1</v>
      </c>
      <c r="F91" s="2"/>
    </row>
    <row r="92" spans="1:6" x14ac:dyDescent="0.3">
      <c r="A92" s="2"/>
      <c r="B92" s="2" t="s">
        <v>18</v>
      </c>
      <c r="C92" s="1">
        <f>C89*C91</f>
        <v>0.16670275182864627</v>
      </c>
      <c r="D92" s="1">
        <f>D89*D91</f>
        <v>0.28285030888030888</v>
      </c>
      <c r="E92" s="1">
        <f>E89*E91</f>
        <v>9.8522285714285722E-3</v>
      </c>
      <c r="F92" s="23">
        <f>SUM(C92:E92)</f>
        <v>0.45940528928038377</v>
      </c>
    </row>
  </sheetData>
  <sortState xmlns:xlrd2="http://schemas.microsoft.com/office/spreadsheetml/2017/richdata2" ref="H7:K19">
    <sortCondition ref="J7:J1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FFB58A213D464CAB1360405DFF0C0C" ma:contentTypeVersion="14" ma:contentTypeDescription="Create a new document." ma:contentTypeScope="" ma:versionID="46758dfe2175c7d5af1733734e74c6a5">
  <xsd:schema xmlns:xsd="http://www.w3.org/2001/XMLSchema" xmlns:xs="http://www.w3.org/2001/XMLSchema" xmlns:p="http://schemas.microsoft.com/office/2006/metadata/properties" xmlns:ns1="http://schemas.microsoft.com/sharepoint/v3" xmlns:ns2="194f46c8-3843-47da-a6cb-51762f643d60" xmlns:ns3="31062a0d-ede8-4112-b4bb-00a9c1bc8e16" targetNamespace="http://schemas.microsoft.com/office/2006/metadata/properties" ma:root="true" ma:fieldsID="74ac2b4357c9bdcf3cd9ac4f4cb6ac36" ns1:_="" ns2:_="" ns3:_="">
    <xsd:import namespace="http://schemas.microsoft.com/sharepoint/v3"/>
    <xsd:import namespace="194f46c8-3843-47da-a6cb-51762f643d60"/>
    <xsd:import namespace="31062a0d-ede8-4112-b4bb-00a9c1bc8e16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f46c8-3843-47da-a6cb-51762f643d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c5df3ad-b4e5-45d1-88c9-23db5f1fe6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62a0d-ede8-4112-b4bb-00a9c1bc8e16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3ced89b8-ece0-440e-b097-7ab4639542bc}" ma:internalName="TaxCatchAll" ma:showField="CatchAllData" ma:web="776703c0-f160-4e19-a163-f7e5c99cd3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31062a0d-ede8-4112-b4bb-00a9c1bc8e16" xsi:nil="true"/>
    <lcf76f155ced4ddcb4097134ff3c332f xmlns="194f46c8-3843-47da-a6cb-51762f643d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BBD6F42-2C98-4E74-81A2-BFA0D5500754}"/>
</file>

<file path=customXml/itemProps2.xml><?xml version="1.0" encoding="utf-8"?>
<ds:datastoreItem xmlns:ds="http://schemas.openxmlformats.org/officeDocument/2006/customXml" ds:itemID="{58CCF353-5B05-4381-9713-C3AB420D31D2}"/>
</file>

<file path=customXml/itemProps3.xml><?xml version="1.0" encoding="utf-8"?>
<ds:datastoreItem xmlns:ds="http://schemas.openxmlformats.org/officeDocument/2006/customXml" ds:itemID="{9AC3A4D0-44F2-45A5-B79F-1147A934E7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Q1 GAOA Obligation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Loreman, June K</dc:creator>
  <cp:keywords/>
  <dc:description/>
  <cp:lastModifiedBy>Loreman, June K</cp:lastModifiedBy>
  <cp:revision/>
  <dcterms:created xsi:type="dcterms:W3CDTF">2024-12-13T17:15:48Z</dcterms:created>
  <dcterms:modified xsi:type="dcterms:W3CDTF">2025-02-12T21:13:57Z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0x010100AEFFB58A213D464CAB1360405DFF0C0C</vt:lpwstr>
  </property>
</Properties>
</file>