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fs" sheetId="1" r:id="rId4"/>
    <sheet state="visible" name="onrr" sheetId="2" r:id="rId5"/>
    <sheet state="visible" name="prod" sheetId="3" r:id="rId6"/>
    <sheet state="visible" name="dec" sheetId="4" r:id="rId7"/>
    <sheet state="visible" name="og_stats" sheetId="5" r:id="rId8"/>
    <sheet state="visible" name="emis" sheetId="6" r:id="rId9"/>
    <sheet state="visible" name="exist_proj" sheetId="7" r:id="rId10"/>
    <sheet state="visible" name="apd_proj" sheetId="8" r:id="rId11"/>
    <sheet state="visible" name="lease_proj" sheetId="9" r:id="rId12"/>
    <sheet state="visible" name="rpt_tbls" sheetId="10" r:id="rId13"/>
    <sheet state="visible" name="aeo_keys" sheetId="11" r:id="rId14"/>
    <sheet state="visible" name="conc" sheetId="12" r:id="rId15"/>
    <sheet state="visible" name="rcps" sheetId="13" r:id="rId16"/>
    <sheet state="visible" name="seq" sheetId="14" r:id="rId17"/>
    <sheet state="visible" name="magicc" sheetId="15" r:id="rId1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Filter 5 year ave to weed out 0 data, SQL, or Apps Script (server handles).</t>
      </text>
    </comment>
    <comment authorId="0" ref="G2">
      <text>
        <t xml:space="preserve">data not yet final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">
      <text>
        <t xml:space="preserve">Each specialist should consider this for their areas</t>
      </text>
    </comment>
    <comment authorId="0" ref="H1">
      <text>
        <t xml:space="preserve">Propose: 2050 - Report Year Data (2020) or 30 years... for 2021, life = 29 and so on to match admin priority
</t>
      </text>
    </comment>
    <comment authorId="0" ref="N1">
      <text>
        <t xml:space="preserve">These two columns must be copied over from EUR_Fn and pasted as values only.  Resolves loading #NAME? error in online tables.  All calculations revised to use static values.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">
      <text>
        <t xml:space="preserve">All emissions shown as MMT.</t>
      </text>
    </comment>
    <comment authorId="0" ref="I1">
      <text>
        <t xml:space="preserve">Includes fugitive CH4</t>
      </text>
    </comment>
    <comment authorId="0" ref="M1">
      <text>
        <t xml:space="preserve">All "CO2e" is AR5 w/CF unless otherwise labeled!</t>
      </text>
    </comment>
    <comment authorId="0" ref="O1">
      <text>
        <t xml:space="preserve">CO2e GWP transforms are based on EF ratios... presently no way to know methane emissions to do these properly.</t>
      </text>
    </comment>
    <comment authorId="0" ref="A2">
      <text>
        <t xml:space="preserve">Not updated... discuss appropriate factors or leave as is?</t>
      </text>
    </comment>
    <comment authorId="0" ref="I2">
      <text>
        <t xml:space="preserve">Need to decide on factor here!!! Using CO as a surrogate 
LCA CH4 uses EPA derived data</t>
      </text>
    </comment>
    <comment authorId="0" ref="I3">
      <text>
        <t xml:space="preserve">Direct Methane emissions assumed to be included this value.</t>
      </text>
    </comment>
    <comment authorId="0" ref="K3">
      <text>
        <t xml:space="preserve">If we can break out trans and process, that would be good.  Assumed process, and elec use was minor compared to trans (Asia), and so ALL indirect landed here.</t>
      </text>
    </comment>
    <comment authorId="0" ref="I13">
      <text>
        <t xml:space="preserve">Assumes LCA CH4 is part of the NETL EF (no data to suggest otherwise).</t>
      </text>
    </comment>
    <comment authorId="0" ref="J13">
      <text>
        <t xml:space="preserve">Includes Gather and Boost for Natural Gas Systems... recently broken out.</t>
      </text>
    </comment>
    <comment authorId="0" ref="I39">
      <text>
        <t xml:space="preserve">LCA EF includes CH4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State list is based on production with values greater than "0".</t>
      </text>
    </comment>
    <comment authorId="0" ref="C1">
      <text>
        <t xml:space="preserve">ES is placeholder.</t>
      </text>
    </comment>
    <comment authorId="0" ref="D1">
      <text>
        <t xml:space="preserve">2021 - next 12 months worth of production for existing</t>
      </text>
    </comment>
    <comment authorId="0" ref="Q1">
      <text>
        <t xml:space="preserve">All "CO2e" is AR5 w/CF unless otherwise labeled!</t>
      </text>
    </comment>
    <comment authorId="0" ref="S1">
      <text>
        <t xml:space="preserve">CO2e GWP transforms are based on EF ratios... presently no way to know methane emissions to do these properly.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">
      <text>
        <t xml:space="preserve">ES is placeholder.</t>
      </text>
    </comment>
    <comment authorId="0" ref="N1">
      <text>
        <t xml:space="preserve">Includes fugitive CH4</t>
      </text>
    </comment>
    <comment authorId="0" ref="R1">
      <text>
        <t xml:space="preserve">All "CO2e" is AR5 w/CF unless otherwise labeled!</t>
      </text>
    </comment>
    <comment authorId="0" ref="T1">
      <text>
        <t xml:space="preserve">CO2e GWP transforms are based on EF ratios... presently no way to know methane emissions to do these properly.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">
      <text>
        <t xml:space="preserve">ES is placeholder.</t>
      </text>
    </comment>
    <comment authorId="0" ref="R1">
      <text>
        <t xml:space="preserve">Includes fugitive CH4</t>
      </text>
    </comment>
    <comment authorId="0" ref="V1">
      <text>
        <t xml:space="preserve">All "CO2e" is AR5 w/CF unless otherwise labeled!</t>
      </text>
    </comment>
    <comment authorId="0" ref="X1">
      <text>
        <t xml:space="preserve">CO2e GWP transforms are based on EF ratios... presently no way to know methane emissions to do these properly.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Source: https://gml.noaa.gov/ccgg/trends/</t>
      </text>
    </comment>
  </commentList>
</comments>
</file>

<file path=xl/sharedStrings.xml><?xml version="1.0" encoding="utf-8"?>
<sst xmlns="http://schemas.openxmlformats.org/spreadsheetml/2006/main" count="19711" uniqueCount="846">
  <si>
    <t>* This sheet present the conversions, emissions factors, filter references, and intermediate calculations used in the remainder of the workbook.</t>
  </si>
  <si>
    <t>Report Year</t>
  </si>
  <si>
    <t>(this is the data year)</t>
  </si>
  <si>
    <t>Last Updated :</t>
  </si>
  <si>
    <t>Common Mass, Volume, and Energy Conversions</t>
  </si>
  <si>
    <t>* units</t>
  </si>
  <si>
    <t>* source</t>
  </si>
  <si>
    <t>Production Source Links</t>
  </si>
  <si>
    <t>1 gallon of crude oil produced in the United States =</t>
  </si>
  <si>
    <t>Btu</t>
  </si>
  <si>
    <t>EPA</t>
  </si>
  <si>
    <t>Federal</t>
  </si>
  <si>
    <t>https://revenuedata.doi.gov/downloads</t>
  </si>
  <si>
    <t>1 barrel (42 gallons) of crude oil produced in the United States =</t>
  </si>
  <si>
    <t>Calc</t>
  </si>
  <si>
    <t>US Total (Coal)</t>
  </si>
  <si>
    <t>https://www.eia.gov/coal/data/browser/</t>
  </si>
  <si>
    <t>https://www.eia.gov/coal/production/quarterly/pdf/t1p01p1.pdf</t>
  </si>
  <si>
    <t>1 short ton of coal (bituminous)</t>
  </si>
  <si>
    <t>US Total (Oil)</t>
  </si>
  <si>
    <t>https://www.eia.gov/dnav/pet/pet_crd_crpdn_adc_mbbl_a.htm</t>
  </si>
  <si>
    <t>1 gallon of finished motor gasoline (10% ethanol by volume) =</t>
  </si>
  <si>
    <t>EIA</t>
  </si>
  <si>
    <t>US Total (Gas)</t>
  </si>
  <si>
    <t>https://www.eia.gov/dnav/ng/ng_prod_sum_a_EPG0_FGW_mmcf_a.htm</t>
  </si>
  <si>
    <t>Marketed Production!</t>
  </si>
  <si>
    <t>1 gallon of diesel fuel or heating oil (15 ppm sulfur) =</t>
  </si>
  <si>
    <t>* US Total is Federal + Non-Federal</t>
  </si>
  <si>
    <t>1 gallon of heating oil (with sulfur content at 15 to 500 parts per million) =</t>
  </si>
  <si>
    <t>* See API section below for real-time data acquisition</t>
  </si>
  <si>
    <t>1 barrel of residual fuel oil =</t>
  </si>
  <si>
    <t>1 cubic foot of natural gas =</t>
  </si>
  <si>
    <t>1 gallon of propane =</t>
  </si>
  <si>
    <t>1 kilowatthour of electricity = 3,412 Btu</t>
  </si>
  <si>
    <t xml:space="preserve">common energy conversion </t>
  </si>
  <si>
    <t>btu / MJ</t>
  </si>
  <si>
    <t>Online</t>
  </si>
  <si>
    <t>energy density of 1 gallon of crude oil =</t>
  </si>
  <si>
    <t>MJ / gal</t>
  </si>
  <si>
    <t>energy density of 1 barrel (42 gallons) of crude oil produced in the U.S. =</t>
  </si>
  <si>
    <t>MJ / bbl</t>
  </si>
  <si>
    <t>energy density of 1 cf of natural gas =</t>
  </si>
  <si>
    <t>MJ / cf</t>
  </si>
  <si>
    <t xml:space="preserve">equivelent energy of gas to oil = </t>
  </si>
  <si>
    <t>cf / gal</t>
  </si>
  <si>
    <t>btu / Quad</t>
  </si>
  <si>
    <t>MW / Quad</t>
  </si>
  <si>
    <t>kW / Quad</t>
  </si>
  <si>
    <t>btu / Mw</t>
  </si>
  <si>
    <t>1 short ton =</t>
  </si>
  <si>
    <t>Tonnes</t>
  </si>
  <si>
    <t>1 cf of methane @ NTP =</t>
  </si>
  <si>
    <t>kg</t>
  </si>
  <si>
    <t>Greenhouse Gas GWPs</t>
  </si>
  <si>
    <t>20-yr</t>
  </si>
  <si>
    <t>100-yr</t>
  </si>
  <si>
    <t>100-yr w/FB</t>
  </si>
  <si>
    <t>CH4</t>
  </si>
  <si>
    <t>AR5</t>
  </si>
  <si>
    <t>N2O</t>
  </si>
  <si>
    <t>Part 98</t>
  </si>
  <si>
    <t>AR6</t>
  </si>
  <si>
    <t>40 CFR Appendix Table C-1 to Subpart C of Part 98 - Default CO2 Emission Factors and High Heat Values for Various Fuels</t>
  </si>
  <si>
    <t>kg CO2 / mmBtu</t>
  </si>
  <si>
    <t>mmBtu /...</t>
  </si>
  <si>
    <t>kg CO2 /...</t>
  </si>
  <si>
    <t>bituminous</t>
  </si>
  <si>
    <t>.../ ton</t>
  </si>
  <si>
    <t>crude</t>
  </si>
  <si>
    <t>.../ gal</t>
  </si>
  <si>
    <t>natural gas</t>
  </si>
  <si>
    <t>.../ scf</t>
  </si>
  <si>
    <t>* subbituminous</t>
  </si>
  <si>
    <t>40 CFR Appendix Table C-2 to Subpart C of Part 98 - Default CH4 and N2O Emission Factors for Various Fuels</t>
  </si>
  <si>
    <t>(kg CH4 / mmBtu)</t>
  </si>
  <si>
    <t>(kg N2O / mmBtu)</t>
  </si>
  <si>
    <t>kg CH4 /...</t>
  </si>
  <si>
    <t>kg N2O /...</t>
  </si>
  <si>
    <t>petro</t>
  </si>
  <si>
    <t>End-Use (Combustion) CO2e Emissions Factors (AR5 w/CF)</t>
  </si>
  <si>
    <t>% CO2</t>
  </si>
  <si>
    <t>% CH4</t>
  </si>
  <si>
    <t>% N2O</t>
  </si>
  <si>
    <t>check</t>
  </si>
  <si>
    <t>20-Year</t>
  </si>
  <si>
    <t>100-year</t>
  </si>
  <si>
    <t>100-year w/CF</t>
  </si>
  <si>
    <t>coal ratios</t>
  </si>
  <si>
    <t>LCA Emissions Factors (Natural Gas &amp; Associated Oil, g ... /Mj)</t>
  </si>
  <si>
    <t xml:space="preserve">NETL Report </t>
  </si>
  <si>
    <t>* Exhibits 6-1, 6-2, 6-6 (NETL used AR5 w/ CFB)</t>
  </si>
  <si>
    <t>g co2 as co2e</t>
  </si>
  <si>
    <t>g ch4 / Mj (LCA)</t>
  </si>
  <si>
    <t>g ch4 as CO2e / Mj</t>
  </si>
  <si>
    <t>g co2e Total</t>
  </si>
  <si>
    <t xml:space="preserve">Extract Production (direct) = </t>
  </si>
  <si>
    <t xml:space="preserve">Gather Boost = </t>
  </si>
  <si>
    <t xml:space="preserve">Process = </t>
  </si>
  <si>
    <t xml:space="preserve">Trans Store Dist = </t>
  </si>
  <si>
    <t xml:space="preserve">Totals = </t>
  </si>
  <si>
    <t xml:space="preserve">Gas to Market Fraction = </t>
  </si>
  <si>
    <t>* excludes system losses that are accounted for by LCA (1.24%)</t>
  </si>
  <si>
    <t>LCA Emissions Factors (Oil - Weighted from Gasoline, Jet, and Diesel - Well to Tank, Modeled Approach)</t>
  </si>
  <si>
    <t>* NETL used AR5 w/ CFB</t>
  </si>
  <si>
    <t>g CO2e / MJ Comb</t>
  </si>
  <si>
    <t>Gas</t>
  </si>
  <si>
    <t>Jet</t>
  </si>
  <si>
    <t>Diesel</t>
  </si>
  <si>
    <t>Total</t>
  </si>
  <si>
    <t>% Product (EIA)</t>
  </si>
  <si>
    <t>https://www.eia.gov/energyexplained/oil-and-petroleum-products/refining-crude-oil-inputs-and-outputs.php</t>
  </si>
  <si>
    <t>NETL</t>
  </si>
  <si>
    <t>Production =</t>
  </si>
  <si>
    <t>g CH4 / MJ Comb</t>
  </si>
  <si>
    <t>* Assume extracted emissions include CH4 LCA, back calculated from NG LCA Factors</t>
  </si>
  <si>
    <t>Transport =</t>
  </si>
  <si>
    <t>* EFs are from the updated (modeled) 2005 U.S. Baseline... do these need to change to 2014?</t>
  </si>
  <si>
    <t>Refining =</t>
  </si>
  <si>
    <t>Distribution =</t>
  </si>
  <si>
    <t>well-to-tank</t>
  </si>
  <si>
    <t xml:space="preserve">Comb = </t>
  </si>
  <si>
    <t>* Not used in report</t>
  </si>
  <si>
    <t>EFs</t>
  </si>
  <si>
    <t>Wt. Ave.</t>
  </si>
  <si>
    <t>Transport &amp; Dist =</t>
  </si>
  <si>
    <t>API Notes</t>
  </si>
  <si>
    <t>ONRR</t>
  </si>
  <si>
    <t>GraphQL URL Endpoint</t>
  </si>
  <si>
    <t>https://hasura-prod.app.cloud.gov/v1/graphql</t>
  </si>
  <si>
    <t>* This url might change once ONRR gets a provisioned DNS to use (keep tabs @ Github for doc updates, user key requirements)</t>
  </si>
  <si>
    <t>https://graphiql-online.com/</t>
  </si>
  <si>
    <t>Use this link to view available data</t>
  </si>
  <si>
    <t>API Key</t>
  </si>
  <si>
    <t>YOUR_API_KEY_HERE</t>
  </si>
  <si>
    <t>* Interested users will need to obtain their own key</t>
  </si>
  <si>
    <t>API Query Browser</t>
  </si>
  <si>
    <t>https://www.eia.gov/opendata/qb.php</t>
  </si>
  <si>
    <t>AEO Coal</t>
  </si>
  <si>
    <t>.SUP_PRD_NA_NA_CL_PRD_USA_MILLTON.A</t>
  </si>
  <si>
    <t>* AEO queries, supply (prod), suffix example for 2020 reference case = "&amp;series_id=AEO.2020.REF2020"</t>
  </si>
  <si>
    <t>AEO Oil</t>
  </si>
  <si>
    <t>.SUP_NA_LFL_NA_DCP_NA_USA_MILLBRLPDY.A</t>
  </si>
  <si>
    <t>AEO Gas</t>
  </si>
  <si>
    <t>.SUP_PRD_NA_NA_NG_DNG_USA_TRLCF.A</t>
  </si>
  <si>
    <t>Coal EFs (kg CO2e/ton)</t>
  </si>
  <si>
    <t>Wt. Ave</t>
  </si>
  <si>
    <t>PRB</t>
  </si>
  <si>
    <t>Utah</t>
  </si>
  <si>
    <t>Colorado</t>
  </si>
  <si>
    <t>PRB used for WY, ND, MT</t>
  </si>
  <si>
    <t>Direct</t>
  </si>
  <si>
    <t>NETL used for all other states (NM, OK, AL)</t>
  </si>
  <si>
    <t>Indirect</t>
  </si>
  <si>
    <t>Facility specific data (streamlining study) used for UT and CO</t>
  </si>
  <si>
    <t>Downstream</t>
  </si>
  <si>
    <t>* Wt. Ave not currently used in report</t>
  </si>
  <si>
    <t>Direct CH4 (kg CH4 / ton)</t>
  </si>
  <si>
    <t>EFs (Mt CO2e/ ...unit)</t>
  </si>
  <si>
    <t>Coal (PBR)</t>
  </si>
  <si>
    <t>/ton</t>
  </si>
  <si>
    <t>* Values derived from unrounded emissions data (emis)</t>
  </si>
  <si>
    <t>Coal (CO)</t>
  </si>
  <si>
    <t>* Includes all direct and Indirect (+end use) emissions (Total CO2e)</t>
  </si>
  <si>
    <t>Coal (UT)</t>
  </si>
  <si>
    <t>Coal (other)</t>
  </si>
  <si>
    <t>Oil</t>
  </si>
  <si>
    <t>/bbl</t>
  </si>
  <si>
    <t>/Mcf</t>
  </si>
  <si>
    <t>Base Year Emissions (Mt CO2e)</t>
  </si>
  <si>
    <t>* Coal value based on PBR EF as majority of production (excluding RY)</t>
  </si>
  <si>
    <t>Production</t>
  </si>
  <si>
    <t>52% reduction relative to 2005, WH Factsheet, NOT official US/DOI/BLM policy</t>
  </si>
  <si>
    <t>Coal (tons)</t>
  </si>
  <si>
    <t>Oil (bbl)</t>
  </si>
  <si>
    <t>Gas (Mcf)</t>
  </si>
  <si>
    <t>Emissions</t>
  </si>
  <si>
    <t>Coal*</t>
  </si>
  <si>
    <t>Fiscal Year</t>
  </si>
  <si>
    <t>Land Category</t>
  </si>
  <si>
    <t>Land Class</t>
  </si>
  <si>
    <t>State</t>
  </si>
  <si>
    <t>County</t>
  </si>
  <si>
    <t>FIPS Code</t>
  </si>
  <si>
    <t>Product</t>
  </si>
  <si>
    <t>Volume</t>
  </si>
  <si>
    <t>Onshore</t>
  </si>
  <si>
    <t>Mixed Exploratory</t>
  </si>
  <si>
    <t>WY</t>
  </si>
  <si>
    <t>Johnson</t>
  </si>
  <si>
    <t>Gas (mcf)</t>
  </si>
  <si>
    <t>TX</t>
  </si>
  <si>
    <t>Hidalgo</t>
  </si>
  <si>
    <t>LA</t>
  </si>
  <si>
    <t>St. Martin</t>
  </si>
  <si>
    <t>ND</t>
  </si>
  <si>
    <t>Mercer</t>
  </si>
  <si>
    <t>UT</t>
  </si>
  <si>
    <t>Daggett</t>
  </si>
  <si>
    <t>AL</t>
  </si>
  <si>
    <t>Choctaw</t>
  </si>
  <si>
    <t>OK</t>
  </si>
  <si>
    <t>Grant</t>
  </si>
  <si>
    <t>MI</t>
  </si>
  <si>
    <t>Clare</t>
  </si>
  <si>
    <t>CO</t>
  </si>
  <si>
    <t>Jackson</t>
  </si>
  <si>
    <t>NM</t>
  </si>
  <si>
    <t>San Juan</t>
  </si>
  <si>
    <t>Salt Lake</t>
  </si>
  <si>
    <t>VA</t>
  </si>
  <si>
    <t>Wise</t>
  </si>
  <si>
    <t>Conecuh</t>
  </si>
  <si>
    <t>Montezuma</t>
  </si>
  <si>
    <t>Hughes</t>
  </si>
  <si>
    <t>MS</t>
  </si>
  <si>
    <t>Pearl River</t>
  </si>
  <si>
    <t>Summit</t>
  </si>
  <si>
    <t>KY</t>
  </si>
  <si>
    <t>McCreary</t>
  </si>
  <si>
    <t>De Soto</t>
  </si>
  <si>
    <t>WV</t>
  </si>
  <si>
    <t>Tucker</t>
  </si>
  <si>
    <t>NE</t>
  </si>
  <si>
    <t>Harlan</t>
  </si>
  <si>
    <t>Major</t>
  </si>
  <si>
    <t>Vernon</t>
  </si>
  <si>
    <t>Lowndes</t>
  </si>
  <si>
    <t>Wayne</t>
  </si>
  <si>
    <t>Rio Blanco</t>
  </si>
  <si>
    <t>Mountrail</t>
  </si>
  <si>
    <t>Sevier</t>
  </si>
  <si>
    <t>AR</t>
  </si>
  <si>
    <t>Sebastian</t>
  </si>
  <si>
    <t>Sublette</t>
  </si>
  <si>
    <t>AK</t>
  </si>
  <si>
    <t>Kenai Peninsula</t>
  </si>
  <si>
    <t>Denton</t>
  </si>
  <si>
    <t>Baca</t>
  </si>
  <si>
    <t>Winn</t>
  </si>
  <si>
    <t>WA</t>
  </si>
  <si>
    <t>Lewis</t>
  </si>
  <si>
    <t>Kiowa</t>
  </si>
  <si>
    <t>Comanche</t>
  </si>
  <si>
    <t>Delta</t>
  </si>
  <si>
    <t>IL</t>
  </si>
  <si>
    <t>Franklin</t>
  </si>
  <si>
    <t>Shelby</t>
  </si>
  <si>
    <t>Montmorency</t>
  </si>
  <si>
    <t>Oklahoma</t>
  </si>
  <si>
    <t>Phillips</t>
  </si>
  <si>
    <t>MT</t>
  </si>
  <si>
    <t>Toole</t>
  </si>
  <si>
    <t>Eddy</t>
  </si>
  <si>
    <t>Conway</t>
  </si>
  <si>
    <t>Dawson</t>
  </si>
  <si>
    <t>Blaine</t>
  </si>
  <si>
    <t>OH</t>
  </si>
  <si>
    <t>Hocking</t>
  </si>
  <si>
    <t>Crawford</t>
  </si>
  <si>
    <t>Tarrant</t>
  </si>
  <si>
    <t>PA</t>
  </si>
  <si>
    <t>Bradford</t>
  </si>
  <si>
    <t>Stark</t>
  </si>
  <si>
    <t>KS</t>
  </si>
  <si>
    <t>Lane</t>
  </si>
  <si>
    <t>Crook</t>
  </si>
  <si>
    <t>Nacogdoches</t>
  </si>
  <si>
    <t>Dundy</t>
  </si>
  <si>
    <t>Carter</t>
  </si>
  <si>
    <t>Bowie</t>
  </si>
  <si>
    <t>Montgomery</t>
  </si>
  <si>
    <t>Hill</t>
  </si>
  <si>
    <t>Archuleta</t>
  </si>
  <si>
    <t>Indiana</t>
  </si>
  <si>
    <t>Beaver</t>
  </si>
  <si>
    <t>Washington</t>
  </si>
  <si>
    <t>Oliver</t>
  </si>
  <si>
    <t>Golden Valley</t>
  </si>
  <si>
    <t>Divide</t>
  </si>
  <si>
    <t>McMullen</t>
  </si>
  <si>
    <t>Garfield</t>
  </si>
  <si>
    <t>Escambia</t>
  </si>
  <si>
    <t>Columbia</t>
  </si>
  <si>
    <t>White</t>
  </si>
  <si>
    <t>Converse</t>
  </si>
  <si>
    <t>Musselshell</t>
  </si>
  <si>
    <t>NV</t>
  </si>
  <si>
    <t>Nye</t>
  </si>
  <si>
    <t>Big Horn</t>
  </si>
  <si>
    <t>Pike</t>
  </si>
  <si>
    <t>Liberty</t>
  </si>
  <si>
    <t>Meade</t>
  </si>
  <si>
    <t>Rapides</t>
  </si>
  <si>
    <t>Custer</t>
  </si>
  <si>
    <t>Alcona</t>
  </si>
  <si>
    <t>Dunn</t>
  </si>
  <si>
    <t>Weld</t>
  </si>
  <si>
    <t>Prowers</t>
  </si>
  <si>
    <t>Grand</t>
  </si>
  <si>
    <t>Routt</t>
  </si>
  <si>
    <t>CA</t>
  </si>
  <si>
    <t>Kings</t>
  </si>
  <si>
    <t>Fallon</t>
  </si>
  <si>
    <t>Kit Carson</t>
  </si>
  <si>
    <t>Hitchcock</t>
  </si>
  <si>
    <t>Stanton</t>
  </si>
  <si>
    <t>Houston</t>
  </si>
  <si>
    <t>Mesa</t>
  </si>
  <si>
    <t>Washita</t>
  </si>
  <si>
    <t>Portage</t>
  </si>
  <si>
    <t>Ventura</t>
  </si>
  <si>
    <t>Santa Barbara</t>
  </si>
  <si>
    <t>Payne</t>
  </si>
  <si>
    <t>Wyoming</t>
  </si>
  <si>
    <t>Kimball</t>
  </si>
  <si>
    <t>Gunnison</t>
  </si>
  <si>
    <t>Roosevelt</t>
  </si>
  <si>
    <t>Uintah</t>
  </si>
  <si>
    <t>Licking</t>
  </si>
  <si>
    <t>Adams</t>
  </si>
  <si>
    <t>Pope</t>
  </si>
  <si>
    <t>Sabine</t>
  </si>
  <si>
    <t>East Baton Rouge</t>
  </si>
  <si>
    <t>Henderson</t>
  </si>
  <si>
    <t>Roscommon</t>
  </si>
  <si>
    <t>Sequoyah</t>
  </si>
  <si>
    <t>Ellis</t>
  </si>
  <si>
    <t>San Luis Obispo</t>
  </si>
  <si>
    <t>Canadian</t>
  </si>
  <si>
    <t>Bernalillo</t>
  </si>
  <si>
    <t>Grand Traverse</t>
  </si>
  <si>
    <t>Arapahoe</t>
  </si>
  <si>
    <t>Dickenson</t>
  </si>
  <si>
    <t>Letcher</t>
  </si>
  <si>
    <t>Lawrence</t>
  </si>
  <si>
    <t>Rio Arriba</t>
  </si>
  <si>
    <t>Bottineau</t>
  </si>
  <si>
    <t>Parker</t>
  </si>
  <si>
    <t>Red River</t>
  </si>
  <si>
    <t>Quay</t>
  </si>
  <si>
    <t>Union</t>
  </si>
  <si>
    <t>Covington</t>
  </si>
  <si>
    <t>North Slope</t>
  </si>
  <si>
    <t>McIntosh</t>
  </si>
  <si>
    <t>Jefferson Davis</t>
  </si>
  <si>
    <t>Yellowstone</t>
  </si>
  <si>
    <t>Monterey</t>
  </si>
  <si>
    <t>Washakie</t>
  </si>
  <si>
    <t>Morehouse</t>
  </si>
  <si>
    <t>Glenn</t>
  </si>
  <si>
    <t>Allegan</t>
  </si>
  <si>
    <t>Jasper</t>
  </si>
  <si>
    <t>Webster</t>
  </si>
  <si>
    <t>Tillman</t>
  </si>
  <si>
    <t>Kern</t>
  </si>
  <si>
    <t>Lea</t>
  </si>
  <si>
    <t>Perry</t>
  </si>
  <si>
    <t>Fremont</t>
  </si>
  <si>
    <t>Forrest</t>
  </si>
  <si>
    <t>Mahoning</t>
  </si>
  <si>
    <t>Kingfisher</t>
  </si>
  <si>
    <t>Harding</t>
  </si>
  <si>
    <t>Wheeler</t>
  </si>
  <si>
    <t>ID</t>
  </si>
  <si>
    <t>Payette</t>
  </si>
  <si>
    <t>Emery</t>
  </si>
  <si>
    <t>Freestone</t>
  </si>
  <si>
    <t>Chaves</t>
  </si>
  <si>
    <t>Karnes</t>
  </si>
  <si>
    <t>Scott</t>
  </si>
  <si>
    <t>Hot Springs</t>
  </si>
  <si>
    <t>Chouteau</t>
  </si>
  <si>
    <t>Williams</t>
  </si>
  <si>
    <t>Calhoun</t>
  </si>
  <si>
    <t>Broomfield</t>
  </si>
  <si>
    <t>Logan</t>
  </si>
  <si>
    <t>Atoka</t>
  </si>
  <si>
    <t>San Jacinto</t>
  </si>
  <si>
    <t>Claiborne</t>
  </si>
  <si>
    <t>Petroleum</t>
  </si>
  <si>
    <t>Burke</t>
  </si>
  <si>
    <t>Huerfano</t>
  </si>
  <si>
    <t>Treasure</t>
  </si>
  <si>
    <t>Jones</t>
  </si>
  <si>
    <t>Mobile</t>
  </si>
  <si>
    <t>Faulkner</t>
  </si>
  <si>
    <t>Lincoln</t>
  </si>
  <si>
    <t>San Miguel</t>
  </si>
  <si>
    <t>Burleson</t>
  </si>
  <si>
    <t>Larimer</t>
  </si>
  <si>
    <t>Nueces</t>
  </si>
  <si>
    <t>West Delta</t>
  </si>
  <si>
    <t>Roger Mills</t>
  </si>
  <si>
    <t>Fresno</t>
  </si>
  <si>
    <t>Forest</t>
  </si>
  <si>
    <t>Le Flore</t>
  </si>
  <si>
    <t>SD</t>
  </si>
  <si>
    <t>Texas</t>
  </si>
  <si>
    <t>NY</t>
  </si>
  <si>
    <t>Chautauqua</t>
  </si>
  <si>
    <t>Stevens</t>
  </si>
  <si>
    <t>Glacier</t>
  </si>
  <si>
    <t>Haskell</t>
  </si>
  <si>
    <t>Kearny</t>
  </si>
  <si>
    <t>La Plata</t>
  </si>
  <si>
    <t>Zapata</t>
  </si>
  <si>
    <t>Cheyenne</t>
  </si>
  <si>
    <t>Morton</t>
  </si>
  <si>
    <t>Vermilion</t>
  </si>
  <si>
    <t>Laramie</t>
  </si>
  <si>
    <t>San Joaquin</t>
  </si>
  <si>
    <t>Baldwin</t>
  </si>
  <si>
    <t>Sweetwater</t>
  </si>
  <si>
    <t>Smith</t>
  </si>
  <si>
    <t>Fergus</t>
  </si>
  <si>
    <t>McKenzie</t>
  </si>
  <si>
    <t>Solano</t>
  </si>
  <si>
    <t>Seneca</t>
  </si>
  <si>
    <t>Greer</t>
  </si>
  <si>
    <t>Cleburne</t>
  </si>
  <si>
    <t>San Augustine</t>
  </si>
  <si>
    <t>Seward</t>
  </si>
  <si>
    <t>Floyd</t>
  </si>
  <si>
    <t>Harper</t>
  </si>
  <si>
    <t>Prairie</t>
  </si>
  <si>
    <t>Trego</t>
  </si>
  <si>
    <t>Bowman</t>
  </si>
  <si>
    <t>Moffat</t>
  </si>
  <si>
    <t>Stillwater</t>
  </si>
  <si>
    <t>Clinton</t>
  </si>
  <si>
    <t>Woods</t>
  </si>
  <si>
    <t>Caddo</t>
  </si>
  <si>
    <t>Sheridan</t>
  </si>
  <si>
    <t>Otsego</t>
  </si>
  <si>
    <t>Kalkaska</t>
  </si>
  <si>
    <t>Athens</t>
  </si>
  <si>
    <t>Yuma</t>
  </si>
  <si>
    <t>Westmoreland</t>
  </si>
  <si>
    <t>Concordia</t>
  </si>
  <si>
    <t>Grady</t>
  </si>
  <si>
    <t>Sanpete</t>
  </si>
  <si>
    <t>Monroe</t>
  </si>
  <si>
    <t>Gray</t>
  </si>
  <si>
    <t>Rosebud</t>
  </si>
  <si>
    <t>Plaquemines</t>
  </si>
  <si>
    <t>Sacramento</t>
  </si>
  <si>
    <t>Carbon</t>
  </si>
  <si>
    <t>Muskingum</t>
  </si>
  <si>
    <t>Cameron</t>
  </si>
  <si>
    <t>McKinley</t>
  </si>
  <si>
    <t>Campbell</t>
  </si>
  <si>
    <t>Harrison</t>
  </si>
  <si>
    <t>Van Buren</t>
  </si>
  <si>
    <t>Tuscaloosa</t>
  </si>
  <si>
    <t>Clay</t>
  </si>
  <si>
    <t>Dewey</t>
  </si>
  <si>
    <t>Hemphill</t>
  </si>
  <si>
    <t>Duchesne</t>
  </si>
  <si>
    <t>Billings</t>
  </si>
  <si>
    <t>Fall River</t>
  </si>
  <si>
    <t>Valley</t>
  </si>
  <si>
    <t>Albany</t>
  </si>
  <si>
    <t>Ochiltree</t>
  </si>
  <si>
    <t>Coal</t>
  </si>
  <si>
    <t>Ellsworth</t>
  </si>
  <si>
    <t>Morgan</t>
  </si>
  <si>
    <t>Fayette</t>
  </si>
  <si>
    <t>Slope</t>
  </si>
  <si>
    <t>Lamar</t>
  </si>
  <si>
    <t>Pendleton</t>
  </si>
  <si>
    <t>Powder River</t>
  </si>
  <si>
    <t>Pondera</t>
  </si>
  <si>
    <t>Chemung</t>
  </si>
  <si>
    <t>Latimer</t>
  </si>
  <si>
    <t>Oscoda</t>
  </si>
  <si>
    <t>Gove</t>
  </si>
  <si>
    <t>Park</t>
  </si>
  <si>
    <t>Hamilton</t>
  </si>
  <si>
    <t>Renville</t>
  </si>
  <si>
    <t>Uinta</t>
  </si>
  <si>
    <t>Wilkinson</t>
  </si>
  <si>
    <t>Bienville</t>
  </si>
  <si>
    <t>Dolores</t>
  </si>
  <si>
    <t>Finney</t>
  </si>
  <si>
    <t>Galveston</t>
  </si>
  <si>
    <t>Mingo</t>
  </si>
  <si>
    <t>South Pass</t>
  </si>
  <si>
    <t>Woodward</t>
  </si>
  <si>
    <t>Natrona</t>
  </si>
  <si>
    <t>Ouachita</t>
  </si>
  <si>
    <t>Grayson</t>
  </si>
  <si>
    <t>Montague</t>
  </si>
  <si>
    <t>Preston</t>
  </si>
  <si>
    <t>Pittsburg</t>
  </si>
  <si>
    <t>Garvin</t>
  </si>
  <si>
    <t>Richland</t>
  </si>
  <si>
    <t>Randolph</t>
  </si>
  <si>
    <t>Antrim</t>
  </si>
  <si>
    <t>Trumbull</t>
  </si>
  <si>
    <t>Bent</t>
  </si>
  <si>
    <t>Lee</t>
  </si>
  <si>
    <t>Leslie</t>
  </si>
  <si>
    <t>Alfalfa</t>
  </si>
  <si>
    <t>Chickasaw</t>
  </si>
  <si>
    <t>Beauregard</t>
  </si>
  <si>
    <t>Los Angeles</t>
  </si>
  <si>
    <t>Weston</t>
  </si>
  <si>
    <t>Whitley</t>
  </si>
  <si>
    <t>Sharp</t>
  </si>
  <si>
    <t>Beckham</t>
  </si>
  <si>
    <t>Bossier</t>
  </si>
  <si>
    <t>Sandoval</t>
  </si>
  <si>
    <t>Yell</t>
  </si>
  <si>
    <t>San Benito</t>
  </si>
  <si>
    <t>Starr</t>
  </si>
  <si>
    <t>Wibaux</t>
  </si>
  <si>
    <t>Live Oak</t>
  </si>
  <si>
    <t>Eureka</t>
  </si>
  <si>
    <t>Las Animas</t>
  </si>
  <si>
    <t>Niobrara</t>
  </si>
  <si>
    <t>Colfax</t>
  </si>
  <si>
    <t>Jefferson</t>
  </si>
  <si>
    <t>Elko</t>
  </si>
  <si>
    <t>McLean</t>
  </si>
  <si>
    <t>Brazoria</t>
  </si>
  <si>
    <t>McClain</t>
  </si>
  <si>
    <t>Walker</t>
  </si>
  <si>
    <t>Kane</t>
  </si>
  <si>
    <t>Mineral</t>
  </si>
  <si>
    <t>5-year Ave</t>
  </si>
  <si>
    <t>% Total</t>
  </si>
  <si>
    <t>% Federal</t>
  </si>
  <si>
    <t>Federal Rank</t>
  </si>
  <si>
    <t>U.S. Total</t>
  </si>
  <si>
    <t>NA</t>
  </si>
  <si>
    <t>Federal Total</t>
  </si>
  <si>
    <t>Region</t>
  </si>
  <si>
    <t>Initial Prod</t>
  </si>
  <si>
    <t>EUR_Fn_new</t>
  </si>
  <si>
    <t>b</t>
  </si>
  <si>
    <t>Age</t>
  </si>
  <si>
    <t>Expected life</t>
  </si>
  <si>
    <t>RY Prod</t>
  </si>
  <si>
    <t>EUR_Fn_12</t>
  </si>
  <si>
    <t>EUR_Fn_exist</t>
  </si>
  <si>
    <t>EUR new</t>
  </si>
  <si>
    <t>EUR 12</t>
  </si>
  <si>
    <t>EUR exist</t>
  </si>
  <si>
    <t>ES</t>
  </si>
  <si>
    <t>AZ</t>
  </si>
  <si>
    <t>NaN</t>
  </si>
  <si>
    <t>CT</t>
  </si>
  <si>
    <t>DE</t>
  </si>
  <si>
    <t>FL</t>
  </si>
  <si>
    <t>GA</t>
  </si>
  <si>
    <t>HI</t>
  </si>
  <si>
    <t>PAC</t>
  </si>
  <si>
    <t>IN</t>
  </si>
  <si>
    <t>IA</t>
  </si>
  <si>
    <t>ME</t>
  </si>
  <si>
    <t>MD</t>
  </si>
  <si>
    <t>MA</t>
  </si>
  <si>
    <t>MN</t>
  </si>
  <si>
    <t>MO</t>
  </si>
  <si>
    <t>NC</t>
  </si>
  <si>
    <t>NH</t>
  </si>
  <si>
    <t>NJ</t>
  </si>
  <si>
    <t>OR</t>
  </si>
  <si>
    <t>RI</t>
  </si>
  <si>
    <t>SC</t>
  </si>
  <si>
    <t>TN</t>
  </si>
  <si>
    <t>VT</t>
  </si>
  <si>
    <t>WI</t>
  </si>
  <si>
    <t>Stat</t>
  </si>
  <si>
    <t>param</t>
  </si>
  <si>
    <t>Acres Under Lease</t>
  </si>
  <si>
    <t>tot_acres</t>
  </si>
  <si>
    <t>Producing Acres</t>
  </si>
  <si>
    <t>prod_acres</t>
  </si>
  <si>
    <t>Acres Held by Production (%) *</t>
  </si>
  <si>
    <t>pct_held</t>
  </si>
  <si>
    <t>New Lease Acres (sold)</t>
  </si>
  <si>
    <t>new_acres</t>
  </si>
  <si>
    <t>Number of APDs Approved</t>
  </si>
  <si>
    <t>apd</t>
  </si>
  <si>
    <t>Number of Wells Spud</t>
  </si>
  <si>
    <t>spud</t>
  </si>
  <si>
    <t>Number of Producible Wells</t>
  </si>
  <si>
    <t>prod_wells</t>
  </si>
  <si>
    <t>Federal Wells per Acre *</t>
  </si>
  <si>
    <t>space</t>
  </si>
  <si>
    <t>Total Potential Wells *</t>
  </si>
  <si>
    <t>rfd</t>
  </si>
  <si>
    <t>Potential New Wells *</t>
  </si>
  <si>
    <t>new_wells</t>
  </si>
  <si>
    <t>Potential Development Years *</t>
  </si>
  <si>
    <t>dev_yrs</t>
  </si>
  <si>
    <t>Total CO2e Emissions (Mt) *</t>
  </si>
  <si>
    <t>co2e</t>
  </si>
  <si>
    <t>CO2e Emissions (tonnes/prod acre) *</t>
  </si>
  <si>
    <t>co2e_acre</t>
  </si>
  <si>
    <t>Potential New Lease Wells *</t>
  </si>
  <si>
    <t>new_lease_wells</t>
  </si>
  <si>
    <t>FED</t>
  </si>
  <si>
    <t>Admin</t>
  </si>
  <si>
    <t>Comb CO2</t>
  </si>
  <si>
    <t>Comb CH4</t>
  </si>
  <si>
    <t>Comb N2O</t>
  </si>
  <si>
    <t>LCA CH4</t>
  </si>
  <si>
    <t>Extract CO2e</t>
  </si>
  <si>
    <t>Process CO2e</t>
  </si>
  <si>
    <t>Trans CO2e</t>
  </si>
  <si>
    <t>Comb CO2e</t>
  </si>
  <si>
    <t>Total CO2e</t>
  </si>
  <si>
    <t>True CO2e</t>
  </si>
  <si>
    <t>CO2e 20</t>
  </si>
  <si>
    <t>CO2e 100</t>
  </si>
  <si>
    <t>Combined</t>
  </si>
  <si>
    <t>Est Max Yr Prod</t>
  </si>
  <si>
    <t>ES - LCA CH4</t>
  </si>
  <si>
    <t>ES - Extract CO2e</t>
  </si>
  <si>
    <t>ES - Process CO2e</t>
  </si>
  <si>
    <t>ES - Trans CO2e</t>
  </si>
  <si>
    <t>ES - Comb CO2e</t>
  </si>
  <si>
    <t>ES - Total CO2e</t>
  </si>
  <si>
    <t>EUR Prod</t>
  </si>
  <si>
    <t>EF</t>
  </si>
  <si>
    <t>APD Count</t>
  </si>
  <si>
    <t>Existing Lease Acres (RY)</t>
  </si>
  <si>
    <t>5-year Ave New Lease</t>
  </si>
  <si>
    <t>Potential Lease Acres</t>
  </si>
  <si>
    <t>Assumed Min</t>
  </si>
  <si>
    <t>Potential Wells</t>
  </si>
  <si>
    <t>---</t>
  </si>
  <si>
    <t>Table ES-1</t>
  </si>
  <si>
    <t>BLM Authorized</t>
  </si>
  <si>
    <t>MMT CO2e/yr</t>
  </si>
  <si>
    <t>Combustion</t>
  </si>
  <si>
    <t xml:space="preserve">Subtotal Existing Production </t>
  </si>
  <si>
    <t>Table ES-2</t>
  </si>
  <si>
    <t xml:space="preserve">Estimated GHG Emissions from Reasonably Foreseeable Projected 12 Month
Federal Fossil Fuel Production and Authorizations
</t>
  </si>
  <si>
    <t>MMT CO2e</t>
  </si>
  <si>
    <t>Life-of-Project</t>
  </si>
  <si>
    <t>Existing Federal Production</t>
  </si>
  <si>
    <t>* Need estimates of remaining federal coal for next report interation, currently just 12 month projection</t>
  </si>
  <si>
    <t>Permitted but NOT yet developed Oil, Gas, and Coal Leases</t>
  </si>
  <si>
    <t>* Coal, this would be an estimate of remaining federal reserves for all approved LBAs and Mods</t>
  </si>
  <si>
    <t xml:space="preserve">Subtotal Approved Permits </t>
  </si>
  <si>
    <t>Potential New Leases in the next 12 months</t>
  </si>
  <si>
    <t>* Best guess is that New Coal Leases emissions will be "0" for the current projection period (next 12 months)</t>
  </si>
  <si>
    <t xml:space="preserve">Subtotal Potetnial Leases </t>
  </si>
  <si>
    <t>Total Projected Emissions By Mineral Type</t>
  </si>
  <si>
    <t xml:space="preserve">Total CO2e </t>
  </si>
  <si>
    <t>Notes:</t>
  </si>
  <si>
    <t>Direct emissions are based on LCA data relative to combustion, and includes non-combusted GHGs (ex: fugitive CH4)</t>
  </si>
  <si>
    <t>Indirect emissions includes LCA values for transportation/distribution, processing/refining, but NOT and end-use (combustion), which is typically defined as indirect.</t>
  </si>
  <si>
    <t>The Combustion column represents the true GHG burden for any given year, while the Direct and Indirect columns are a double count of previously assumed combustion of all production.</t>
  </si>
  <si>
    <t>Life-of-Project as LCA totals</t>
  </si>
  <si>
    <t>label</t>
  </si>
  <si>
    <t>value</t>
  </si>
  <si>
    <t>Reference Case</t>
  </si>
  <si>
    <t>High Economic Growth</t>
  </si>
  <si>
    <t>HIGHMACRO</t>
  </si>
  <si>
    <t>Low Economic Growth</t>
  </si>
  <si>
    <t>LOWMACRO</t>
  </si>
  <si>
    <t>High Oil Price</t>
  </si>
  <si>
    <t>HIGHPRICE</t>
  </si>
  <si>
    <t>Low Oil Price</t>
  </si>
  <si>
    <t>LOWPRICE</t>
  </si>
  <si>
    <t>High Oil and Gas Supply</t>
  </si>
  <si>
    <t>HIGHOGS</t>
  </si>
  <si>
    <t>Low Oil and Gas Supply</t>
  </si>
  <si>
    <t>LOWOGS</t>
  </si>
  <si>
    <t>High Renewable Cost</t>
  </si>
  <si>
    <t>HIRENCST</t>
  </si>
  <si>
    <t>Low Renewable Cost</t>
  </si>
  <si>
    <t>LORENCST</t>
  </si>
  <si>
    <t>gas</t>
  </si>
  <si>
    <t>type</t>
  </si>
  <si>
    <t>year</t>
  </si>
  <si>
    <t>mean</t>
  </si>
  <si>
    <t>inc</t>
  </si>
  <si>
    <t>api_url</t>
  </si>
  <si>
    <t>co2</t>
  </si>
  <si>
    <t>annual</t>
  </si>
  <si>
    <t>https://global-warming.org/api/co2-api</t>
  </si>
  <si>
    <t>ch4</t>
  </si>
  <si>
    <t>https://global-warming.org/api/methane-api</t>
  </si>
  <si>
    <t>n2o</t>
  </si>
  <si>
    <t>https://global-warming.org/api/nitrous-oxide-api</t>
  </si>
  <si>
    <t>data_type</t>
  </si>
  <si>
    <t>species</t>
  </si>
  <si>
    <t>scenario</t>
  </si>
  <si>
    <t>header</t>
  </si>
  <si>
    <t>unit</t>
  </si>
  <si>
    <t>C</t>
  </si>
  <si>
    <t>CO2</t>
  </si>
  <si>
    <t>RCP 6.0</t>
  </si>
  <si>
    <t>CO2 Concentrations</t>
  </si>
  <si>
    <t>ppm</t>
  </si>
  <si>
    <t>RCP 4.5</t>
  </si>
  <si>
    <t>RCP 2.6</t>
  </si>
  <si>
    <t>RCP 8.5</t>
  </si>
  <si>
    <t>CH4 Concentrations</t>
  </si>
  <si>
    <t>ppb</t>
  </si>
  <si>
    <t>N2O Concentrations</t>
  </si>
  <si>
    <t>F</t>
  </si>
  <si>
    <t>CO2 Forcing</t>
  </si>
  <si>
    <t>W/m^2</t>
  </si>
  <si>
    <t>CH4 Forcing</t>
  </si>
  <si>
    <t>N2O Forcing</t>
  </si>
  <si>
    <t>E</t>
  </si>
  <si>
    <t>CO2 Emissions (Total)</t>
  </si>
  <si>
    <t>PgC/yr</t>
  </si>
  <si>
    <t>CH4 Emissions (Total)</t>
  </si>
  <si>
    <t>TgCH4/yr</t>
  </si>
  <si>
    <t>N2O Emissions (Total)</t>
  </si>
  <si>
    <t>TgN2O/yr</t>
  </si>
  <si>
    <t>TEC</t>
  </si>
  <si>
    <t>Live</t>
  </si>
  <si>
    <t>DOM</t>
  </si>
  <si>
    <t>Soil</t>
  </si>
  <si>
    <t>NPP</t>
  </si>
  <si>
    <t>Rh</t>
  </si>
  <si>
    <t>NEP</t>
  </si>
  <si>
    <t>NBP</t>
  </si>
  <si>
    <t>Fire</t>
  </si>
  <si>
    <t>Harvest</t>
  </si>
  <si>
    <t>Other</t>
  </si>
  <si>
    <t>RY Emissions</t>
  </si>
  <si>
    <t>Net Emissions</t>
  </si>
  <si>
    <t>% Capacity</t>
  </si>
  <si>
    <t>Total Federal</t>
  </si>
  <si>
    <t>-214,554</t>
  </si>
  <si>
    <t>-32,285</t>
  </si>
  <si>
    <t>-8,863</t>
  </si>
  <si>
    <t>-173,406</t>
  </si>
  <si>
    <t>-2,567</t>
  </si>
  <si>
    <t>-343</t>
  </si>
  <si>
    <t>-195</t>
  </si>
  <si>
    <t>67</t>
  </si>
  <si>
    <t>43</t>
  </si>
  <si>
    <t>39</t>
  </si>
  <si>
    <t>-131,675</t>
  </si>
  <si>
    <t>-11,057</t>
  </si>
  <si>
    <t>-120,618</t>
  </si>
  <si>
    <t>-552</t>
  </si>
  <si>
    <t>-64</t>
  </si>
  <si>
    <t>-18</t>
  </si>
  <si>
    <t>46</t>
  </si>
  <si>
    <t>-8,387.3</t>
  </si>
  <si>
    <t>-2,822.4</t>
  </si>
  <si>
    <t>-1,179.7</t>
  </si>
  <si>
    <t>-4,385.2</t>
  </si>
  <si>
    <t>-255.9</t>
  </si>
  <si>
    <t>-30.7</t>
  </si>
  <si>
    <t>-14.5</t>
  </si>
  <si>
    <t>5.1</t>
  </si>
  <si>
    <t>2.9</t>
  </si>
  <si>
    <t>8.2</t>
  </si>
  <si>
    <t>-4,363.0</t>
  </si>
  <si>
    <t>-1,007.3</t>
  </si>
  <si>
    <t>-481.9</t>
  </si>
  <si>
    <t>-2,873.8</t>
  </si>
  <si>
    <t>-96.3</t>
  </si>
  <si>
    <t>-16.6</t>
  </si>
  <si>
    <t>-13.8</t>
  </si>
  <si>
    <t>0.4</t>
  </si>
  <si>
    <t>0.5</t>
  </si>
  <si>
    <t>1.9</t>
  </si>
  <si>
    <t>-6,141.4</t>
  </si>
  <si>
    <t>-1,768.7</t>
  </si>
  <si>
    <t>-813.2</t>
  </si>
  <si>
    <t>-3,559.5</t>
  </si>
  <si>
    <t>-167.2</t>
  </si>
  <si>
    <t>-23.5</t>
  </si>
  <si>
    <t>-18.9</t>
  </si>
  <si>
    <t>1.4</t>
  </si>
  <si>
    <t>2.1</t>
  </si>
  <si>
    <t>1.2</t>
  </si>
  <si>
    <t>-491.1</t>
  </si>
  <si>
    <t>-35.2</t>
  </si>
  <si>
    <t>-18.6</t>
  </si>
  <si>
    <t>-437.4</t>
  </si>
  <si>
    <t>-12.8</t>
  </si>
  <si>
    <t>-2.9</t>
  </si>
  <si>
    <t>-1.8</t>
  </si>
  <si>
    <t>0</t>
  </si>
  <si>
    <t>1</t>
  </si>
  <si>
    <t>-2,299.8</t>
  </si>
  <si>
    <t>-530.6</t>
  </si>
  <si>
    <t>-265.5</t>
  </si>
  <si>
    <t>-1,503.7</t>
  </si>
  <si>
    <t>-64.5</t>
  </si>
  <si>
    <t>-3.7</t>
  </si>
  <si>
    <t>-2.1</t>
  </si>
  <si>
    <t>0.7</t>
  </si>
  <si>
    <t>0.3</t>
  </si>
  <si>
    <t>0.6</t>
  </si>
  <si>
    <t>-3,581.9</t>
  </si>
  <si>
    <t>-706.5</t>
  </si>
  <si>
    <t>-358.4</t>
  </si>
  <si>
    <t>-2,517.1</t>
  </si>
  <si>
    <t>-82.8</t>
  </si>
  <si>
    <t>-10.8</t>
  </si>
  <si>
    <t>-8.6</t>
  </si>
  <si>
    <t>1.3</t>
  </si>
  <si>
    <t>-4,812.2</t>
  </si>
  <si>
    <t>-816.0</t>
  </si>
  <si>
    <t>-711.1</t>
  </si>
  <si>
    <t>-3,285.1</t>
  </si>
  <si>
    <t>-113.8</t>
  </si>
  <si>
    <t>-12.1</t>
  </si>
  <si>
    <t>-10.4</t>
  </si>
  <si>
    <t>headers</t>
  </si>
  <si>
    <t>YEARS</t>
  </si>
  <si>
    <t>FossilCO2</t>
  </si>
  <si>
    <t>OtherCO2</t>
  </si>
  <si>
    <t>SOx</t>
  </si>
  <si>
    <t>NMVOC</t>
  </si>
  <si>
    <t>NOx</t>
  </si>
  <si>
    <t>BC</t>
  </si>
  <si>
    <t>OC</t>
  </si>
  <si>
    <t>NH3</t>
  </si>
  <si>
    <t>CF4</t>
  </si>
  <si>
    <t>C2F6</t>
  </si>
  <si>
    <t>C6F14</t>
  </si>
  <si>
    <t>HFC23</t>
  </si>
  <si>
    <t>HFC32</t>
  </si>
  <si>
    <t>HFC43-10</t>
  </si>
  <si>
    <t>HFC125</t>
  </si>
  <si>
    <t>HFC134a</t>
  </si>
  <si>
    <t>HFC143a</t>
  </si>
  <si>
    <t>HFC227ea</t>
  </si>
  <si>
    <t>HFC245fa</t>
  </si>
  <si>
    <t>SF6</t>
  </si>
  <si>
    <t>units</t>
  </si>
  <si>
    <t>Yrs</t>
  </si>
  <si>
    <t>GtC</t>
  </si>
  <si>
    <t>MtCH4</t>
  </si>
  <si>
    <t>MtN2O-N</t>
  </si>
  <si>
    <t>MtS</t>
  </si>
  <si>
    <t>MtCO</t>
  </si>
  <si>
    <t>Mt</t>
  </si>
  <si>
    <t>MtN</t>
  </si>
  <si>
    <t>kt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</si>
</sst>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#,0.0000"/>
    <numFmt numFmtId="166" formatCode="#,0.0"/>
    <numFmt numFmtId="167" formatCode="#,0"/>
  </numFmts>
  <fonts count="33">
    <font>
      <sz val="10.0"/>
      <color rgb="FF000000"/>
      <name val="Arial"/>
    </font>
    <font>
      <color rgb="FFFF0000"/>
      <name val="Arial"/>
    </font>
    <font>
      <color theme="1"/>
      <name val="Arial"/>
    </font>
    <font>
      <b/>
      <color theme="1"/>
      <name val="Arial"/>
    </font>
    <font>
      <b/>
      <color rgb="FF0000FF"/>
      <name val="Arial"/>
    </font>
    <font>
      <color rgb="FF000000"/>
      <name val="Arial"/>
    </font>
    <font>
      <u/>
      <color rgb="FF0000FF"/>
    </font>
    <font>
      <u/>
      <color rgb="FF1155CC"/>
    </font>
    <font>
      <sz val="9.0"/>
      <color rgb="FF1C00CF"/>
      <name val="Consolas"/>
    </font>
    <font>
      <color rgb="FF0000FF"/>
      <name val="Arial"/>
    </font>
    <font>
      <b/>
      <i/>
      <color theme="1"/>
      <name val="Arial"/>
    </font>
    <font>
      <b/>
      <color rgb="FF000000"/>
      <name val="Arial"/>
    </font>
    <font>
      <color rgb="FF333333"/>
      <name val="Arial"/>
    </font>
    <font>
      <color rgb="FFD9D9D9"/>
      <name val="Arial"/>
    </font>
    <font>
      <color rgb="FF93C47D"/>
      <name val="Arial"/>
    </font>
    <font>
      <sz val="14.0"/>
      <color rgb="FF000000"/>
      <name val="Lato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rgb="FF9E9E9E"/>
      <name val="Roboto"/>
    </font>
    <font>
      <sz val="9.0"/>
      <color rgb="FF000000"/>
      <name val="Arial"/>
    </font>
    <font>
      <sz val="11.0"/>
      <color theme="1"/>
      <name val="Arial"/>
    </font>
    <font>
      <color rgb="FFFF00FF"/>
      <name val="Arial"/>
    </font>
    <font>
      <b/>
      <sz val="10.0"/>
      <color theme="1"/>
      <name val="Arial"/>
    </font>
    <font>
      <b/>
      <sz val="10.0"/>
      <color rgb="FF9900FF"/>
      <name val="Arial"/>
    </font>
    <font>
      <sz val="10.0"/>
      <color theme="1"/>
      <name val="Arial"/>
    </font>
    <font>
      <b/>
      <sz val="10.0"/>
      <color rgb="FF000000"/>
      <name val="Arial"/>
    </font>
    <font>
      <color rgb="FFE69138"/>
      <name val="Arial"/>
    </font>
    <font/>
    <font>
      <b/>
      <i/>
      <sz val="10.0"/>
      <color theme="1"/>
      <name val="Arial"/>
    </font>
    <font>
      <sz val="10.0"/>
      <color rgb="FFFF0000"/>
      <name val="Arial"/>
    </font>
    <font>
      <u/>
      <sz val="10.0"/>
      <color theme="1"/>
      <name val="Arial"/>
    </font>
    <font>
      <b/>
      <sz val="10.0"/>
      <color rgb="FFFF0000"/>
      <name val="Arial"/>
    </font>
    <font>
      <sz val="10.0"/>
      <color rgb="FF444444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B7B7B7"/>
        <bgColor rgb="FFB7B7B7"/>
      </patternFill>
    </fill>
  </fills>
  <borders count="5">
    <border/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readingOrder="0" shrinkToFit="0" vertical="bottom" wrapText="0"/>
    </xf>
    <xf borderId="1" fillId="2" fontId="2" numFmtId="0" xfId="0" applyAlignment="1" applyBorder="1" applyFill="1" applyFont="1">
      <alignment horizontal="center"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horizontal="right" readingOrder="0" vertical="bottom"/>
    </xf>
    <xf borderId="0" fillId="0" fontId="4" numFmtId="164" xfId="0" applyAlignment="1" applyFont="1" applyNumberFormat="1">
      <alignment horizontal="center"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2" numFmtId="0" xfId="0" applyBorder="1" applyFont="1"/>
    <xf borderId="0" fillId="0" fontId="2" numFmtId="0" xfId="0" applyAlignment="1" applyFont="1">
      <alignment shrinkToFit="0" vertical="bottom" wrapText="0"/>
    </xf>
    <xf borderId="0" fillId="3" fontId="5" numFmtId="3" xfId="0" applyAlignment="1" applyFill="1" applyFont="1" applyNumberFormat="1">
      <alignment horizontal="right" vertical="bottom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8" numFmtId="0" xfId="0" applyAlignment="1" applyFont="1">
      <alignment readingOrder="0" shrinkToFit="0" wrapText="0"/>
    </xf>
    <xf borderId="0" fillId="0" fontId="2" numFmtId="0" xfId="0" applyAlignment="1" applyFont="1">
      <alignment horizontal="right" vertical="bottom"/>
    </xf>
    <xf borderId="0" fillId="0" fontId="2" numFmtId="11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  <xf borderId="2" fillId="0" fontId="3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horizontal="right" vertical="bottom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readingOrder="0" vertical="bottom"/>
    </xf>
    <xf borderId="0" fillId="0" fontId="9" numFmtId="0" xfId="0" applyAlignment="1" applyFont="1">
      <alignment horizontal="center" vertical="bottom"/>
    </xf>
    <xf borderId="0" fillId="0" fontId="2" numFmtId="0" xfId="0" applyAlignment="1" applyFont="1">
      <alignment horizontal="right" readingOrder="0"/>
    </xf>
    <xf borderId="0" fillId="0" fontId="2" numFmtId="0" xfId="0" applyFont="1"/>
    <xf borderId="3" fillId="0" fontId="3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right" readingOrder="0" vertical="bottom"/>
    </xf>
    <xf borderId="0" fillId="0" fontId="9" numFmtId="165" xfId="0" applyAlignment="1" applyFont="1" applyNumberFormat="1">
      <alignment horizontal="right" readingOrder="0" vertical="bottom"/>
    </xf>
    <xf borderId="0" fillId="0" fontId="2" numFmtId="0" xfId="0" applyAlignment="1" applyFont="1">
      <alignment horizontal="right" readingOrder="0" vertical="bottom"/>
    </xf>
    <xf borderId="0" fillId="0" fontId="9" numFmtId="165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165" xfId="0" applyAlignment="1" applyFont="1" applyNumberFormat="1">
      <alignment horizontal="right" vertical="bottom"/>
    </xf>
    <xf borderId="0" fillId="0" fontId="9" numFmtId="0" xfId="0" applyAlignment="1" applyFont="1">
      <alignment horizontal="center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2" numFmtId="165" xfId="0" applyFont="1" applyNumberFormat="1"/>
    <xf borderId="0" fillId="0" fontId="11" numFmtId="165" xfId="0" applyAlignment="1" applyFont="1" applyNumberFormat="1">
      <alignment horizontal="center" readingOrder="0"/>
    </xf>
    <xf borderId="0" fillId="0" fontId="2" numFmtId="165" xfId="0" applyAlignment="1" applyFont="1" applyNumberFormat="1">
      <alignment vertical="bottom"/>
    </xf>
    <xf borderId="0" fillId="0" fontId="9" numFmtId="165" xfId="0" applyAlignment="1" applyFont="1" applyNumberFormat="1">
      <alignment horizontal="center" vertical="bottom"/>
    </xf>
    <xf borderId="0" fillId="0" fontId="2" numFmtId="165" xfId="0" applyAlignment="1" applyFont="1" applyNumberFormat="1">
      <alignment horizontal="center" vertical="bottom"/>
    </xf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3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3" numFmtId="4" xfId="0" applyAlignment="1" applyFont="1" applyNumberFormat="1">
      <alignment readingOrder="0"/>
    </xf>
    <xf borderId="0" fillId="0" fontId="9" numFmtId="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4" xfId="0" applyAlignment="1" applyFont="1" applyNumberFormat="1">
      <alignment readingOrder="0" vertical="bottom"/>
    </xf>
    <xf borderId="0" fillId="0" fontId="9" numFmtId="165" xfId="0" applyAlignment="1" applyFont="1" applyNumberFormat="1">
      <alignment readingOrder="0"/>
    </xf>
    <xf borderId="0" fillId="0" fontId="1" numFmtId="165" xfId="0" applyFont="1" applyNumberFormat="1"/>
    <xf borderId="0" fillId="3" fontId="2" numFmtId="3" xfId="0" applyAlignment="1" applyFont="1" applyNumberFormat="1">
      <alignment vertical="bottom"/>
    </xf>
    <xf borderId="0" fillId="0" fontId="2" numFmtId="0" xfId="0" applyAlignment="1" applyFont="1">
      <alignment horizontal="center" readingOrder="0"/>
    </xf>
    <xf borderId="0" fillId="0" fontId="2" numFmtId="3" xfId="0" applyAlignment="1" applyFont="1" applyNumberFormat="1">
      <alignment vertical="top"/>
    </xf>
    <xf borderId="0" fillId="0" fontId="2" numFmtId="0" xfId="0" applyAlignment="1" applyFont="1">
      <alignment horizontal="center"/>
    </xf>
    <xf borderId="0" fillId="0" fontId="2" numFmtId="3" xfId="0" applyAlignment="1" applyFont="1" applyNumberFormat="1">
      <alignment readingOrder="0" vertical="top"/>
    </xf>
    <xf borderId="0" fillId="0" fontId="2" numFmtId="3" xfId="0" applyAlignment="1" applyFont="1" applyNumberFormat="1">
      <alignment readingOrder="0"/>
    </xf>
    <xf borderId="0" fillId="0" fontId="2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2" numFmtId="0" xfId="0" applyAlignment="1" applyFont="1">
      <alignment readingOrder="0"/>
    </xf>
    <xf borderId="0" fillId="0" fontId="9" numFmtId="0" xfId="0" applyAlignment="1" applyFont="1">
      <alignment vertical="bottom"/>
    </xf>
    <xf borderId="0" fillId="0" fontId="14" numFmtId="0" xfId="0" applyFont="1"/>
    <xf borderId="1" fillId="0" fontId="2" numFmtId="0" xfId="0" applyAlignment="1" applyBorder="1" applyFont="1">
      <alignment readingOrder="0" vertical="bottom"/>
    </xf>
    <xf borderId="0" fillId="2" fontId="2" numFmtId="0" xfId="0" applyAlignment="1" applyFont="1">
      <alignment horizontal="center" readingOrder="0" vertical="bottom"/>
    </xf>
    <xf borderId="0" fillId="0" fontId="2" numFmtId="3" xfId="0" applyAlignment="1" applyFont="1" applyNumberFormat="1">
      <alignment readingOrder="0"/>
    </xf>
    <xf borderId="0" fillId="3" fontId="5" numFmtId="3" xfId="0" applyAlignment="1" applyFont="1" applyNumberFormat="1">
      <alignment horizontal="right" readingOrder="0" shrinkToFit="0" vertical="bottom" wrapText="0"/>
    </xf>
    <xf borderId="0" fillId="0" fontId="2" numFmtId="3" xfId="0" applyAlignment="1" applyFont="1" applyNumberFormat="1">
      <alignment vertical="bottom"/>
    </xf>
    <xf borderId="0" fillId="0" fontId="2" numFmtId="3" xfId="0" applyAlignment="1" applyFont="1" applyNumberFormat="1">
      <alignment vertical="bottom"/>
    </xf>
    <xf borderId="0" fillId="3" fontId="5" numFmtId="3" xfId="0" applyAlignment="1" applyFont="1" applyNumberFormat="1">
      <alignment horizontal="right" readingOrder="0" shrinkToFit="0" vertical="bottom" wrapText="0"/>
    </xf>
    <xf borderId="0" fillId="0" fontId="2" numFmtId="3" xfId="0" applyAlignment="1" applyFont="1" applyNumberFormat="1">
      <alignment readingOrder="0" vertical="bottom"/>
    </xf>
    <xf borderId="0" fillId="3" fontId="15" numFmtId="0" xfId="0" applyFont="1"/>
    <xf borderId="0" fillId="0" fontId="3" numFmtId="0" xfId="0" applyAlignment="1" applyFont="1">
      <alignment readingOrder="0" vertical="bottom"/>
    </xf>
    <xf borderId="0" fillId="0" fontId="2" numFmtId="3" xfId="0" applyFont="1" applyNumberFormat="1"/>
    <xf borderId="0" fillId="0" fontId="2" numFmtId="4" xfId="0" applyFont="1" applyNumberFormat="1"/>
    <xf borderId="0" fillId="0" fontId="2" numFmtId="4" xfId="0" applyAlignment="1" applyFont="1" applyNumberFormat="1">
      <alignment vertical="bottom"/>
    </xf>
    <xf borderId="0" fillId="0" fontId="2" numFmtId="4" xfId="0" applyAlignment="1" applyFont="1" applyNumberFormat="1">
      <alignment readingOrder="0" vertical="bottom"/>
    </xf>
    <xf borderId="0" fillId="0" fontId="10" numFmtId="4" xfId="0" applyAlignment="1" applyFont="1" applyNumberForma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16" numFmtId="0" xfId="0" applyAlignment="1" applyFill="1" applyFont="1">
      <alignment readingOrder="0" shrinkToFit="0" vertical="bottom" wrapText="0"/>
    </xf>
    <xf borderId="0" fillId="0" fontId="17" numFmtId="0" xfId="0" applyAlignment="1" applyFont="1">
      <alignment horizontal="right" readingOrder="0"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17" numFmtId="3" xfId="0" applyAlignment="1" applyFont="1" applyNumberFormat="1">
      <alignment readingOrder="0" shrinkToFit="0" vertical="bottom" wrapText="0"/>
    </xf>
    <xf borderId="0" fillId="0" fontId="17" numFmtId="3" xfId="0" applyAlignment="1" applyFont="1" applyNumberFormat="1">
      <alignment horizontal="right" readingOrder="0" shrinkToFit="0" vertical="bottom" wrapText="0"/>
    </xf>
    <xf borderId="0" fillId="4" fontId="3" numFmtId="1" xfId="0" applyAlignment="1" applyFont="1" applyNumberFormat="1">
      <alignment readingOrder="0"/>
    </xf>
    <xf borderId="0" fillId="4" fontId="4" numFmtId="1" xfId="0" applyAlignment="1" applyFont="1" applyNumberFormat="1">
      <alignment readingOrder="0"/>
    </xf>
    <xf borderId="0" fillId="5" fontId="11" numFmtId="3" xfId="0" applyAlignment="1" applyFill="1" applyFont="1" applyNumberFormat="1">
      <alignment horizontal="center" readingOrder="0"/>
    </xf>
    <xf borderId="0" fillId="4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readingOrder="0"/>
    </xf>
    <xf borderId="0" fillId="6" fontId="11" numFmtId="0" xfId="0" applyAlignment="1" applyFill="1" applyFont="1">
      <alignment readingOrder="0" vertical="bottom"/>
    </xf>
    <xf borderId="0" fillId="6" fontId="16" numFmtId="0" xfId="0" applyAlignment="1" applyFont="1">
      <alignment readingOrder="0" shrinkToFit="0" vertical="bottom" wrapText="0"/>
    </xf>
    <xf borderId="0" fillId="6" fontId="3" numFmtId="3" xfId="0" applyAlignment="1" applyFont="1" applyNumberFormat="1">
      <alignment readingOrder="0"/>
    </xf>
    <xf borderId="0" fillId="6" fontId="11" numFmtId="3" xfId="0" applyAlignment="1" applyFont="1" applyNumberFormat="1">
      <alignment readingOrder="0"/>
    </xf>
    <xf borderId="0" fillId="6" fontId="4" numFmtId="3" xfId="0" applyAlignment="1" applyFont="1" applyNumberFormat="1">
      <alignment readingOrder="0"/>
    </xf>
    <xf borderId="0" fillId="6" fontId="11" numFmtId="3" xfId="0" applyAlignment="1" applyFont="1" applyNumberFormat="1">
      <alignment horizontal="center"/>
    </xf>
    <xf borderId="0" fillId="6" fontId="3" numFmtId="0" xfId="0" applyAlignment="1" applyFont="1">
      <alignment horizontal="center"/>
    </xf>
    <xf borderId="0" fillId="6" fontId="3" numFmtId="0" xfId="0" applyAlignment="1" applyFont="1">
      <alignment horizontal="center" readingOrder="0"/>
    </xf>
    <xf borderId="0" fillId="0" fontId="5" numFmtId="0" xfId="0" applyAlignment="1" applyFont="1">
      <alignment vertical="bottom"/>
    </xf>
    <xf borderId="0" fillId="0" fontId="2" numFmtId="3" xfId="0" applyFont="1" applyNumberFormat="1"/>
    <xf borderId="0" fillId="0" fontId="9" numFmtId="3" xfId="0" applyFont="1" applyNumberFormat="1"/>
    <xf borderId="0" fillId="0" fontId="5" numFmtId="3" xfId="0" applyAlignment="1" applyFont="1" applyNumberFormat="1">
      <alignment horizontal="center"/>
    </xf>
    <xf borderId="0" fillId="0" fontId="18" numFmtId="0" xfId="0" applyAlignment="1" applyFont="1">
      <alignment readingOrder="0"/>
    </xf>
    <xf borderId="0" fillId="3" fontId="2" numFmtId="0" xfId="0" applyAlignment="1" applyFont="1">
      <alignment horizontal="center"/>
    </xf>
    <xf borderId="0" fillId="6" fontId="3" numFmtId="3" xfId="0" applyFont="1" applyNumberFormat="1"/>
    <xf borderId="0" fillId="6" fontId="11" numFmtId="3" xfId="0" applyFont="1" applyNumberFormat="1"/>
    <xf borderId="0" fillId="3" fontId="19" numFmtId="3" xfId="0" applyAlignment="1" applyFont="1" applyNumberFormat="1">
      <alignment horizontal="right" readingOrder="0" vertical="bottom"/>
    </xf>
    <xf borderId="0" fillId="0" fontId="20" numFmtId="0" xfId="0" applyAlignment="1" applyFont="1">
      <alignment horizontal="left" readingOrder="0"/>
    </xf>
    <xf borderId="0" fillId="0" fontId="20" numFmtId="0" xfId="0" applyAlignment="1" applyFont="1">
      <alignment horizontal="left"/>
    </xf>
    <xf borderId="0" fillId="4" fontId="3" numFmtId="0" xfId="0" applyAlignment="1" applyFont="1">
      <alignment readingOrder="0"/>
    </xf>
    <xf borderId="0" fillId="4" fontId="3" numFmtId="4" xfId="0" applyAlignment="1" applyFont="1" applyNumberFormat="1">
      <alignment readingOrder="0"/>
    </xf>
    <xf borderId="0" fillId="4" fontId="3" numFmtId="3" xfId="0" applyAlignment="1" applyFont="1" applyNumberFormat="1">
      <alignment readingOrder="0"/>
    </xf>
    <xf borderId="0" fillId="7" fontId="3" numFmtId="4" xfId="0" applyAlignment="1" applyFill="1" applyFont="1" applyNumberFormat="1">
      <alignment readingOrder="0"/>
    </xf>
    <xf borderId="0" fillId="7" fontId="3" numFmtId="3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4" xfId="0" applyFont="1" applyNumberFormat="1"/>
    <xf borderId="0" fillId="0" fontId="1" numFmtId="0" xfId="0" applyAlignment="1" applyFont="1">
      <alignment readingOrder="0"/>
    </xf>
    <xf borderId="0" fillId="0" fontId="21" numFmtId="0" xfId="0" applyAlignment="1" applyFont="1">
      <alignment readingOrder="0"/>
    </xf>
    <xf borderId="0" fillId="0" fontId="21" numFmtId="4" xfId="0" applyFont="1" applyNumberFormat="1"/>
    <xf borderId="0" fillId="0" fontId="21" numFmtId="0" xfId="0" applyFont="1"/>
    <xf borderId="0" fillId="6" fontId="2" numFmtId="0" xfId="0" applyAlignment="1" applyFont="1">
      <alignment readingOrder="0"/>
    </xf>
    <xf borderId="0" fillId="6" fontId="2" numFmtId="0" xfId="0" applyAlignment="1" applyFont="1">
      <alignment readingOrder="0"/>
    </xf>
    <xf borderId="0" fillId="6" fontId="2" numFmtId="4" xfId="0" applyFont="1" applyNumberFormat="1"/>
    <xf borderId="0" fillId="6" fontId="2" numFmtId="3" xfId="0" applyFont="1" applyNumberFormat="1"/>
    <xf borderId="0" fillId="6" fontId="2" numFmtId="0" xfId="0" applyFont="1"/>
    <xf borderId="0" fillId="0" fontId="21" numFmtId="0" xfId="0" applyAlignment="1" applyFont="1">
      <alignment readingOrder="0"/>
    </xf>
    <xf borderId="0" fillId="4" fontId="2" numFmtId="0" xfId="0" applyAlignment="1" applyFont="1">
      <alignment horizontal="center" readingOrder="0"/>
    </xf>
    <xf borderId="0" fillId="4" fontId="4" numFmtId="0" xfId="0" applyAlignment="1" applyFont="1">
      <alignment readingOrder="0"/>
    </xf>
    <xf borderId="0" fillId="0" fontId="9" numFmtId="3" xfId="0" applyAlignment="1" applyFont="1" applyNumberFormat="1">
      <alignment readingOrder="0"/>
    </xf>
    <xf borderId="0" fillId="0" fontId="2" numFmtId="3" xfId="0" applyAlignment="1" applyFont="1" applyNumberFormat="1">
      <alignment horizontal="center"/>
    </xf>
    <xf borderId="0" fillId="0" fontId="2" numFmtId="0" xfId="0" applyAlignment="1" applyFont="1">
      <alignment horizontal="center" vertical="bottom"/>
    </xf>
    <xf borderId="0" fillId="0" fontId="5" numFmtId="3" xfId="0" applyAlignment="1" applyFont="1" applyNumberFormat="1">
      <alignment readingOrder="0"/>
    </xf>
    <xf borderId="0" fillId="0" fontId="2" numFmtId="0" xfId="0" applyAlignment="1" applyFont="1">
      <alignment horizontal="right"/>
    </xf>
    <xf borderId="0" fillId="0" fontId="9" numFmtId="0" xfId="0" applyAlignment="1" applyFont="1">
      <alignment horizontal="right"/>
    </xf>
    <xf borderId="0" fillId="0" fontId="9" numFmtId="0" xfId="0" applyFont="1"/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4" fontId="3" numFmtId="0" xfId="0" applyAlignment="1" applyFont="1">
      <alignment readingOrder="0" vertical="bottom"/>
    </xf>
    <xf borderId="0" fillId="4" fontId="11" numFmtId="3" xfId="0" applyAlignment="1" applyFont="1" applyNumberFormat="1">
      <alignment horizontal="center" readingOrder="0" vertical="bottom"/>
    </xf>
    <xf borderId="0" fillId="4" fontId="11" numFmtId="3" xfId="0" applyAlignment="1" applyFont="1" applyNumberFormat="1">
      <alignment horizontal="center" vertical="bottom"/>
    </xf>
    <xf borderId="0" fillId="4" fontId="3" numFmtId="4" xfId="0" applyAlignment="1" applyFont="1" applyNumberFormat="1">
      <alignment vertical="bottom"/>
    </xf>
    <xf borderId="0" fillId="4" fontId="3" numFmtId="165" xfId="0" applyAlignment="1" applyFont="1" applyNumberFormat="1">
      <alignment readingOrder="0" vertical="bottom"/>
    </xf>
    <xf borderId="0" fillId="4" fontId="3" numFmtId="165" xfId="0" applyAlignment="1" applyFont="1" applyNumberFormat="1">
      <alignment vertical="bottom"/>
    </xf>
    <xf borderId="0" fillId="4" fontId="3" numFmtId="4" xfId="0" applyAlignment="1" applyFont="1" applyNumberFormat="1">
      <alignment readingOrder="0" vertical="bottom"/>
    </xf>
    <xf borderId="0" fillId="6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3" numFmtId="3" xfId="0" applyFont="1" applyNumberFormat="1"/>
    <xf borderId="0" fillId="6" fontId="3" numFmtId="4" xfId="0" applyFont="1" applyNumberFormat="1"/>
    <xf borderId="0" fillId="6" fontId="3" numFmtId="165" xfId="0" applyFont="1" applyNumberFormat="1"/>
    <xf borderId="0" fillId="6" fontId="3" numFmtId="165" xfId="0" applyAlignment="1" applyFont="1" applyNumberFormat="1">
      <alignment horizontal="right" vertical="bottom"/>
    </xf>
    <xf borderId="0" fillId="6" fontId="3" numFmtId="4" xfId="0" applyAlignment="1" applyFont="1" applyNumberFormat="1">
      <alignment horizontal="right" vertical="bottom"/>
    </xf>
    <xf borderId="0" fillId="0" fontId="5" numFmtId="165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2" numFmtId="4" xfId="0" applyAlignment="1" applyFont="1" applyNumberFormat="1">
      <alignment horizontal="right" vertical="bottom"/>
    </xf>
    <xf borderId="0" fillId="6" fontId="11" numFmtId="165" xfId="0" applyAlignment="1" applyFont="1" applyNumberFormat="1">
      <alignment horizontal="right" vertical="bottom"/>
    </xf>
    <xf borderId="0" fillId="6" fontId="3" numFmtId="4" xfId="0" applyAlignment="1" applyFont="1" applyNumberFormat="1">
      <alignment readingOrder="0"/>
    </xf>
    <xf borderId="0" fillId="6" fontId="3" numFmtId="165" xfId="0" applyAlignment="1" applyFont="1" applyNumberFormat="1">
      <alignment readingOrder="0"/>
    </xf>
    <xf borderId="0" fillId="4" fontId="22" numFmtId="0" xfId="0" applyAlignment="1" applyFont="1">
      <alignment readingOrder="0"/>
    </xf>
    <xf borderId="0" fillId="4" fontId="22" numFmtId="3" xfId="0" applyAlignment="1" applyFont="1" applyNumberFormat="1">
      <alignment readingOrder="0"/>
    </xf>
    <xf borderId="0" fillId="7" fontId="22" numFmtId="165" xfId="0" applyAlignment="1" applyFont="1" applyNumberFormat="1">
      <alignment readingOrder="0"/>
    </xf>
    <xf borderId="0" fillId="7" fontId="22" numFmtId="4" xfId="0" applyAlignment="1" applyFont="1" applyNumberFormat="1">
      <alignment readingOrder="0"/>
    </xf>
    <xf borderId="0" fillId="7" fontId="22" numFmtId="4" xfId="0" applyAlignment="1" applyFont="1" applyNumberFormat="1">
      <alignment readingOrder="0"/>
    </xf>
    <xf borderId="0" fillId="4" fontId="22" numFmtId="165" xfId="0" applyAlignment="1" applyFont="1" applyNumberFormat="1">
      <alignment readingOrder="0"/>
    </xf>
    <xf borderId="0" fillId="4" fontId="22" numFmtId="3" xfId="0" applyFont="1" applyNumberFormat="1"/>
    <xf borderId="0" fillId="4" fontId="22" numFmtId="4" xfId="0" applyAlignment="1" applyFont="1" applyNumberFormat="1">
      <alignment readingOrder="0" vertical="bottom"/>
    </xf>
    <xf borderId="0" fillId="4" fontId="23" numFmtId="0" xfId="0" applyAlignment="1" applyFont="1">
      <alignment readingOrder="0"/>
    </xf>
    <xf borderId="0" fillId="0" fontId="24" numFmtId="0" xfId="0" applyFont="1"/>
    <xf borderId="0" fillId="6" fontId="22" numFmtId="0" xfId="0" applyAlignment="1" applyFont="1">
      <alignment readingOrder="0"/>
    </xf>
    <xf borderId="0" fillId="6" fontId="22" numFmtId="0" xfId="0" applyAlignment="1" applyFont="1">
      <alignment readingOrder="0"/>
    </xf>
    <xf borderId="0" fillId="6" fontId="22" numFmtId="3" xfId="0" applyFont="1" applyNumberFormat="1"/>
    <xf borderId="0" fillId="6" fontId="22" numFmtId="165" xfId="0" applyFont="1" applyNumberFormat="1"/>
    <xf borderId="0" fillId="6" fontId="22" numFmtId="4" xfId="0" applyFont="1" applyNumberFormat="1"/>
    <xf borderId="0" fillId="6" fontId="22" numFmtId="4" xfId="0" applyFont="1" applyNumberFormat="1"/>
    <xf borderId="0" fillId="6" fontId="24" numFmtId="0" xfId="0" applyAlignment="1" applyFont="1">
      <alignment readingOrder="0"/>
    </xf>
    <xf borderId="0" fillId="0" fontId="24" numFmtId="0" xfId="0" applyAlignment="1" applyFont="1">
      <alignment readingOrder="0"/>
    </xf>
    <xf borderId="0" fillId="0" fontId="24" numFmtId="3" xfId="0" applyAlignment="1" applyFont="1" applyNumberFormat="1">
      <alignment readingOrder="0"/>
    </xf>
    <xf borderId="0" fillId="0" fontId="24" numFmtId="3" xfId="0" applyFont="1" applyNumberFormat="1"/>
    <xf borderId="0" fillId="0" fontId="24" numFmtId="165" xfId="0" applyAlignment="1" applyFont="1" applyNumberFormat="1">
      <alignment readingOrder="0"/>
    </xf>
    <xf borderId="0" fillId="0" fontId="24" numFmtId="4" xfId="0" applyAlignment="1" applyFont="1" applyNumberFormat="1">
      <alignment readingOrder="0"/>
    </xf>
    <xf borderId="0" fillId="0" fontId="24" numFmtId="4" xfId="0" applyAlignment="1" applyFont="1" applyNumberFormat="1">
      <alignment readingOrder="0"/>
    </xf>
    <xf borderId="0" fillId="0" fontId="24" numFmtId="165" xfId="0" applyAlignment="1" applyFont="1" applyNumberFormat="1">
      <alignment horizontal="right" vertical="bottom"/>
    </xf>
    <xf borderId="0" fillId="0" fontId="24" numFmtId="0" xfId="0" applyAlignment="1" applyFont="1">
      <alignment readingOrder="0"/>
    </xf>
    <xf borderId="0" fillId="0" fontId="24" numFmtId="4" xfId="0" applyAlignment="1" applyFont="1" applyNumberFormat="1">
      <alignment horizontal="right" vertical="bottom"/>
    </xf>
    <xf borderId="0" fillId="0" fontId="24" numFmtId="4" xfId="0" applyFont="1" applyNumberFormat="1"/>
    <xf borderId="0" fillId="6" fontId="25" numFmtId="4" xfId="0" applyFont="1" applyNumberFormat="1"/>
    <xf borderId="0" fillId="6" fontId="22" numFmtId="0" xfId="0" applyFont="1"/>
    <xf borderId="0" fillId="0" fontId="24" numFmtId="165" xfId="0" applyFont="1" applyNumberFormat="1"/>
    <xf borderId="0" fillId="3" fontId="0" numFmtId="4" xfId="0" applyFont="1" applyNumberFormat="1"/>
    <xf borderId="0" fillId="0" fontId="0" numFmtId="0" xfId="0" applyFont="1"/>
    <xf borderId="0" fillId="0" fontId="0" numFmtId="0" xfId="0" applyAlignment="1" applyFont="1">
      <alignment readingOrder="0"/>
    </xf>
    <xf borderId="0" fillId="0" fontId="0" numFmtId="165" xfId="0" applyFont="1" applyNumberFormat="1"/>
    <xf borderId="0" fillId="0" fontId="0" numFmtId="4" xfId="0" applyFont="1" applyNumberFormat="1"/>
    <xf borderId="0" fillId="0" fontId="24" numFmtId="4" xfId="0" applyFont="1" applyNumberFormat="1"/>
    <xf borderId="0" fillId="4" fontId="11" numFmtId="3" xfId="0" applyAlignment="1" applyFont="1" applyNumberFormat="1">
      <alignment readingOrder="0"/>
    </xf>
    <xf borderId="0" fillId="7" fontId="3" numFmtId="165" xfId="0" applyAlignment="1" applyFont="1" applyNumberFormat="1">
      <alignment readingOrder="0"/>
    </xf>
    <xf borderId="0" fillId="6" fontId="11" numFmtId="3" xfId="0" applyFont="1" applyNumberFormat="1"/>
    <xf borderId="0" fillId="6" fontId="11" numFmtId="165" xfId="0" applyFont="1" applyNumberFormat="1"/>
    <xf borderId="0" fillId="6" fontId="11" numFmtId="4" xfId="0" applyFont="1" applyNumberFormat="1"/>
    <xf borderId="0" fillId="6" fontId="11" numFmtId="4" xfId="0" applyFont="1" applyNumberFormat="1"/>
    <xf borderId="0" fillId="0" fontId="5" numFmtId="3" xfId="0" applyFont="1" applyNumberFormat="1"/>
    <xf borderId="0" fillId="0" fontId="5" numFmtId="4" xfId="0" applyFont="1" applyNumberFormat="1"/>
    <xf borderId="0" fillId="0" fontId="26" numFmtId="0" xfId="0" applyFont="1"/>
    <xf borderId="0" fillId="4" fontId="3" numFmtId="3" xfId="0" applyAlignment="1" applyFont="1" applyNumberFormat="1">
      <alignment readingOrder="0"/>
    </xf>
    <xf borderId="0" fillId="6" fontId="3" numFmtId="0" xfId="0" applyFont="1"/>
    <xf borderId="0" fillId="0" fontId="5" numFmtId="0" xfId="0" applyFont="1"/>
    <xf borderId="0" fillId="0" fontId="22" numFmtId="0" xfId="0" applyAlignment="1" applyFont="1">
      <alignment horizontal="left" readingOrder="0"/>
    </xf>
    <xf borderId="0" fillId="0" fontId="22" numFmtId="0" xfId="0" applyAlignment="1" applyFont="1">
      <alignment horizontal="center" readingOrder="0"/>
    </xf>
    <xf borderId="3" fillId="0" fontId="22" numFmtId="0" xfId="0" applyAlignment="1" applyBorder="1" applyFont="1">
      <alignment horizontal="center" readingOrder="0"/>
    </xf>
    <xf borderId="1" fillId="0" fontId="27" numFmtId="0" xfId="0" applyBorder="1" applyFont="1"/>
    <xf borderId="4" fillId="0" fontId="27" numFmtId="0" xfId="0" applyBorder="1" applyFont="1"/>
    <xf borderId="0" fillId="0" fontId="22" numFmtId="0" xfId="0" applyAlignment="1" applyFont="1">
      <alignment horizontal="center" readingOrder="0" vertical="bottom"/>
    </xf>
    <xf borderId="2" fillId="0" fontId="22" numFmtId="0" xfId="0" applyAlignment="1" applyBorder="1" applyFont="1">
      <alignment horizontal="center"/>
    </xf>
    <xf borderId="3" fillId="0" fontId="22" numFmtId="0" xfId="0" applyAlignment="1" applyBorder="1" applyFont="1">
      <alignment horizontal="center" vertical="bottom"/>
    </xf>
    <xf borderId="2" fillId="6" fontId="22" numFmtId="0" xfId="0" applyAlignment="1" applyBorder="1" applyFont="1">
      <alignment horizontal="center" vertical="bottom"/>
    </xf>
    <xf borderId="2" fillId="6" fontId="22" numFmtId="0" xfId="0" applyAlignment="1" applyBorder="1" applyFont="1">
      <alignment horizontal="center" readingOrder="0" vertical="bottom"/>
    </xf>
    <xf borderId="0" fillId="0" fontId="25" numFmtId="0" xfId="0" applyAlignment="1" applyFont="1">
      <alignment horizontal="center" readingOrder="0" vertical="bottom"/>
    </xf>
    <xf borderId="2" fillId="0" fontId="24" numFmtId="0" xfId="0" applyAlignment="1" applyBorder="1" applyFont="1">
      <alignment horizontal="right" vertical="bottom"/>
    </xf>
    <xf borderId="2" fillId="0" fontId="24" numFmtId="2" xfId="0" applyAlignment="1" applyBorder="1" applyFont="1" applyNumberFormat="1">
      <alignment horizontal="center"/>
    </xf>
    <xf borderId="2" fillId="3" fontId="0" numFmtId="4" xfId="0" applyAlignment="1" applyBorder="1" applyFont="1" applyNumberFormat="1">
      <alignment horizontal="center"/>
    </xf>
    <xf borderId="0" fillId="0" fontId="24" numFmtId="2" xfId="0" applyAlignment="1" applyFont="1" applyNumberFormat="1">
      <alignment horizontal="center" readingOrder="0"/>
    </xf>
    <xf borderId="0" fillId="0" fontId="24" numFmtId="2" xfId="0" applyAlignment="1" applyFont="1" applyNumberFormat="1">
      <alignment horizontal="center"/>
    </xf>
    <xf borderId="2" fillId="0" fontId="28" numFmtId="0" xfId="0" applyAlignment="1" applyBorder="1" applyFont="1">
      <alignment horizontal="right" vertical="bottom"/>
    </xf>
    <xf borderId="2" fillId="0" fontId="28" numFmtId="4" xfId="0" applyAlignment="1" applyBorder="1" applyFont="1" applyNumberFormat="1">
      <alignment horizontal="center" vertical="bottom"/>
    </xf>
    <xf borderId="0" fillId="0" fontId="28" numFmtId="166" xfId="0" applyAlignment="1" applyFont="1" applyNumberFormat="1">
      <alignment horizontal="center" vertical="bottom"/>
    </xf>
    <xf borderId="2" fillId="0" fontId="22" numFmtId="0" xfId="0" applyAlignment="1" applyBorder="1" applyFont="1">
      <alignment horizontal="center" readingOrder="0" vertical="bottom"/>
    </xf>
    <xf borderId="2" fillId="7" fontId="25" numFmtId="0" xfId="0" applyAlignment="1" applyBorder="1" applyFont="1">
      <alignment horizontal="center" readingOrder="0" vertical="bottom"/>
    </xf>
    <xf borderId="3" fillId="8" fontId="22" numFmtId="0" xfId="0" applyAlignment="1" applyBorder="1" applyFill="1" applyFont="1">
      <alignment horizontal="center" vertical="bottom"/>
    </xf>
    <xf borderId="2" fillId="0" fontId="24" numFmtId="2" xfId="0" applyAlignment="1" applyBorder="1" applyFont="1" applyNumberFormat="1">
      <alignment horizontal="center" readingOrder="0"/>
    </xf>
    <xf borderId="2" fillId="0" fontId="28" numFmtId="166" xfId="0" applyAlignment="1" applyBorder="1" applyFont="1" applyNumberFormat="1">
      <alignment horizontal="center" vertical="bottom"/>
    </xf>
    <xf borderId="2" fillId="0" fontId="29" numFmtId="2" xfId="0" applyAlignment="1" applyBorder="1" applyFont="1" applyNumberFormat="1">
      <alignment horizontal="center" readingOrder="0"/>
    </xf>
    <xf borderId="2" fillId="0" fontId="24" numFmtId="2" xfId="0" applyAlignment="1" applyBorder="1" applyFont="1" applyNumberFormat="1">
      <alignment horizontal="center"/>
    </xf>
    <xf borderId="2" fillId="0" fontId="24" numFmtId="4" xfId="0" applyAlignment="1" applyBorder="1" applyFont="1" applyNumberFormat="1">
      <alignment horizontal="center"/>
    </xf>
    <xf borderId="2" fillId="0" fontId="28" numFmtId="0" xfId="0" applyAlignment="1" applyBorder="1" applyFont="1">
      <alignment horizontal="right" readingOrder="0" vertical="bottom"/>
    </xf>
    <xf borderId="2" fillId="0" fontId="24" numFmtId="4" xfId="0" applyAlignment="1" applyBorder="1" applyFont="1" applyNumberFormat="1">
      <alignment horizontal="center"/>
    </xf>
    <xf borderId="3" fillId="8" fontId="22" numFmtId="0" xfId="0" applyAlignment="1" applyBorder="1" applyFont="1">
      <alignment horizontal="center" readingOrder="0" vertical="bottom"/>
    </xf>
    <xf borderId="2" fillId="0" fontId="24" numFmtId="2" xfId="0" applyAlignment="1" applyBorder="1" applyFont="1" applyNumberFormat="1">
      <alignment horizontal="center" vertical="bottom"/>
    </xf>
    <xf borderId="2" fillId="0" fontId="22" numFmtId="0" xfId="0" applyAlignment="1" applyBorder="1" applyFont="1">
      <alignment horizontal="right" vertical="bottom"/>
    </xf>
    <xf borderId="2" fillId="0" fontId="22" numFmtId="166" xfId="0" applyAlignment="1" applyBorder="1" applyFont="1" applyNumberFormat="1">
      <alignment horizontal="center" vertical="bottom"/>
    </xf>
    <xf borderId="0" fillId="0" fontId="30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31" numFmtId="0" xfId="0" applyAlignment="1" applyFont="1">
      <alignment horizontal="center" readingOrder="0"/>
    </xf>
    <xf borderId="0" fillId="3" fontId="32" numFmtId="0" xfId="0" applyAlignment="1" applyFont="1">
      <alignment horizontal="left" readingOrder="0"/>
    </xf>
    <xf borderId="0" fillId="0" fontId="24" numFmtId="0" xfId="0" applyAlignment="1" applyFont="1">
      <alignment horizontal="left" readingOrder="0"/>
    </xf>
    <xf borderId="0" fillId="0" fontId="22" numFmtId="3" xfId="0" applyAlignment="1" applyFont="1" applyNumberFormat="1">
      <alignment readingOrder="0"/>
    </xf>
    <xf borderId="0" fillId="0" fontId="0" numFmtId="0" xfId="0" applyAlignment="1" applyFont="1">
      <alignment horizontal="left" readingOrder="0"/>
    </xf>
    <xf borderId="0" fillId="0" fontId="22" numFmtId="0" xfId="0" applyFont="1"/>
    <xf borderId="0" fillId="0" fontId="0" numFmtId="3" xfId="0" applyFont="1" applyNumberFormat="1"/>
    <xf borderId="0" fillId="0" fontId="0" numFmtId="9" xfId="0" applyAlignment="1" applyFont="1" applyNumberFormat="1">
      <alignment readingOrder="0"/>
    </xf>
    <xf borderId="0" fillId="3" fontId="0" numFmtId="0" xfId="0" applyAlignment="1" applyFont="1">
      <alignment readingOrder="0"/>
    </xf>
    <xf borderId="0" fillId="0" fontId="24" numFmtId="10" xfId="0" applyAlignment="1" applyFont="1" applyNumberFormat="1">
      <alignment readingOrder="0"/>
    </xf>
    <xf borderId="0" fillId="0" fontId="29" numFmtId="0" xfId="0" applyAlignment="1" applyFont="1">
      <alignment horizontal="right" readingOrder="0"/>
    </xf>
    <xf borderId="0" fillId="0" fontId="31" numFmtId="0" xfId="0" applyAlignment="1" applyFont="1">
      <alignment readingOrder="0"/>
    </xf>
    <xf borderId="0" fillId="3" fontId="0" numFmtId="0" xfId="0" applyFont="1"/>
    <xf borderId="0" fillId="0" fontId="24" numFmtId="9" xfId="0" applyAlignment="1" applyFont="1" applyNumberFormat="1">
      <alignment readingOrder="0"/>
    </xf>
    <xf borderId="0" fillId="0" fontId="29" numFmtId="0" xfId="0" applyAlignment="1" applyFont="1">
      <alignment readingOrder="0"/>
    </xf>
    <xf borderId="0" fillId="0" fontId="29" numFmtId="0" xfId="0" applyAlignment="1" applyFont="1">
      <alignment readingOrder="0" shrinkToFit="0" wrapText="1"/>
    </xf>
    <xf borderId="0" fillId="0" fontId="3" numFmtId="0" xfId="0" applyFont="1"/>
    <xf borderId="0" fillId="0" fontId="3" numFmtId="0" xfId="0" applyFont="1"/>
    <xf borderId="0" fillId="0" fontId="2" numFmtId="0" xfId="0" applyFont="1"/>
    <xf borderId="0" fillId="0" fontId="3" numFmtId="0" xfId="0" applyAlignment="1" applyFont="1">
      <alignment vertical="top"/>
    </xf>
    <xf borderId="0" fillId="0" fontId="3" numFmtId="0" xfId="0" applyAlignment="1" applyFont="1">
      <alignment horizontal="right" vertical="top"/>
    </xf>
    <xf borderId="0" fillId="0" fontId="3" numFmtId="167" xfId="0" applyAlignment="1" applyFont="1" applyNumberFormat="1">
      <alignment vertical="bottom"/>
    </xf>
    <xf quotePrefix="1" borderId="0" fillId="0" fontId="2" numFmtId="0" xfId="0" applyAlignment="1" applyFont="1">
      <alignment vertical="bottom"/>
    </xf>
    <xf borderId="0" fillId="0" fontId="2" numFmtId="167" xfId="0" applyAlignment="1" applyFont="1" applyNumberFormat="1">
      <alignment vertical="bottom"/>
    </xf>
    <xf borderId="0" fillId="0" fontId="3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evenuedata.doi.gov/downloads" TargetMode="External"/><Relationship Id="rId2" Type="http://schemas.openxmlformats.org/officeDocument/2006/relationships/hyperlink" Target="https://www.eia.gov/coal/data/browser/" TargetMode="External"/><Relationship Id="rId3" Type="http://schemas.openxmlformats.org/officeDocument/2006/relationships/hyperlink" Target="https://www.eia.gov/coal/production/quarterly/pdf/t1p01p1.pdf" TargetMode="External"/><Relationship Id="rId4" Type="http://schemas.openxmlformats.org/officeDocument/2006/relationships/hyperlink" Target="https://www.eia.gov/dnav/pet/pet_crd_crpdn_adc_mbbl_a.htm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w.eia.gov/dnav/ng/ng_prod_sum_a_EPG0_FGW_mmcf_a.htm" TargetMode="External"/><Relationship Id="rId6" Type="http://schemas.openxmlformats.org/officeDocument/2006/relationships/hyperlink" Target="https://www.eia.gov/energyexplained/oil-and-petroleum-products/refining-crude-oil-inputs-and-outputs.php" TargetMode="External"/><Relationship Id="rId7" Type="http://schemas.openxmlformats.org/officeDocument/2006/relationships/hyperlink" Target="https://graphiql-online.com/" TargetMode="External"/><Relationship Id="rId8" Type="http://schemas.openxmlformats.org/officeDocument/2006/relationships/hyperlink" Target="https://www.eia.gov/opendata/qb.php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3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4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5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6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hyperlink" Target="https://global-warming.org/api/co2-api" TargetMode="External"/><Relationship Id="rId3" Type="http://schemas.openxmlformats.org/officeDocument/2006/relationships/hyperlink" Target="https://global-warming.org/api/methane-api" TargetMode="External"/><Relationship Id="rId4" Type="http://schemas.openxmlformats.org/officeDocument/2006/relationships/hyperlink" Target="https://global-warming.org/api/nitrous-oxide-api" TargetMode="External"/><Relationship Id="rId5" Type="http://schemas.openxmlformats.org/officeDocument/2006/relationships/drawing" Target="../drawings/drawing12.xml"/><Relationship Id="rId6" Type="http://schemas.openxmlformats.org/officeDocument/2006/relationships/vmlDrawing" Target="../drawings/vmlDrawing7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57"/>
    <col customWidth="1" min="2" max="2" width="19.29"/>
    <col customWidth="1" min="4" max="4" width="19.43"/>
    <col customWidth="1" min="5" max="5" width="20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A3" s="3" t="s">
        <v>1</v>
      </c>
      <c r="B3" s="4">
        <v>2020.0</v>
      </c>
      <c r="C3" s="5" t="s">
        <v>2</v>
      </c>
      <c r="D3" s="2"/>
      <c r="E3" s="6" t="s">
        <v>3</v>
      </c>
      <c r="F3" s="7">
        <v>44469.0</v>
      </c>
      <c r="G3" s="8"/>
      <c r="H3" s="8"/>
      <c r="I3" s="2"/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9"/>
      <c r="B4" s="2"/>
      <c r="C4" s="2"/>
      <c r="D4" s="2"/>
      <c r="E4" s="2"/>
      <c r="F4" s="2"/>
      <c r="G4" s="8"/>
      <c r="H4" s="8"/>
      <c r="I4" s="2"/>
      <c r="J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>
      <c r="A5" s="10" t="s">
        <v>4</v>
      </c>
      <c r="B5" s="11"/>
      <c r="C5" s="11"/>
      <c r="D5" s="12"/>
      <c r="E5" s="12"/>
      <c r="F5" s="12"/>
      <c r="G5" s="13" t="s">
        <v>5</v>
      </c>
      <c r="H5" s="13" t="s">
        <v>6</v>
      </c>
      <c r="I5" s="2"/>
      <c r="J5" s="14" t="s">
        <v>7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>
      <c r="A6" s="2"/>
      <c r="B6" s="16" t="s">
        <v>8</v>
      </c>
      <c r="C6" s="2"/>
      <c r="D6" s="2"/>
      <c r="E6" s="2"/>
      <c r="F6" s="17">
        <v>138000.0</v>
      </c>
      <c r="G6" s="2" t="s">
        <v>9</v>
      </c>
      <c r="H6" s="2" t="s">
        <v>10</v>
      </c>
      <c r="I6" s="2"/>
      <c r="J6" s="5" t="s">
        <v>11</v>
      </c>
      <c r="K6" s="18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>
      <c r="A7" s="2"/>
      <c r="B7" s="16" t="s">
        <v>13</v>
      </c>
      <c r="C7" s="2"/>
      <c r="D7" s="2"/>
      <c r="E7" s="2"/>
      <c r="F7" s="17">
        <f>F6*42</f>
        <v>5796000</v>
      </c>
      <c r="G7" s="2" t="s">
        <v>9</v>
      </c>
      <c r="H7" s="2" t="s">
        <v>14</v>
      </c>
      <c r="I7" s="2"/>
      <c r="J7" s="5" t="s">
        <v>15</v>
      </c>
      <c r="K7" s="18" t="s">
        <v>16</v>
      </c>
      <c r="L7" s="2"/>
      <c r="M7" s="2"/>
      <c r="N7" s="18" t="s">
        <v>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>
      <c r="A8" s="19"/>
      <c r="B8" s="16" t="s">
        <v>18</v>
      </c>
      <c r="C8" s="2"/>
      <c r="D8" s="2"/>
      <c r="E8" s="2"/>
      <c r="F8" s="17">
        <v>2.493E7</v>
      </c>
      <c r="G8" s="2" t="s">
        <v>9</v>
      </c>
      <c r="H8" s="2" t="s">
        <v>10</v>
      </c>
      <c r="I8" s="2"/>
      <c r="J8" s="5" t="s">
        <v>19</v>
      </c>
      <c r="K8" s="20" t="s">
        <v>20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>
      <c r="A9" s="2"/>
      <c r="B9" s="21" t="s">
        <v>21</v>
      </c>
      <c r="C9" s="2"/>
      <c r="D9" s="2"/>
      <c r="E9" s="2"/>
      <c r="F9" s="17">
        <v>120286.0</v>
      </c>
      <c r="G9" s="2" t="s">
        <v>9</v>
      </c>
      <c r="H9" s="2" t="s">
        <v>22</v>
      </c>
      <c r="I9" s="2"/>
      <c r="J9" s="5" t="s">
        <v>23</v>
      </c>
      <c r="K9" s="20" t="s">
        <v>24</v>
      </c>
      <c r="L9" s="2"/>
      <c r="M9" s="2"/>
      <c r="N9" s="2"/>
      <c r="O9" s="2"/>
      <c r="P9" s="5" t="s"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>
      <c r="A10" s="2"/>
      <c r="B10" s="21" t="s">
        <v>26</v>
      </c>
      <c r="C10" s="2"/>
      <c r="D10" s="2"/>
      <c r="E10" s="2"/>
      <c r="F10" s="17">
        <v>137381.0</v>
      </c>
      <c r="G10" s="2" t="s">
        <v>9</v>
      </c>
      <c r="H10" s="2" t="s">
        <v>22</v>
      </c>
      <c r="I10" s="2"/>
      <c r="J10" s="5" t="s">
        <v>27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>
      <c r="A11" s="2"/>
      <c r="B11" s="16" t="s">
        <v>28</v>
      </c>
      <c r="C11" s="2"/>
      <c r="D11" s="2"/>
      <c r="E11" s="2"/>
      <c r="F11" s="17">
        <v>138500.0</v>
      </c>
      <c r="G11" s="2" t="s">
        <v>9</v>
      </c>
      <c r="H11" s="2" t="s">
        <v>22</v>
      </c>
      <c r="I11" s="2"/>
      <c r="J11" s="5" t="s">
        <v>29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>
      <c r="A12" s="2"/>
      <c r="B12" s="16" t="s">
        <v>30</v>
      </c>
      <c r="C12" s="2"/>
      <c r="D12" s="2"/>
      <c r="E12" s="2"/>
      <c r="F12" s="17">
        <v>6287000.0</v>
      </c>
      <c r="G12" s="2" t="s">
        <v>9</v>
      </c>
      <c r="H12" s="2" t="s">
        <v>22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>
      <c r="A13" s="2"/>
      <c r="B13" s="16" t="s">
        <v>31</v>
      </c>
      <c r="C13" s="2"/>
      <c r="D13" s="2"/>
      <c r="E13" s="2"/>
      <c r="F13" s="17">
        <v>1026.0</v>
      </c>
      <c r="G13" s="2" t="s">
        <v>9</v>
      </c>
      <c r="H13" s="2" t="s">
        <v>10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>
      <c r="A14" s="2"/>
      <c r="B14" s="16" t="s">
        <v>32</v>
      </c>
      <c r="C14" s="2"/>
      <c r="D14" s="2"/>
      <c r="E14" s="2"/>
      <c r="F14" s="17">
        <v>91452.0</v>
      </c>
      <c r="G14" s="2" t="s">
        <v>9</v>
      </c>
      <c r="H14" s="2" t="s">
        <v>22</v>
      </c>
      <c r="I14" s="2"/>
      <c r="J14" s="22"/>
      <c r="K14" s="2"/>
      <c r="L14" s="5"/>
      <c r="M14" s="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>
      <c r="A15" s="2"/>
      <c r="B15" s="16" t="s">
        <v>33</v>
      </c>
      <c r="C15" s="2"/>
      <c r="D15" s="2"/>
      <c r="E15" s="2"/>
      <c r="F15" s="17">
        <v>3412.0</v>
      </c>
      <c r="G15" s="2" t="s">
        <v>9</v>
      </c>
      <c r="H15" s="2" t="s">
        <v>22</v>
      </c>
      <c r="I15" s="2"/>
      <c r="J15" s="22"/>
      <c r="K15" s="2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2"/>
      <c r="K16" s="2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>
      <c r="A17" s="2"/>
      <c r="B17" s="16" t="s">
        <v>34</v>
      </c>
      <c r="C17" s="2"/>
      <c r="D17" s="2"/>
      <c r="E17" s="2"/>
      <c r="F17" s="24">
        <v>947.8171</v>
      </c>
      <c r="G17" s="2" t="s">
        <v>35</v>
      </c>
      <c r="H17" s="2" t="s">
        <v>36</v>
      </c>
      <c r="I17" s="2"/>
      <c r="J17" s="23"/>
      <c r="K17" s="2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>
      <c r="A18" s="2"/>
      <c r="B18" s="16" t="s">
        <v>37</v>
      </c>
      <c r="C18" s="2"/>
      <c r="D18" s="2"/>
      <c r="E18" s="2"/>
      <c r="F18" s="24">
        <f>F6/F17</f>
        <v>145.5977108</v>
      </c>
      <c r="G18" s="2" t="s">
        <v>38</v>
      </c>
      <c r="H18" s="2" t="s">
        <v>14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>
      <c r="A19" s="2"/>
      <c r="B19" s="21" t="s">
        <v>39</v>
      </c>
      <c r="C19" s="2"/>
      <c r="D19" s="2"/>
      <c r="E19" s="2"/>
      <c r="F19" s="24">
        <f>F18*42</f>
        <v>6115.103853</v>
      </c>
      <c r="G19" s="2" t="s">
        <v>40</v>
      </c>
      <c r="H19" s="2" t="s">
        <v>14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>
      <c r="A20" s="2"/>
      <c r="B20" s="16" t="s">
        <v>41</v>
      </c>
      <c r="C20" s="2"/>
      <c r="D20" s="2"/>
      <c r="E20" s="2"/>
      <c r="F20" s="24">
        <f>1026/F17</f>
        <v>1.082487328</v>
      </c>
      <c r="G20" s="2" t="s">
        <v>42</v>
      </c>
      <c r="H20" s="2" t="s">
        <v>14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>
      <c r="A21" s="2"/>
      <c r="B21" s="16" t="s">
        <v>43</v>
      </c>
      <c r="C21" s="2"/>
      <c r="D21" s="2"/>
      <c r="E21" s="2"/>
      <c r="F21" s="24">
        <f>F6/F13</f>
        <v>134.502924</v>
      </c>
      <c r="G21" s="2" t="s">
        <v>44</v>
      </c>
      <c r="H21" s="2" t="s">
        <v>14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>
      <c r="A23" s="2"/>
      <c r="B23" s="16" t="s">
        <v>34</v>
      </c>
      <c r="C23" s="2"/>
      <c r="D23" s="2"/>
      <c r="E23" s="2"/>
      <c r="F23" s="25">
        <v>1.0E15</v>
      </c>
      <c r="G23" s="2" t="s">
        <v>45</v>
      </c>
      <c r="H23" s="2" t="s">
        <v>36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>
      <c r="A24" s="2"/>
      <c r="B24" s="16" t="s">
        <v>34</v>
      </c>
      <c r="C24" s="2"/>
      <c r="D24" s="2"/>
      <c r="E24" s="2"/>
      <c r="F24" s="24">
        <v>2.93071070172E8</v>
      </c>
      <c r="G24" s="2" t="s">
        <v>46</v>
      </c>
      <c r="H24" s="2" t="s">
        <v>36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>
      <c r="A25" s="2"/>
      <c r="B25" s="16" t="s">
        <v>34</v>
      </c>
      <c r="C25" s="2"/>
      <c r="D25" s="2"/>
      <c r="E25" s="2"/>
      <c r="F25" s="24">
        <v>2.93071070172E11</v>
      </c>
      <c r="G25" s="2" t="s">
        <v>47</v>
      </c>
      <c r="H25" s="2" t="s">
        <v>36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>
      <c r="A26" s="2"/>
      <c r="B26" s="16" t="s">
        <v>34</v>
      </c>
      <c r="C26" s="2"/>
      <c r="D26" s="2"/>
      <c r="E26" s="2"/>
      <c r="F26" s="24">
        <v>3412141.16</v>
      </c>
      <c r="G26" s="16" t="s">
        <v>48</v>
      </c>
      <c r="H26" s="2" t="s">
        <v>36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>
      <c r="A28" s="2"/>
      <c r="B28" s="16" t="s">
        <v>49</v>
      </c>
      <c r="C28" s="2"/>
      <c r="D28" s="2"/>
      <c r="E28" s="2"/>
      <c r="F28" s="24">
        <v>0.907185</v>
      </c>
      <c r="G28" s="2" t="s">
        <v>50</v>
      </c>
      <c r="H28" s="2" t="s">
        <v>36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>
      <c r="A29" s="2"/>
      <c r="B29" s="5" t="s">
        <v>51</v>
      </c>
      <c r="C29" s="2"/>
      <c r="D29" s="2"/>
      <c r="E29" s="2"/>
      <c r="F29" s="5">
        <v>0.0189148018</v>
      </c>
      <c r="G29" s="5" t="s">
        <v>52</v>
      </c>
      <c r="H29" s="2" t="s">
        <v>36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>
      <c r="A31" s="10" t="s">
        <v>53</v>
      </c>
      <c r="B31" s="12"/>
      <c r="C31" s="14" t="s">
        <v>54</v>
      </c>
      <c r="D31" s="13" t="s">
        <v>55</v>
      </c>
      <c r="E31" s="13" t="s">
        <v>56</v>
      </c>
      <c r="F31" s="15"/>
      <c r="G31" s="15"/>
      <c r="H31" s="1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>
      <c r="A32" s="9"/>
      <c r="B32" s="16" t="s">
        <v>57</v>
      </c>
      <c r="C32" s="5">
        <v>84.0</v>
      </c>
      <c r="D32" s="24">
        <v>28.0</v>
      </c>
      <c r="E32" s="24">
        <v>36.0</v>
      </c>
      <c r="H32" s="2" t="s">
        <v>58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>
      <c r="A33" s="9"/>
      <c r="B33" s="16" t="s">
        <v>59</v>
      </c>
      <c r="C33" s="5">
        <v>264.0</v>
      </c>
      <c r="D33" s="24">
        <v>265.0</v>
      </c>
      <c r="E33" s="24">
        <v>298.0</v>
      </c>
      <c r="H33" s="2" t="s">
        <v>58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>
      <c r="A34" s="9"/>
      <c r="B34" s="2"/>
      <c r="C34" s="2"/>
      <c r="D34" s="2"/>
      <c r="E34" s="2"/>
      <c r="F34" s="2"/>
      <c r="G34" s="2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>
      <c r="A35" s="9"/>
      <c r="B35" s="2"/>
      <c r="C35" s="2"/>
      <c r="D35" s="2"/>
      <c r="E35" s="2"/>
      <c r="F35" s="2"/>
      <c r="G35" s="2"/>
      <c r="H35" s="5" t="s">
        <v>60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>
      <c r="A36" s="9"/>
      <c r="B36" s="2"/>
      <c r="C36" s="2"/>
      <c r="D36" s="2"/>
      <c r="E36" s="2"/>
      <c r="F36" s="2"/>
      <c r="G36" s="2"/>
      <c r="H36" s="26" t="s">
        <v>61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>
      <c r="A37" s="9"/>
      <c r="B37" s="2"/>
      <c r="C37" s="2"/>
      <c r="D37" s="2"/>
      <c r="E37" s="2"/>
      <c r="F37" s="2"/>
      <c r="G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>
      <c r="A38" s="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>
      <c r="A39" s="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>
      <c r="A40" s="27" t="s">
        <v>62</v>
      </c>
      <c r="B40" s="11"/>
      <c r="C40" s="11"/>
      <c r="D40" s="11"/>
      <c r="E40" s="11"/>
      <c r="F40" s="11"/>
      <c r="G40" s="11"/>
      <c r="H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>
      <c r="A41" s="2"/>
      <c r="B41" s="2"/>
      <c r="C41" s="8" t="s">
        <v>63</v>
      </c>
      <c r="D41" s="8" t="s">
        <v>64</v>
      </c>
      <c r="E41" s="8" t="s">
        <v>65</v>
      </c>
      <c r="F41" s="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>
      <c r="A42" s="2"/>
      <c r="B42" s="2" t="s">
        <v>66</v>
      </c>
      <c r="C42" s="24">
        <v>93.28</v>
      </c>
      <c r="D42" s="24">
        <v>24.93</v>
      </c>
      <c r="E42" s="28">
        <f t="shared" ref="E42:E45" si="1">D42*C42</f>
        <v>2325.4704</v>
      </c>
      <c r="F42" s="2" t="s">
        <v>67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>
      <c r="A43" s="2"/>
      <c r="B43" s="2" t="s">
        <v>68</v>
      </c>
      <c r="C43" s="24">
        <v>74.54</v>
      </c>
      <c r="D43" s="24">
        <v>0.138</v>
      </c>
      <c r="E43" s="28">
        <f t="shared" si="1"/>
        <v>10.28652</v>
      </c>
      <c r="F43" s="2" t="s">
        <v>69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>
      <c r="A44" s="2"/>
      <c r="B44" s="2" t="s">
        <v>70</v>
      </c>
      <c r="C44" s="24">
        <v>53.06</v>
      </c>
      <c r="D44" s="24">
        <v>0.001026</v>
      </c>
      <c r="E44" s="28">
        <f t="shared" si="1"/>
        <v>0.05443956</v>
      </c>
      <c r="F44" s="2" t="s">
        <v>71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>
      <c r="A45" s="2"/>
      <c r="B45" s="19" t="s">
        <v>72</v>
      </c>
      <c r="C45" s="26">
        <v>97.17</v>
      </c>
      <c r="D45" s="26">
        <v>17.25</v>
      </c>
      <c r="E45" s="28">
        <f t="shared" si="1"/>
        <v>1676.1825</v>
      </c>
      <c r="F45" s="2" t="s">
        <v>67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>
      <c r="A47" s="27" t="s">
        <v>73</v>
      </c>
      <c r="B47" s="11"/>
      <c r="C47" s="11"/>
      <c r="D47" s="11"/>
      <c r="E47" s="11"/>
      <c r="F47" s="11"/>
      <c r="G47" s="12"/>
      <c r="H47" s="1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>
      <c r="A48" s="2"/>
      <c r="B48" s="2"/>
      <c r="C48" s="8" t="s">
        <v>74</v>
      </c>
      <c r="D48" s="8" t="s">
        <v>75</v>
      </c>
      <c r="E48" s="8" t="s">
        <v>76</v>
      </c>
      <c r="F48" s="8" t="s">
        <v>77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>
      <c r="A49" s="2"/>
      <c r="B49" s="2" t="s">
        <v>66</v>
      </c>
      <c r="C49" s="24">
        <v>0.011</v>
      </c>
      <c r="D49" s="24">
        <v>0.0016</v>
      </c>
      <c r="E49" s="28">
        <f t="shared" ref="E49:E52" si="2">C49*D42</f>
        <v>0.27423</v>
      </c>
      <c r="F49" s="28">
        <f t="shared" ref="F49:F52" si="3">D42*D49</f>
        <v>0.039888</v>
      </c>
      <c r="G49" s="2" t="s">
        <v>67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>
      <c r="A50" s="2"/>
      <c r="B50" s="2" t="s">
        <v>78</v>
      </c>
      <c r="C50" s="24">
        <v>0.003</v>
      </c>
      <c r="D50" s="24">
        <v>6.0E-4</v>
      </c>
      <c r="E50" s="28">
        <f t="shared" si="2"/>
        <v>0.000414</v>
      </c>
      <c r="F50" s="28">
        <f t="shared" si="3"/>
        <v>0.0000828</v>
      </c>
      <c r="G50" s="2" t="s">
        <v>69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>
      <c r="A51" s="2"/>
      <c r="B51" s="2" t="s">
        <v>70</v>
      </c>
      <c r="C51" s="24">
        <v>0.001</v>
      </c>
      <c r="D51" s="24">
        <v>1.0E-4</v>
      </c>
      <c r="E51" s="28">
        <f t="shared" si="2"/>
        <v>0.000001026</v>
      </c>
      <c r="F51" s="28">
        <f t="shared" si="3"/>
        <v>0.0000001026</v>
      </c>
      <c r="G51" s="2" t="s">
        <v>71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>
      <c r="A52" s="2"/>
      <c r="B52" s="19" t="s">
        <v>72</v>
      </c>
      <c r="C52" s="24">
        <v>0.011</v>
      </c>
      <c r="D52" s="24">
        <v>0.0016</v>
      </c>
      <c r="E52" s="28">
        <f t="shared" si="2"/>
        <v>0.18975</v>
      </c>
      <c r="F52" s="28">
        <f t="shared" si="3"/>
        <v>0.0276</v>
      </c>
      <c r="G52" s="2" t="s">
        <v>67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>
      <c r="A54" s="27" t="s">
        <v>79</v>
      </c>
      <c r="B54" s="11"/>
      <c r="C54" s="12"/>
      <c r="D54" s="12"/>
      <c r="E54" s="12"/>
      <c r="F54" s="12"/>
      <c r="G54" s="12"/>
      <c r="H54" s="1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>
      <c r="A55" s="2"/>
      <c r="B55" s="8" t="s">
        <v>80</v>
      </c>
      <c r="C55" s="8" t="s">
        <v>81</v>
      </c>
      <c r="D55" s="8" t="s">
        <v>82</v>
      </c>
      <c r="E55" s="2" t="s">
        <v>83</v>
      </c>
      <c r="F55" s="29" t="s">
        <v>84</v>
      </c>
      <c r="G55" s="29" t="s">
        <v>85</v>
      </c>
      <c r="H55" s="30" t="s">
        <v>86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>
      <c r="A56" s="2" t="s">
        <v>66</v>
      </c>
      <c r="B56" s="24">
        <f t="shared" ref="B56:B59" si="4">E42/H56</f>
        <v>0.9907299624</v>
      </c>
      <c r="C56" s="24">
        <f t="shared" ref="C56:C59" si="5">E49*$E$32/H56</f>
        <v>0.004205929085</v>
      </c>
      <c r="D56" s="24">
        <f t="shared" ref="D56:D59" si="6">F49*$E$33/H56</f>
        <v>0.005064108555</v>
      </c>
      <c r="E56" s="24">
        <f t="shared" ref="E56:E58" si="7">SUM(B56:D56)</f>
        <v>1</v>
      </c>
      <c r="F56" s="31">
        <f t="shared" ref="F56:F59" si="8">E42+E49*C$32+F49*C$33</f>
        <v>2359.036152</v>
      </c>
      <c r="G56" s="31">
        <f t="shared" ref="G56:G59" si="9">E42+E49*D$32+F49*D$33</f>
        <v>2343.71916</v>
      </c>
      <c r="H56" s="28">
        <f t="shared" ref="H56:H59" si="10">E42+E49*$E$32+F49*$E$33</f>
        <v>2347.229304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>
      <c r="A57" s="2" t="s">
        <v>68</v>
      </c>
      <c r="B57" s="24">
        <f t="shared" si="4"/>
        <v>0.9961671487</v>
      </c>
      <c r="C57" s="24">
        <f t="shared" si="5"/>
        <v>0.001443333137</v>
      </c>
      <c r="D57" s="24">
        <f t="shared" si="6"/>
        <v>0.002389518194</v>
      </c>
      <c r="E57" s="24">
        <f t="shared" si="7"/>
        <v>1</v>
      </c>
      <c r="F57" s="31">
        <f t="shared" si="8"/>
        <v>10.3431552</v>
      </c>
      <c r="G57" s="31">
        <f t="shared" si="9"/>
        <v>10.320054</v>
      </c>
      <c r="H57" s="28">
        <f t="shared" si="10"/>
        <v>10.3260984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>
      <c r="A58" s="2" t="s">
        <v>70</v>
      </c>
      <c r="B58" s="24">
        <f t="shared" si="4"/>
        <v>0.9987614304</v>
      </c>
      <c r="C58" s="24">
        <f t="shared" si="5"/>
        <v>0.0006776368544</v>
      </c>
      <c r="D58" s="24">
        <f t="shared" si="6"/>
        <v>0.0005609327295</v>
      </c>
      <c r="E58" s="24">
        <f t="shared" si="7"/>
        <v>1</v>
      </c>
      <c r="F58" s="31">
        <f t="shared" si="8"/>
        <v>0.0545528304</v>
      </c>
      <c r="G58" s="31">
        <f t="shared" si="9"/>
        <v>0.054495477</v>
      </c>
      <c r="H58" s="28">
        <f t="shared" si="10"/>
        <v>0.0545070708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>
      <c r="A59" s="19" t="s">
        <v>72</v>
      </c>
      <c r="B59" s="24">
        <f t="shared" si="4"/>
        <v>0.9910977655</v>
      </c>
      <c r="C59" s="24">
        <f t="shared" si="5"/>
        <v>0.004039052332</v>
      </c>
      <c r="D59" s="24">
        <f t="shared" si="6"/>
        <v>0.004863182202</v>
      </c>
      <c r="F59" s="31">
        <f t="shared" si="8"/>
        <v>1699.4079</v>
      </c>
      <c r="G59" s="31">
        <f t="shared" si="9"/>
        <v>1688.8095</v>
      </c>
      <c r="H59" s="28">
        <f t="shared" si="10"/>
        <v>1691.2383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>
      <c r="A60" s="2"/>
      <c r="B60" s="2"/>
      <c r="C60" s="2"/>
      <c r="D60" s="2"/>
      <c r="E60" s="32" t="s">
        <v>87</v>
      </c>
      <c r="F60" s="33">
        <f>F56/H56</f>
        <v>1.005030121</v>
      </c>
      <c r="G60" s="33">
        <f>G56/H56</f>
        <v>0.9985045585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>
      <c r="A62" s="34" t="s">
        <v>88</v>
      </c>
      <c r="B62" s="12"/>
      <c r="C62" s="12"/>
      <c r="D62" s="12"/>
      <c r="E62" s="12"/>
      <c r="F62" s="12"/>
      <c r="G62" s="12"/>
      <c r="H62" s="35" t="s">
        <v>89</v>
      </c>
      <c r="I62" s="2"/>
      <c r="J62" s="2"/>
      <c r="K62" s="5" t="s">
        <v>90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>
      <c r="A63" s="2"/>
      <c r="B63" s="2"/>
      <c r="C63" s="2" t="s">
        <v>91</v>
      </c>
      <c r="D63" s="2" t="s">
        <v>92</v>
      </c>
      <c r="E63" s="2" t="s">
        <v>93</v>
      </c>
      <c r="F63" s="2" t="s">
        <v>94</v>
      </c>
      <c r="G63" s="2"/>
      <c r="I63" s="5"/>
      <c r="J63" s="5"/>
      <c r="K63" s="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>
      <c r="A64" s="36" t="s">
        <v>95</v>
      </c>
      <c r="C64" s="37">
        <v>2.852</v>
      </c>
      <c r="D64" s="38">
        <v>0.08</v>
      </c>
      <c r="E64" s="36">
        <f t="shared" ref="E64:E67" si="11">D64*36</f>
        <v>2.88</v>
      </c>
      <c r="F64" s="28">
        <f t="shared" ref="F64:F67" si="12">C64+E64</f>
        <v>5.732</v>
      </c>
      <c r="G64" s="2">
        <f>E64/F64</f>
        <v>0.5024424285</v>
      </c>
      <c r="H64" s="5"/>
      <c r="J64" s="2"/>
      <c r="K64" s="2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>
      <c r="A65" s="5" t="s">
        <v>96</v>
      </c>
      <c r="C65" s="5">
        <v>3.2</v>
      </c>
      <c r="D65" s="38">
        <v>0.051</v>
      </c>
      <c r="E65" s="36">
        <f t="shared" si="11"/>
        <v>1.836</v>
      </c>
      <c r="F65" s="28">
        <f t="shared" si="12"/>
        <v>5.036</v>
      </c>
      <c r="G65" s="2"/>
      <c r="H65" s="5"/>
      <c r="J65" s="2"/>
      <c r="K65" s="2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>
      <c r="A66" s="2" t="s">
        <v>97</v>
      </c>
      <c r="C66" s="39">
        <v>1.35</v>
      </c>
      <c r="D66" s="38">
        <v>0.014</v>
      </c>
      <c r="E66" s="36">
        <f t="shared" si="11"/>
        <v>0.504</v>
      </c>
      <c r="F66" s="28">
        <f t="shared" si="12"/>
        <v>1.854</v>
      </c>
      <c r="G66" s="2"/>
      <c r="H66" s="5"/>
      <c r="J66" s="2"/>
      <c r="K66" s="2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>
      <c r="A67" s="5" t="s">
        <v>98</v>
      </c>
      <c r="C67" s="39">
        <v>4.65</v>
      </c>
      <c r="D67" s="40">
        <v>0.073</v>
      </c>
      <c r="E67" s="36">
        <f t="shared" si="11"/>
        <v>2.628</v>
      </c>
      <c r="F67" s="28">
        <f t="shared" si="12"/>
        <v>7.278</v>
      </c>
      <c r="G67" s="2"/>
      <c r="J67" s="5"/>
      <c r="K67" s="36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>
      <c r="A68" s="41" t="s">
        <v>99</v>
      </c>
      <c r="C68" s="42">
        <f t="shared" ref="C68:F68" si="13">SUM(C64:C67)</f>
        <v>12.052</v>
      </c>
      <c r="D68" s="43">
        <f t="shared" si="13"/>
        <v>0.218</v>
      </c>
      <c r="E68" s="42">
        <f t="shared" si="13"/>
        <v>7.848</v>
      </c>
      <c r="F68" s="42">
        <f t="shared" si="13"/>
        <v>19.9</v>
      </c>
      <c r="G68" s="2"/>
      <c r="I68" s="5"/>
      <c r="J68" s="2"/>
      <c r="K68" s="2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>
      <c r="A69" s="2"/>
      <c r="B69" s="39"/>
      <c r="C69" s="44"/>
      <c r="D69" s="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>
      <c r="A70" s="2"/>
      <c r="B70" s="39" t="s">
        <v>100</v>
      </c>
      <c r="C70" s="44">
        <v>0.9876</v>
      </c>
      <c r="D70" s="5" t="s">
        <v>101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>
      <c r="A72" s="34" t="s">
        <v>102</v>
      </c>
      <c r="B72" s="12"/>
      <c r="C72" s="12"/>
      <c r="D72" s="12"/>
      <c r="E72" s="12"/>
      <c r="F72" s="12"/>
      <c r="G72" s="12"/>
      <c r="H72" s="35" t="s">
        <v>89</v>
      </c>
      <c r="J72" s="2"/>
      <c r="K72" s="5" t="s">
        <v>103</v>
      </c>
      <c r="L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>
      <c r="A73" s="5" t="s">
        <v>104</v>
      </c>
      <c r="B73" s="2"/>
      <c r="C73" s="5" t="s">
        <v>105</v>
      </c>
      <c r="D73" s="5" t="s">
        <v>106</v>
      </c>
      <c r="E73" s="5" t="s">
        <v>107</v>
      </c>
      <c r="F73" s="26" t="s">
        <v>108</v>
      </c>
      <c r="H73" s="2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>
      <c r="A74" s="9"/>
      <c r="B74" s="5" t="s">
        <v>109</v>
      </c>
      <c r="C74" s="5">
        <v>49.0</v>
      </c>
      <c r="D74" s="5">
        <v>25.0</v>
      </c>
      <c r="E74" s="5">
        <v>9.0</v>
      </c>
      <c r="F74" s="45">
        <f>SUM(C74:E74)</f>
        <v>83</v>
      </c>
      <c r="H74" s="21"/>
      <c r="I74" s="2"/>
      <c r="J74" s="2"/>
      <c r="K74" s="18" t="s">
        <v>110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>
      <c r="A75" s="21" t="s">
        <v>111</v>
      </c>
      <c r="B75" s="5" t="s">
        <v>112</v>
      </c>
      <c r="C75" s="5">
        <v>13.0</v>
      </c>
      <c r="D75" s="5">
        <v>13.0</v>
      </c>
      <c r="E75" s="5">
        <v>13.0</v>
      </c>
      <c r="F75" s="31">
        <f>D64/F64*F82</f>
        <v>0.1814375436</v>
      </c>
      <c r="G75" s="5" t="s">
        <v>113</v>
      </c>
      <c r="H75" s="21">
        <f>F75*36</f>
        <v>6.53175157</v>
      </c>
      <c r="I75" s="2"/>
      <c r="J75" s="2"/>
      <c r="K75" s="36" t="s">
        <v>114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>
      <c r="A76" s="21" t="s">
        <v>111</v>
      </c>
      <c r="B76" s="5" t="s">
        <v>115</v>
      </c>
      <c r="C76" s="5">
        <v>0.8</v>
      </c>
      <c r="D76" s="5">
        <v>0.8</v>
      </c>
      <c r="E76" s="5">
        <v>0.8</v>
      </c>
      <c r="F76" s="2"/>
      <c r="G76" s="2"/>
      <c r="H76" s="21"/>
      <c r="I76" s="2"/>
      <c r="J76" s="2"/>
      <c r="K76" s="5" t="s">
        <v>116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>
      <c r="A77" s="21" t="s">
        <v>111</v>
      </c>
      <c r="B77" s="5" t="s">
        <v>117</v>
      </c>
      <c r="C77" s="5">
        <v>10.7</v>
      </c>
      <c r="D77" s="5">
        <v>2.3</v>
      </c>
      <c r="E77" s="5">
        <v>6.8</v>
      </c>
      <c r="F77" s="2"/>
      <c r="G77" s="2"/>
      <c r="H77" s="2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>
      <c r="A78" s="21" t="s">
        <v>111</v>
      </c>
      <c r="B78" s="5" t="s">
        <v>118</v>
      </c>
      <c r="C78" s="5">
        <v>0.9</v>
      </c>
      <c r="D78" s="5">
        <v>0.8</v>
      </c>
      <c r="E78" s="5">
        <v>0.8</v>
      </c>
      <c r="F78" s="2"/>
      <c r="G78" s="2"/>
      <c r="H78" s="2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>
      <c r="A79" s="21" t="s">
        <v>111</v>
      </c>
      <c r="B79" s="5" t="s">
        <v>99</v>
      </c>
      <c r="C79" s="2">
        <f t="shared" ref="C79:E79" si="14">SUM(C75:C78)</f>
        <v>25.4</v>
      </c>
      <c r="D79" s="2">
        <f t="shared" si="14"/>
        <v>16.9</v>
      </c>
      <c r="E79" s="2">
        <f t="shared" si="14"/>
        <v>21.4</v>
      </c>
      <c r="F79" s="46" t="s">
        <v>119</v>
      </c>
      <c r="G79" s="2"/>
      <c r="H79" s="2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>
      <c r="A80" s="21" t="s">
        <v>111</v>
      </c>
      <c r="B80" s="5" t="s">
        <v>120</v>
      </c>
      <c r="C80" s="5">
        <v>72.7</v>
      </c>
      <c r="D80" s="5">
        <v>73.7</v>
      </c>
      <c r="E80" s="5">
        <v>72.7</v>
      </c>
      <c r="G80" s="2"/>
      <c r="H80" s="21"/>
      <c r="I80" s="2"/>
      <c r="J80" s="2"/>
      <c r="K80" s="5" t="s">
        <v>121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>
      <c r="C81" s="47"/>
      <c r="D81" s="47"/>
      <c r="E81" s="47"/>
      <c r="F81" s="48" t="s">
        <v>122</v>
      </c>
      <c r="G81" s="19"/>
      <c r="H81" s="2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>
      <c r="A82" s="21" t="s">
        <v>123</v>
      </c>
      <c r="B82" s="5" t="s">
        <v>112</v>
      </c>
      <c r="C82" s="49">
        <f t="shared" ref="C82:E82" si="15">C75*C$74/$F$74</f>
        <v>7.674698795</v>
      </c>
      <c r="D82" s="49">
        <f t="shared" si="15"/>
        <v>3.915662651</v>
      </c>
      <c r="E82" s="49">
        <f t="shared" si="15"/>
        <v>1.409638554</v>
      </c>
      <c r="F82" s="50">
        <f t="shared" ref="F82:F84" si="17">SUM(C82:E82)</f>
        <v>13</v>
      </c>
      <c r="G82" s="5" t="s">
        <v>104</v>
      </c>
      <c r="H82" s="2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>
      <c r="A83" s="21" t="s">
        <v>123</v>
      </c>
      <c r="B83" s="5" t="s">
        <v>117</v>
      </c>
      <c r="C83" s="49">
        <f t="shared" ref="C83:E83" si="16">C77*C$74/$F$74</f>
        <v>6.31686747</v>
      </c>
      <c r="D83" s="49">
        <f t="shared" si="16"/>
        <v>0.6927710843</v>
      </c>
      <c r="E83" s="49">
        <f t="shared" si="16"/>
        <v>0.7373493976</v>
      </c>
      <c r="F83" s="50">
        <f t="shared" si="17"/>
        <v>7.746987952</v>
      </c>
      <c r="G83" s="2"/>
      <c r="H83" s="2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>
      <c r="A84" s="21" t="s">
        <v>123</v>
      </c>
      <c r="B84" s="5" t="s">
        <v>124</v>
      </c>
      <c r="C84" s="49">
        <f t="shared" ref="C84:E84" si="18">C76*C$74/$F$74+C78*C$74/$F$74</f>
        <v>1.003614458</v>
      </c>
      <c r="D84" s="49">
        <f t="shared" si="18"/>
        <v>0.4819277108</v>
      </c>
      <c r="E84" s="49">
        <f t="shared" si="18"/>
        <v>0.1734939759</v>
      </c>
      <c r="F84" s="50">
        <f t="shared" si="17"/>
        <v>1.659036145</v>
      </c>
      <c r="G84" s="2"/>
      <c r="H84" s="2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>
      <c r="A85" s="21" t="s">
        <v>123</v>
      </c>
      <c r="B85" s="5" t="s">
        <v>99</v>
      </c>
      <c r="C85" s="49">
        <f t="shared" ref="C85:F85" si="19">SUM(C82:C83)</f>
        <v>13.99156627</v>
      </c>
      <c r="D85" s="49">
        <f t="shared" si="19"/>
        <v>4.608433735</v>
      </c>
      <c r="E85" s="49">
        <f t="shared" si="19"/>
        <v>2.146987952</v>
      </c>
      <c r="F85" s="51">
        <f t="shared" si="19"/>
        <v>20.74698795</v>
      </c>
      <c r="G85" s="22"/>
      <c r="H85" s="2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>
      <c r="A86" s="9"/>
      <c r="C86" s="2"/>
      <c r="D86" s="2"/>
      <c r="E86" s="2"/>
      <c r="F86" s="2"/>
      <c r="G86" s="2"/>
      <c r="H86" s="2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>
      <c r="A87" s="34" t="s">
        <v>125</v>
      </c>
      <c r="B87" s="12"/>
      <c r="C87" s="12"/>
      <c r="D87" s="12"/>
      <c r="E87" s="12"/>
      <c r="F87" s="12"/>
      <c r="G87" s="12"/>
      <c r="H87" s="3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>
      <c r="A89" s="52" t="s">
        <v>126</v>
      </c>
      <c r="J89" s="24"/>
      <c r="K89" s="24"/>
      <c r="L89" s="24"/>
      <c r="M89" s="24"/>
      <c r="N89" s="24"/>
      <c r="O89" s="2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>
      <c r="A90" s="26" t="s">
        <v>127</v>
      </c>
      <c r="C90" s="53" t="s">
        <v>128</v>
      </c>
      <c r="J90" s="24"/>
      <c r="K90" s="26" t="s">
        <v>129</v>
      </c>
      <c r="L90" s="24"/>
      <c r="M90" s="24"/>
      <c r="N90" s="24"/>
      <c r="O90" s="2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>
      <c r="C91" s="18" t="s">
        <v>130</v>
      </c>
      <c r="E91" s="26" t="s">
        <v>131</v>
      </c>
      <c r="J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>
      <c r="J92" s="24"/>
      <c r="K92" s="24"/>
      <c r="L92" s="24"/>
      <c r="M92" s="24"/>
      <c r="N92" s="24"/>
      <c r="O92" s="2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>
      <c r="A93" s="52" t="s">
        <v>22</v>
      </c>
      <c r="J93" s="24"/>
      <c r="K93" s="24"/>
      <c r="L93" s="24"/>
      <c r="M93" s="24"/>
      <c r="N93" s="24"/>
      <c r="O93" s="2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>
      <c r="A94" s="26" t="s">
        <v>132</v>
      </c>
      <c r="C94" s="54" t="s">
        <v>133</v>
      </c>
      <c r="J94" s="2"/>
      <c r="K94" s="26" t="s">
        <v>134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>
      <c r="A95" s="26" t="s">
        <v>135</v>
      </c>
      <c r="C95" s="18" t="s">
        <v>136</v>
      </c>
      <c r="E95" s="26" t="s">
        <v>131</v>
      </c>
      <c r="J95" s="24"/>
      <c r="L95" s="24"/>
      <c r="M95" s="24"/>
      <c r="N95" s="24"/>
      <c r="O95" s="2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>
      <c r="J96" s="24"/>
      <c r="K96" s="24"/>
      <c r="L96" s="24"/>
      <c r="M96" s="24"/>
      <c r="N96" s="24"/>
      <c r="O96" s="2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>
      <c r="A97" s="26" t="s">
        <v>137</v>
      </c>
      <c r="C97" s="26" t="s">
        <v>138</v>
      </c>
      <c r="J97" s="24"/>
      <c r="K97" s="26" t="s">
        <v>139</v>
      </c>
      <c r="L97" s="24"/>
      <c r="M97" s="24"/>
      <c r="N97" s="24"/>
      <c r="O97" s="2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>
      <c r="A98" s="26" t="s">
        <v>140</v>
      </c>
      <c r="C98" s="26" t="s">
        <v>141</v>
      </c>
      <c r="J98" s="24"/>
      <c r="K98" s="24"/>
      <c r="L98" s="24"/>
      <c r="M98" s="24"/>
      <c r="N98" s="24"/>
      <c r="O98" s="2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>
      <c r="A99" s="26" t="s">
        <v>142</v>
      </c>
      <c r="C99" s="26" t="s">
        <v>143</v>
      </c>
      <c r="J99" s="24"/>
      <c r="K99" s="24"/>
      <c r="L99" s="24"/>
      <c r="M99" s="24"/>
      <c r="N99" s="24"/>
      <c r="O99" s="2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>
      <c r="J100" s="24"/>
      <c r="K100" s="24"/>
      <c r="L100" s="24"/>
      <c r="M100" s="24"/>
      <c r="N100" s="24"/>
      <c r="O100" s="2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>
      <c r="J101" s="24"/>
      <c r="K101" s="24"/>
      <c r="L101" s="24"/>
      <c r="M101" s="24"/>
      <c r="N101" s="24"/>
      <c r="O101" s="2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>
      <c r="A103" s="34" t="s">
        <v>144</v>
      </c>
      <c r="B103" s="12"/>
      <c r="C103" s="12"/>
      <c r="D103" s="12"/>
      <c r="E103" s="12"/>
      <c r="F103" s="12"/>
      <c r="G103" s="12"/>
      <c r="H103" s="35"/>
      <c r="I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>
      <c r="C104" s="55" t="s">
        <v>145</v>
      </c>
      <c r="D104" s="26" t="s">
        <v>146</v>
      </c>
      <c r="E104" s="56" t="s">
        <v>147</v>
      </c>
      <c r="F104" s="56" t="s">
        <v>148</v>
      </c>
      <c r="G104" s="26" t="s">
        <v>111</v>
      </c>
      <c r="K104" s="26" t="s">
        <v>149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>
      <c r="A105" s="26" t="s">
        <v>150</v>
      </c>
      <c r="C105" s="55">
        <v>21.16</v>
      </c>
      <c r="D105" s="57">
        <v>14.88</v>
      </c>
      <c r="E105" s="57">
        <v>26.08</v>
      </c>
      <c r="F105" s="57">
        <v>61.98</v>
      </c>
      <c r="G105" s="57">
        <v>298.63</v>
      </c>
      <c r="K105" s="26" t="s">
        <v>151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>
      <c r="A106" s="26" t="s">
        <v>152</v>
      </c>
      <c r="C106" s="55">
        <v>111.2</v>
      </c>
      <c r="D106" s="57">
        <v>118.12</v>
      </c>
      <c r="E106" s="57">
        <v>41.96</v>
      </c>
      <c r="F106" s="57">
        <v>53.75</v>
      </c>
      <c r="G106" s="57">
        <v>12.57</v>
      </c>
      <c r="H106" s="19"/>
      <c r="J106" s="5"/>
      <c r="K106" s="26" t="s">
        <v>153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>
      <c r="A107" s="26" t="s">
        <v>154</v>
      </c>
      <c r="C107" s="58">
        <v>1855.82</v>
      </c>
      <c r="D107" s="59">
        <v>1773.23</v>
      </c>
      <c r="E107" s="59">
        <v>2502.47</v>
      </c>
      <c r="F107" s="59">
        <v>3101.93</v>
      </c>
      <c r="G107" s="59">
        <v>2220.17</v>
      </c>
      <c r="J107" s="5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>
      <c r="A108" s="26" t="s">
        <v>108</v>
      </c>
      <c r="C108" s="58">
        <v>1988.18</v>
      </c>
      <c r="D108" s="59">
        <f t="shared" ref="D108:G108" si="20">SUM(D105:D107)</f>
        <v>1906.23</v>
      </c>
      <c r="E108" s="59">
        <f t="shared" si="20"/>
        <v>2570.51</v>
      </c>
      <c r="F108" s="59">
        <f t="shared" si="20"/>
        <v>3217.66</v>
      </c>
      <c r="G108" s="59">
        <f t="shared" si="20"/>
        <v>2531.37</v>
      </c>
      <c r="H108" s="60"/>
      <c r="J108" s="61"/>
      <c r="K108" s="5" t="s">
        <v>155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>
      <c r="E109" s="19"/>
      <c r="F109" s="19"/>
      <c r="H109" s="60"/>
      <c r="J109" s="61"/>
      <c r="K109" s="6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>
      <c r="A110" s="26" t="s">
        <v>156</v>
      </c>
      <c r="D110" s="62">
        <v>0.1465</v>
      </c>
      <c r="E110" s="62">
        <v>0.97</v>
      </c>
      <c r="F110" s="62">
        <v>1.58</v>
      </c>
      <c r="G110" s="63" t="str">
        <f>F119</f>
        <v/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>
      <c r="A111" s="26"/>
      <c r="C111" s="26">
        <f>AVERAGE(D111:G111)</f>
        <v>0.06991799609</v>
      </c>
      <c r="D111" s="26">
        <f t="shared" ref="D111:G111" si="21">SUM(D105:D106)/D107</f>
        <v>0.07500437056</v>
      </c>
      <c r="E111" s="26">
        <f t="shared" si="21"/>
        <v>0.02718913713</v>
      </c>
      <c r="F111" s="26">
        <f t="shared" si="21"/>
        <v>0.03730903018</v>
      </c>
      <c r="G111" s="26">
        <f t="shared" si="21"/>
        <v>0.1401694465</v>
      </c>
      <c r="J111" s="2"/>
      <c r="K111" s="2"/>
      <c r="L111" s="2"/>
      <c r="M111" s="6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>
      <c r="H112" s="65"/>
      <c r="J112" s="66"/>
      <c r="K112" s="66"/>
      <c r="L112" s="66"/>
      <c r="M112" s="66"/>
      <c r="N112" s="6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>
      <c r="J113" s="66"/>
      <c r="K113" s="66"/>
      <c r="L113" s="66"/>
      <c r="M113" s="66"/>
      <c r="N113" s="6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>
      <c r="A114" s="34" t="s">
        <v>157</v>
      </c>
      <c r="B114" s="12"/>
      <c r="C114" s="12"/>
      <c r="D114" s="12"/>
      <c r="E114" s="12"/>
      <c r="F114" s="12"/>
      <c r="G114" s="12"/>
      <c r="H114" s="35"/>
      <c r="I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>
      <c r="A115" s="26" t="s">
        <v>158</v>
      </c>
      <c r="B115" s="33">
        <v>1.90623E-6</v>
      </c>
      <c r="C115" s="26" t="s">
        <v>159</v>
      </c>
      <c r="D115" s="67"/>
      <c r="E115" s="67"/>
      <c r="J115" s="66"/>
      <c r="K115" s="68" t="s">
        <v>160</v>
      </c>
      <c r="L115" s="66"/>
      <c r="M115" s="66"/>
      <c r="N115" s="6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>
      <c r="A116" s="26" t="s">
        <v>161</v>
      </c>
      <c r="B116" s="33">
        <v>3.21766E-6</v>
      </c>
      <c r="C116" s="26" t="s">
        <v>159</v>
      </c>
      <c r="D116" s="67"/>
      <c r="E116" s="67"/>
      <c r="J116" s="66"/>
      <c r="K116" s="69" t="s">
        <v>162</v>
      </c>
      <c r="L116" s="66"/>
      <c r="M116" s="66"/>
      <c r="N116" s="6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>
      <c r="A117" s="26" t="s">
        <v>163</v>
      </c>
      <c r="B117" s="33">
        <v>2.57051E-6</v>
      </c>
      <c r="C117" s="26" t="s">
        <v>159</v>
      </c>
      <c r="D117" s="67"/>
      <c r="E117" s="67"/>
      <c r="J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>
      <c r="A118" s="5" t="s">
        <v>164</v>
      </c>
      <c r="B118" s="70">
        <v>2.5313700000000005E-6</v>
      </c>
      <c r="C118" s="26" t="s">
        <v>159</v>
      </c>
      <c r="D118" s="45"/>
      <c r="E118" s="7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>
      <c r="A119" s="26" t="s">
        <v>165</v>
      </c>
      <c r="B119" s="72">
        <v>5.70711297078689E-7</v>
      </c>
      <c r="C119" s="54" t="s">
        <v>166</v>
      </c>
      <c r="D119" s="31"/>
      <c r="E119" s="31"/>
      <c r="F119" s="7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>
      <c r="A120" s="26" t="s">
        <v>105</v>
      </c>
      <c r="B120" s="72">
        <v>7.537268094903418E-8</v>
      </c>
      <c r="C120" s="26" t="s">
        <v>167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>
      <c r="A121" s="5"/>
      <c r="B121" s="2"/>
      <c r="C121" s="5"/>
      <c r="D121" s="5"/>
      <c r="E121" s="2"/>
      <c r="F121" s="5"/>
      <c r="G121" s="5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>
      <c r="D122" s="32"/>
      <c r="F122" s="32"/>
      <c r="H122" s="74"/>
      <c r="J122" s="66"/>
      <c r="K122" s="66"/>
      <c r="L122" s="66"/>
      <c r="M122" s="66"/>
      <c r="N122" s="6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>
      <c r="A123" s="5"/>
      <c r="C123" s="5"/>
      <c r="D123" s="5"/>
      <c r="E123" s="2"/>
      <c r="F123" s="5"/>
      <c r="G123" s="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>
      <c r="A124" s="34" t="s">
        <v>168</v>
      </c>
      <c r="B124" s="12"/>
      <c r="C124" s="75"/>
      <c r="D124" s="12"/>
      <c r="E124" s="12"/>
      <c r="F124" s="12"/>
      <c r="G124" s="12"/>
      <c r="H124" s="35"/>
      <c r="I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>
      <c r="A125" s="5"/>
      <c r="B125" s="26"/>
      <c r="D125" s="5"/>
      <c r="E125" s="5"/>
      <c r="F125" s="5"/>
      <c r="G125" s="2"/>
      <c r="H125" s="2"/>
      <c r="I125" s="2"/>
      <c r="J125" s="2"/>
      <c r="K125" s="5" t="s">
        <v>169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>
      <c r="A126" s="52" t="s">
        <v>170</v>
      </c>
      <c r="B126" s="26">
        <v>2005.0</v>
      </c>
      <c r="D126" s="26">
        <v>2015.0</v>
      </c>
      <c r="E126" s="26">
        <f t="shared" ref="E126:H126" si="22">D126+1</f>
        <v>2016</v>
      </c>
      <c r="F126" s="26">
        <f t="shared" si="22"/>
        <v>2017</v>
      </c>
      <c r="G126" s="26">
        <f t="shared" si="22"/>
        <v>2018</v>
      </c>
      <c r="H126" s="26">
        <f t="shared" si="22"/>
        <v>2019</v>
      </c>
      <c r="I126" s="76">
        <v>2020.0</v>
      </c>
      <c r="K126" s="5">
        <v>2035.0</v>
      </c>
      <c r="L126" s="5" t="s">
        <v>171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>
      <c r="A127" s="26" t="s">
        <v>172</v>
      </c>
      <c r="B127" s="77">
        <v>4.53075024E8</v>
      </c>
      <c r="D127" s="78">
        <v>3.89461353E8</v>
      </c>
      <c r="E127" s="78">
        <v>2.96010202E8</v>
      </c>
      <c r="F127" s="78">
        <v>3.3353229E8</v>
      </c>
      <c r="G127" s="78">
        <v>3.08867606E8</v>
      </c>
      <c r="H127" s="78">
        <v>3.0234744E8</v>
      </c>
      <c r="I127" s="79">
        <f>prod!G3</f>
        <v>246391712</v>
      </c>
      <c r="K127" s="80">
        <f t="shared" ref="K127:K129" si="23">B127*0.48</f>
        <v>217476011.5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>
      <c r="A128" s="26" t="s">
        <v>173</v>
      </c>
      <c r="B128" s="77">
        <v>9.3440317E7</v>
      </c>
      <c r="D128" s="78">
        <v>1.85929163E8</v>
      </c>
      <c r="E128" s="78">
        <v>1.71917034E8</v>
      </c>
      <c r="F128" s="78">
        <v>1.78634496E8</v>
      </c>
      <c r="G128" s="78">
        <v>2.26360765E8</v>
      </c>
      <c r="H128" s="78">
        <v>2.93212062E8</v>
      </c>
      <c r="I128" s="79">
        <f>prod!G33</f>
        <v>314421357</v>
      </c>
      <c r="K128" s="80">
        <f t="shared" si="23"/>
        <v>44851352.16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>
      <c r="A129" s="5" t="s">
        <v>174</v>
      </c>
      <c r="B129" s="77">
        <v>3.25510496E9</v>
      </c>
      <c r="D129" s="81">
        <v>3.477149041E9</v>
      </c>
      <c r="E129" s="81">
        <v>3.300221597E9</v>
      </c>
      <c r="F129" s="81">
        <v>3.236718007E9</v>
      </c>
      <c r="G129" s="81">
        <v>3.327281643E9</v>
      </c>
      <c r="H129" s="81">
        <v>3.386536791E9</v>
      </c>
      <c r="I129" s="79">
        <f>prod!G63</f>
        <v>3293447433</v>
      </c>
      <c r="K129" s="80">
        <f t="shared" si="23"/>
        <v>1562450381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>
      <c r="A130" s="5"/>
      <c r="B130" s="82"/>
      <c r="C130" s="5"/>
      <c r="D130" s="83"/>
      <c r="E130" s="46"/>
      <c r="F130" s="46"/>
      <c r="G130" s="46"/>
      <c r="H130" s="46"/>
      <c r="I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>
      <c r="A131" s="84" t="s">
        <v>175</v>
      </c>
      <c r="B131" s="85"/>
      <c r="C131" s="5"/>
      <c r="D131" s="5"/>
      <c r="E131" s="46"/>
      <c r="F131" s="46"/>
      <c r="G131" s="46"/>
      <c r="H131" s="46"/>
      <c r="I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>
      <c r="A132" s="26" t="s">
        <v>176</v>
      </c>
      <c r="B132" s="86">
        <f>B127*$B$115</f>
        <v>863.665203</v>
      </c>
      <c r="C132" s="86"/>
      <c r="D132" s="86">
        <f t="shared" ref="D132:H132" si="24">D127*$B$115</f>
        <v>742.4029149</v>
      </c>
      <c r="E132" s="86">
        <f t="shared" si="24"/>
        <v>564.2635274</v>
      </c>
      <c r="F132" s="86">
        <f t="shared" si="24"/>
        <v>635.7892572</v>
      </c>
      <c r="G132" s="86">
        <f t="shared" si="24"/>
        <v>588.7726966</v>
      </c>
      <c r="H132" s="86">
        <f t="shared" si="24"/>
        <v>576.3437606</v>
      </c>
      <c r="I132" s="86">
        <f>emis!M3</f>
        <v>490.94</v>
      </c>
      <c r="K132" s="87">
        <f t="shared" ref="K132:K134" si="26">B132*0.48</f>
        <v>414.5592974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>
      <c r="A133" s="26" t="s">
        <v>165</v>
      </c>
      <c r="B133" s="88">
        <f>B128*$B$119</f>
        <v>53.32744451</v>
      </c>
      <c r="C133" s="88"/>
      <c r="D133" s="88">
        <f t="shared" ref="D133:I133" si="25">D128*$B$119</f>
        <v>106.1118738</v>
      </c>
      <c r="E133" s="88">
        <f t="shared" si="25"/>
        <v>98.11499346</v>
      </c>
      <c r="F133" s="88">
        <f t="shared" si="25"/>
        <v>101.9487249</v>
      </c>
      <c r="G133" s="88">
        <f t="shared" si="25"/>
        <v>129.1866458</v>
      </c>
      <c r="H133" s="88">
        <f t="shared" si="25"/>
        <v>167.3394362</v>
      </c>
      <c r="I133" s="88">
        <f t="shared" si="25"/>
        <v>179.4438205</v>
      </c>
      <c r="K133" s="87">
        <f t="shared" si="26"/>
        <v>25.59717337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>
      <c r="A134" s="5" t="s">
        <v>105</v>
      </c>
      <c r="B134" s="86">
        <f>B129*$B$120</f>
        <v>245.3459876</v>
      </c>
      <c r="C134" s="86"/>
      <c r="D134" s="86">
        <f t="shared" ref="D134:I134" si="27">D129*$B$120</f>
        <v>262.0820453</v>
      </c>
      <c r="E134" s="86">
        <f t="shared" si="27"/>
        <v>248.7465495</v>
      </c>
      <c r="F134" s="86">
        <f t="shared" si="27"/>
        <v>243.9601137</v>
      </c>
      <c r="G134" s="86">
        <f t="shared" si="27"/>
        <v>250.7861377</v>
      </c>
      <c r="H134" s="86">
        <f t="shared" si="27"/>
        <v>255.2523571</v>
      </c>
      <c r="I134" s="86">
        <f t="shared" si="27"/>
        <v>248.2359626</v>
      </c>
      <c r="K134" s="87">
        <f t="shared" si="26"/>
        <v>117.7660741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>
      <c r="A135" s="5"/>
      <c r="B135" s="89">
        <f>SUM(B132:B134)</f>
        <v>1162.338635</v>
      </c>
      <c r="C135" s="41"/>
      <c r="D135" s="89">
        <f t="shared" ref="D135:I135" si="28">SUM(D132:D134)</f>
        <v>1110.596834</v>
      </c>
      <c r="E135" s="89">
        <f t="shared" si="28"/>
        <v>911.1250703</v>
      </c>
      <c r="F135" s="89">
        <f t="shared" si="28"/>
        <v>981.6980957</v>
      </c>
      <c r="G135" s="89">
        <f t="shared" si="28"/>
        <v>968.7454801</v>
      </c>
      <c r="H135" s="89">
        <f t="shared" si="28"/>
        <v>998.9355538</v>
      </c>
      <c r="I135" s="89">
        <f t="shared" si="28"/>
        <v>918.6197831</v>
      </c>
      <c r="J135" s="2">
        <f>I135/B135</f>
        <v>0.7903202693</v>
      </c>
      <c r="K135" s="89">
        <f>SUM(K132:K134)</f>
        <v>557.9225449</v>
      </c>
      <c r="L135" s="2">
        <f>K135/I135</f>
        <v>0.607348715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>
      <c r="A136" s="5"/>
      <c r="B136" s="5"/>
      <c r="C136" s="5"/>
      <c r="D136" s="5"/>
      <c r="E136" s="5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>
      <c r="A137" s="5"/>
      <c r="C137" s="5"/>
      <c r="D137" s="5"/>
      <c r="E137" s="5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>
      <c r="A138" s="5"/>
      <c r="C138" s="70"/>
      <c r="D138" s="5"/>
      <c r="E138" s="5"/>
      <c r="F138" s="90"/>
      <c r="G138" s="5"/>
      <c r="H138" s="90"/>
      <c r="I138" s="90"/>
      <c r="J138" s="2"/>
      <c r="K138" s="9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>
      <c r="A139" s="5"/>
      <c r="B139" s="5"/>
      <c r="D139" s="5"/>
      <c r="E139" s="5"/>
      <c r="F139" s="90"/>
      <c r="G139" s="90"/>
      <c r="H139" s="9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>
      <c r="A140" s="5"/>
      <c r="C140" s="2"/>
      <c r="D140" s="90"/>
      <c r="E140" s="90"/>
      <c r="F140" s="90"/>
      <c r="G140" s="90"/>
      <c r="H140" s="9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>
      <c r="A141" s="5"/>
      <c r="C141" s="2"/>
      <c r="D141" s="91"/>
      <c r="E141" s="5"/>
      <c r="F141" s="90"/>
      <c r="H141" s="9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>
      <c r="A142" s="5"/>
      <c r="B142" s="5"/>
      <c r="C142" s="90"/>
      <c r="D142" s="2"/>
      <c r="E142" s="90"/>
      <c r="F142" s="90"/>
      <c r="G142" s="90"/>
      <c r="H142" s="9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>
      <c r="A143" s="5"/>
      <c r="C143" s="90"/>
      <c r="D143" s="90"/>
      <c r="E143" s="90"/>
      <c r="F143" s="90"/>
      <c r="G143" s="90"/>
      <c r="H143" s="9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>
      <c r="A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>
      <c r="A145" s="5"/>
      <c r="B145" s="5"/>
      <c r="C145" s="90"/>
      <c r="D145" s="90"/>
      <c r="E145" s="90"/>
      <c r="F145" s="90"/>
      <c r="G145" s="90"/>
      <c r="H145" s="90"/>
      <c r="I145" s="90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</row>
    <row r="101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</row>
    <row r="1020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</row>
    <row r="102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</row>
    <row r="10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</row>
    <row r="102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</row>
    <row r="102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</row>
    <row r="10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</row>
    <row r="102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</row>
    <row r="1027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</row>
    <row r="1028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</row>
    <row r="1029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</row>
    <row r="1030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</row>
    <row r="103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</row>
    <row r="103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</row>
    <row r="103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</row>
    <row r="103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</row>
    <row r="10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</row>
    <row r="1036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</row>
    <row r="1037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</row>
    <row r="1038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</row>
    <row r="1039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</row>
    <row r="1040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</row>
    <row r="104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</row>
    <row r="104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</row>
    <row r="104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</row>
    <row r="104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</row>
    <row r="104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</row>
    <row r="1046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</row>
    <row r="1047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</row>
    <row r="1048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</row>
    <row r="1049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</row>
    <row r="1050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</row>
    <row r="105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</row>
    <row r="105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</row>
    <row r="105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</row>
    <row r="105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</row>
    <row r="105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</row>
    <row r="1056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</row>
    <row r="1057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</row>
    <row r="1058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</row>
    <row r="1059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</row>
    <row r="1060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</row>
    <row r="106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</row>
    <row r="106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</row>
    <row r="106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</row>
    <row r="106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</row>
    <row r="106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</row>
    <row r="1066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</row>
    <row r="1067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</row>
    <row r="1068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</row>
    <row r="1069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</row>
    <row r="1070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</row>
    <row r="107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</row>
    <row r="107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</row>
    <row r="107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</row>
    <row r="107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</row>
    <row r="107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</row>
    <row r="1076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</row>
    <row r="1077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</row>
    <row r="1078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</row>
    <row r="1079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</row>
    <row r="1080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</row>
    <row r="108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</row>
    <row r="108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</row>
    <row r="108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</row>
    <row r="108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</row>
    <row r="108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</row>
    <row r="1086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</row>
    <row r="1087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</row>
    <row r="1088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</row>
    <row r="1089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</row>
    <row r="1090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</row>
    <row r="109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</row>
    <row r="109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</row>
  </sheetData>
  <hyperlinks>
    <hyperlink r:id="rId1" ref="K6"/>
    <hyperlink r:id="rId2" ref="K7"/>
    <hyperlink r:id="rId3" ref="N7"/>
    <hyperlink r:id="rId4" ref="K8"/>
    <hyperlink r:id="rId5" ref="K9"/>
    <hyperlink r:id="rId6" ref="K74"/>
    <hyperlink r:id="rId7" ref="C91"/>
    <hyperlink r:id="rId8" ref="C95"/>
  </hyperlin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5.14"/>
    <col customWidth="1" min="2" max="2" width="14.71"/>
    <col customWidth="1" min="3" max="3" width="20.14"/>
    <col customWidth="1" min="4" max="4" width="14.57"/>
    <col customWidth="1" min="5" max="5" width="28.43"/>
    <col customWidth="1" min="6" max="6" width="12.14"/>
  </cols>
  <sheetData>
    <row r="1">
      <c r="A1" s="92" t="s">
        <v>177</v>
      </c>
      <c r="B1" s="92" t="s">
        <v>178</v>
      </c>
      <c r="C1" s="92" t="s">
        <v>179</v>
      </c>
      <c r="D1" s="92" t="s">
        <v>180</v>
      </c>
      <c r="E1" s="92" t="s">
        <v>181</v>
      </c>
      <c r="F1" s="92" t="s">
        <v>182</v>
      </c>
      <c r="G1" s="92" t="s">
        <v>183</v>
      </c>
      <c r="H1" s="92" t="s">
        <v>184</v>
      </c>
    </row>
    <row r="2">
      <c r="A2" s="93">
        <v>2016.0</v>
      </c>
      <c r="B2" s="94" t="s">
        <v>185</v>
      </c>
      <c r="C2" s="94" t="s">
        <v>186</v>
      </c>
      <c r="D2" s="94" t="s">
        <v>187</v>
      </c>
      <c r="E2" s="94" t="s">
        <v>188</v>
      </c>
      <c r="F2" s="93">
        <v>56019.0</v>
      </c>
      <c r="G2" s="95" t="s">
        <v>189</v>
      </c>
      <c r="H2" s="96">
        <v>58956.0</v>
      </c>
    </row>
    <row r="3">
      <c r="A3" s="93">
        <v>2016.0</v>
      </c>
      <c r="B3" s="94" t="s">
        <v>185</v>
      </c>
      <c r="C3" s="94" t="s">
        <v>11</v>
      </c>
      <c r="D3" s="94" t="s">
        <v>190</v>
      </c>
      <c r="E3" s="94" t="s">
        <v>191</v>
      </c>
      <c r="F3" s="93">
        <v>48215.0</v>
      </c>
      <c r="G3" s="95" t="s">
        <v>189</v>
      </c>
      <c r="H3" s="96">
        <v>18808.0</v>
      </c>
    </row>
    <row r="4">
      <c r="A4" s="93">
        <v>2016.0</v>
      </c>
      <c r="B4" s="94" t="s">
        <v>185</v>
      </c>
      <c r="C4" s="94" t="s">
        <v>11</v>
      </c>
      <c r="D4" s="94" t="s">
        <v>190</v>
      </c>
      <c r="E4" s="94" t="s">
        <v>191</v>
      </c>
      <c r="F4" s="93">
        <v>48215.0</v>
      </c>
      <c r="G4" s="95" t="s">
        <v>173</v>
      </c>
      <c r="H4" s="96">
        <v>139.0</v>
      </c>
    </row>
    <row r="5">
      <c r="A5" s="93">
        <v>2016.0</v>
      </c>
      <c r="B5" s="94" t="s">
        <v>185</v>
      </c>
      <c r="C5" s="94" t="s">
        <v>11</v>
      </c>
      <c r="D5" s="94" t="s">
        <v>192</v>
      </c>
      <c r="E5" s="94" t="s">
        <v>193</v>
      </c>
      <c r="F5" s="93">
        <v>22099.0</v>
      </c>
      <c r="G5" s="95" t="s">
        <v>189</v>
      </c>
      <c r="H5" s="96">
        <v>2558.0</v>
      </c>
    </row>
    <row r="6">
      <c r="A6" s="93">
        <v>2016.0</v>
      </c>
      <c r="B6" s="94" t="s">
        <v>185</v>
      </c>
      <c r="C6" s="94" t="s">
        <v>11</v>
      </c>
      <c r="D6" s="94" t="s">
        <v>194</v>
      </c>
      <c r="E6" s="94" t="s">
        <v>195</v>
      </c>
      <c r="F6" s="93">
        <v>38057.0</v>
      </c>
      <c r="G6" s="95" t="s">
        <v>172</v>
      </c>
      <c r="H6" s="96">
        <v>3621387.0</v>
      </c>
    </row>
    <row r="7">
      <c r="A7" s="93">
        <v>2016.0</v>
      </c>
      <c r="B7" s="94" t="s">
        <v>185</v>
      </c>
      <c r="C7" s="94" t="s">
        <v>11</v>
      </c>
      <c r="D7" s="94" t="s">
        <v>196</v>
      </c>
      <c r="E7" s="94" t="s">
        <v>197</v>
      </c>
      <c r="F7" s="93">
        <v>49009.0</v>
      </c>
      <c r="G7" s="95" t="s">
        <v>189</v>
      </c>
      <c r="H7" s="93">
        <v>159600.0</v>
      </c>
    </row>
    <row r="8">
      <c r="A8" s="93">
        <v>2016.0</v>
      </c>
      <c r="B8" s="94" t="s">
        <v>185</v>
      </c>
      <c r="C8" s="94" t="s">
        <v>11</v>
      </c>
      <c r="D8" s="94" t="s">
        <v>198</v>
      </c>
      <c r="E8" s="94" t="s">
        <v>199</v>
      </c>
      <c r="F8" s="93">
        <v>1023.0</v>
      </c>
      <c r="G8" s="95" t="s">
        <v>173</v>
      </c>
      <c r="H8" s="96">
        <v>12.0</v>
      </c>
    </row>
    <row r="9">
      <c r="A9" s="93">
        <v>2016.0</v>
      </c>
      <c r="B9" s="94" t="s">
        <v>185</v>
      </c>
      <c r="C9" s="94" t="s">
        <v>11</v>
      </c>
      <c r="D9" s="94" t="s">
        <v>196</v>
      </c>
      <c r="E9" s="94" t="s">
        <v>197</v>
      </c>
      <c r="F9" s="93">
        <v>49009.0</v>
      </c>
      <c r="G9" s="95" t="s">
        <v>173</v>
      </c>
      <c r="H9" s="96">
        <v>98.0</v>
      </c>
    </row>
    <row r="10">
      <c r="A10" s="93">
        <v>2016.0</v>
      </c>
      <c r="B10" s="94" t="s">
        <v>185</v>
      </c>
      <c r="C10" s="94" t="s">
        <v>11</v>
      </c>
      <c r="D10" s="94" t="s">
        <v>200</v>
      </c>
      <c r="E10" s="94" t="s">
        <v>201</v>
      </c>
      <c r="F10" s="93">
        <v>40053.0</v>
      </c>
      <c r="G10" s="95" t="s">
        <v>189</v>
      </c>
      <c r="H10" s="96">
        <v>642.0</v>
      </c>
    </row>
    <row r="11">
      <c r="A11" s="93">
        <v>2016.0</v>
      </c>
      <c r="B11" s="94" t="s">
        <v>185</v>
      </c>
      <c r="C11" s="94" t="s">
        <v>11</v>
      </c>
      <c r="D11" s="94" t="s">
        <v>202</v>
      </c>
      <c r="E11" s="94" t="s">
        <v>203</v>
      </c>
      <c r="F11" s="93">
        <v>26035.0</v>
      </c>
      <c r="G11" s="95" t="s">
        <v>189</v>
      </c>
      <c r="H11" s="96">
        <v>3017.0</v>
      </c>
    </row>
    <row r="12">
      <c r="A12" s="93">
        <v>2016.0</v>
      </c>
      <c r="B12" s="94" t="s">
        <v>185</v>
      </c>
      <c r="C12" s="94" t="s">
        <v>11</v>
      </c>
      <c r="D12" s="94" t="s">
        <v>202</v>
      </c>
      <c r="E12" s="94" t="s">
        <v>203</v>
      </c>
      <c r="F12" s="93">
        <v>26035.0</v>
      </c>
      <c r="G12" s="95" t="s">
        <v>173</v>
      </c>
      <c r="H12" s="93">
        <v>1421.0</v>
      </c>
    </row>
    <row r="13">
      <c r="A13" s="93">
        <v>2016.0</v>
      </c>
      <c r="B13" s="94" t="s">
        <v>185</v>
      </c>
      <c r="C13" s="94" t="s">
        <v>11</v>
      </c>
      <c r="D13" s="94" t="s">
        <v>204</v>
      </c>
      <c r="E13" s="94" t="s">
        <v>205</v>
      </c>
      <c r="F13" s="93">
        <v>8057.0</v>
      </c>
      <c r="G13" s="95" t="s">
        <v>189</v>
      </c>
      <c r="H13" s="93">
        <v>86122.0</v>
      </c>
    </row>
    <row r="14">
      <c r="A14" s="93">
        <v>2016.0</v>
      </c>
      <c r="B14" s="94" t="s">
        <v>185</v>
      </c>
      <c r="C14" s="94" t="s">
        <v>11</v>
      </c>
      <c r="D14" s="94" t="s">
        <v>192</v>
      </c>
      <c r="E14" s="94" t="s">
        <v>193</v>
      </c>
      <c r="F14" s="93">
        <v>22099.0</v>
      </c>
      <c r="G14" s="95" t="s">
        <v>173</v>
      </c>
      <c r="H14" s="93">
        <v>929.0</v>
      </c>
    </row>
    <row r="15">
      <c r="A15" s="93">
        <v>2016.0</v>
      </c>
      <c r="B15" s="94" t="s">
        <v>185</v>
      </c>
      <c r="C15" s="94" t="s">
        <v>11</v>
      </c>
      <c r="D15" s="94" t="s">
        <v>206</v>
      </c>
      <c r="E15" s="94" t="s">
        <v>207</v>
      </c>
      <c r="F15" s="93">
        <v>35045.0</v>
      </c>
      <c r="G15" s="95" t="s">
        <v>189</v>
      </c>
      <c r="H15" s="96">
        <v>2.74516629E8</v>
      </c>
    </row>
    <row r="16">
      <c r="A16" s="93">
        <v>2016.0</v>
      </c>
      <c r="B16" s="94" t="s">
        <v>185</v>
      </c>
      <c r="C16" s="94" t="s">
        <v>11</v>
      </c>
      <c r="D16" s="94" t="s">
        <v>206</v>
      </c>
      <c r="E16" s="94" t="s">
        <v>207</v>
      </c>
      <c r="F16" s="93">
        <v>35045.0</v>
      </c>
      <c r="G16" s="95" t="s">
        <v>173</v>
      </c>
      <c r="H16" s="96">
        <v>2999775.0</v>
      </c>
    </row>
    <row r="17">
      <c r="A17" s="93">
        <v>2016.0</v>
      </c>
      <c r="B17" s="94" t="s">
        <v>185</v>
      </c>
      <c r="C17" s="94" t="s">
        <v>11</v>
      </c>
      <c r="D17" s="94" t="s">
        <v>206</v>
      </c>
      <c r="E17" s="94" t="s">
        <v>207</v>
      </c>
      <c r="F17" s="93">
        <v>35045.0</v>
      </c>
      <c r="G17" s="95" t="s">
        <v>172</v>
      </c>
      <c r="H17" s="96">
        <v>4466829.0</v>
      </c>
    </row>
    <row r="18">
      <c r="A18" s="93">
        <v>2016.0</v>
      </c>
      <c r="B18" s="94" t="s">
        <v>185</v>
      </c>
      <c r="C18" s="94" t="s">
        <v>11</v>
      </c>
      <c r="D18" s="94" t="s">
        <v>204</v>
      </c>
      <c r="E18" s="94" t="s">
        <v>205</v>
      </c>
      <c r="F18" s="93">
        <v>8057.0</v>
      </c>
      <c r="G18" s="95" t="s">
        <v>173</v>
      </c>
      <c r="H18" s="96">
        <v>96366.0</v>
      </c>
    </row>
    <row r="19">
      <c r="A19" s="93">
        <v>2016.0</v>
      </c>
      <c r="B19" s="94" t="s">
        <v>185</v>
      </c>
      <c r="C19" s="94" t="s">
        <v>11</v>
      </c>
      <c r="D19" s="94" t="s">
        <v>196</v>
      </c>
      <c r="E19" s="94" t="s">
        <v>208</v>
      </c>
      <c r="F19" s="93">
        <v>49035.0</v>
      </c>
      <c r="G19" s="95" t="s">
        <v>173</v>
      </c>
      <c r="H19" s="96">
        <v>1528.0</v>
      </c>
    </row>
    <row r="20">
      <c r="A20" s="93">
        <v>2016.0</v>
      </c>
      <c r="B20" s="94" t="s">
        <v>185</v>
      </c>
      <c r="C20" s="94" t="s">
        <v>11</v>
      </c>
      <c r="D20" s="94" t="s">
        <v>196</v>
      </c>
      <c r="E20" s="94" t="s">
        <v>208</v>
      </c>
      <c r="F20" s="93">
        <v>49035.0</v>
      </c>
      <c r="G20" s="95" t="s">
        <v>189</v>
      </c>
      <c r="H20" s="96">
        <v>1520.0</v>
      </c>
    </row>
    <row r="21">
      <c r="A21" s="93">
        <v>2016.0</v>
      </c>
      <c r="B21" s="94" t="s">
        <v>185</v>
      </c>
      <c r="C21" s="94" t="s">
        <v>11</v>
      </c>
      <c r="D21" s="94" t="s">
        <v>200</v>
      </c>
      <c r="E21" s="94" t="s">
        <v>201</v>
      </c>
      <c r="F21" s="93">
        <v>40053.0</v>
      </c>
      <c r="G21" s="95" t="s">
        <v>173</v>
      </c>
      <c r="H21" s="96">
        <v>47.0</v>
      </c>
    </row>
    <row r="22">
      <c r="A22" s="93">
        <v>2016.0</v>
      </c>
      <c r="B22" s="94" t="s">
        <v>185</v>
      </c>
      <c r="C22" s="94" t="s">
        <v>11</v>
      </c>
      <c r="D22" s="94" t="s">
        <v>209</v>
      </c>
      <c r="E22" s="94" t="s">
        <v>210</v>
      </c>
      <c r="F22" s="93">
        <v>51195.0</v>
      </c>
      <c r="G22" s="95" t="s">
        <v>189</v>
      </c>
      <c r="H22" s="96">
        <v>15696.0</v>
      </c>
    </row>
    <row r="23">
      <c r="A23" s="93">
        <v>2016.0</v>
      </c>
      <c r="B23" s="94" t="s">
        <v>185</v>
      </c>
      <c r="C23" s="94" t="s">
        <v>11</v>
      </c>
      <c r="D23" s="94" t="s">
        <v>198</v>
      </c>
      <c r="E23" s="94" t="s">
        <v>211</v>
      </c>
      <c r="F23" s="93">
        <v>1035.0</v>
      </c>
      <c r="G23" s="95" t="s">
        <v>173</v>
      </c>
      <c r="H23" s="96">
        <v>835.0</v>
      </c>
    </row>
    <row r="24">
      <c r="A24" s="93">
        <v>2016.0</v>
      </c>
      <c r="B24" s="94" t="s">
        <v>185</v>
      </c>
      <c r="C24" s="94" t="s">
        <v>11</v>
      </c>
      <c r="D24" s="94" t="s">
        <v>204</v>
      </c>
      <c r="E24" s="94" t="s">
        <v>212</v>
      </c>
      <c r="F24" s="93">
        <v>8083.0</v>
      </c>
      <c r="G24" s="95" t="s">
        <v>189</v>
      </c>
      <c r="H24" s="96">
        <v>1.46180646E8</v>
      </c>
    </row>
    <row r="25">
      <c r="A25" s="93">
        <v>2016.0</v>
      </c>
      <c r="B25" s="94" t="s">
        <v>185</v>
      </c>
      <c r="C25" s="94" t="s">
        <v>11</v>
      </c>
      <c r="D25" s="94" t="s">
        <v>204</v>
      </c>
      <c r="E25" s="94" t="s">
        <v>212</v>
      </c>
      <c r="F25" s="93">
        <v>8083.0</v>
      </c>
      <c r="G25" s="95" t="s">
        <v>173</v>
      </c>
      <c r="H25" s="96">
        <v>70746.0</v>
      </c>
    </row>
    <row r="26">
      <c r="A26" s="93">
        <v>2016.0</v>
      </c>
      <c r="B26" s="94" t="s">
        <v>185</v>
      </c>
      <c r="C26" s="94" t="s">
        <v>11</v>
      </c>
      <c r="D26" s="94" t="s">
        <v>200</v>
      </c>
      <c r="E26" s="94" t="s">
        <v>213</v>
      </c>
      <c r="F26" s="93">
        <v>40063.0</v>
      </c>
      <c r="G26" s="95" t="s">
        <v>189</v>
      </c>
      <c r="H26" s="96">
        <v>488.0</v>
      </c>
    </row>
    <row r="27">
      <c r="A27" s="93">
        <v>2016.0</v>
      </c>
      <c r="B27" s="94" t="s">
        <v>185</v>
      </c>
      <c r="C27" s="94" t="s">
        <v>11</v>
      </c>
      <c r="D27" s="94" t="s">
        <v>187</v>
      </c>
      <c r="E27" s="94" t="s">
        <v>188</v>
      </c>
      <c r="F27" s="93">
        <v>56019.0</v>
      </c>
      <c r="G27" s="95" t="s">
        <v>189</v>
      </c>
      <c r="H27" s="96">
        <v>8.7167155E7</v>
      </c>
    </row>
    <row r="28">
      <c r="A28" s="93">
        <v>2016.0</v>
      </c>
      <c r="B28" s="94" t="s">
        <v>185</v>
      </c>
      <c r="C28" s="94" t="s">
        <v>11</v>
      </c>
      <c r="D28" s="94" t="s">
        <v>187</v>
      </c>
      <c r="E28" s="94" t="s">
        <v>188</v>
      </c>
      <c r="F28" s="93">
        <v>56019.0</v>
      </c>
      <c r="G28" s="95" t="s">
        <v>173</v>
      </c>
      <c r="H28" s="96">
        <v>964098.0</v>
      </c>
    </row>
    <row r="29">
      <c r="A29" s="93">
        <v>2016.0</v>
      </c>
      <c r="B29" s="94" t="s">
        <v>185</v>
      </c>
      <c r="C29" s="94" t="s">
        <v>11</v>
      </c>
      <c r="D29" s="94" t="s">
        <v>214</v>
      </c>
      <c r="E29" s="94" t="s">
        <v>215</v>
      </c>
      <c r="F29" s="93">
        <v>28109.0</v>
      </c>
      <c r="G29" s="95" t="s">
        <v>189</v>
      </c>
      <c r="H29" s="96">
        <v>73473.0</v>
      </c>
    </row>
    <row r="30">
      <c r="A30" s="93">
        <v>2016.0</v>
      </c>
      <c r="B30" s="94" t="s">
        <v>185</v>
      </c>
      <c r="C30" s="94" t="s">
        <v>11</v>
      </c>
      <c r="D30" s="94" t="s">
        <v>196</v>
      </c>
      <c r="E30" s="94" t="s">
        <v>216</v>
      </c>
      <c r="F30" s="93">
        <v>49043.0</v>
      </c>
      <c r="G30" s="95" t="s">
        <v>189</v>
      </c>
      <c r="H30" s="96">
        <v>162925.0</v>
      </c>
    </row>
    <row r="31">
      <c r="A31" s="93">
        <v>2016.0</v>
      </c>
      <c r="B31" s="94" t="s">
        <v>185</v>
      </c>
      <c r="C31" s="94" t="s">
        <v>11</v>
      </c>
      <c r="D31" s="94" t="s">
        <v>196</v>
      </c>
      <c r="E31" s="94" t="s">
        <v>216</v>
      </c>
      <c r="F31" s="93">
        <v>49043.0</v>
      </c>
      <c r="G31" s="95" t="s">
        <v>173</v>
      </c>
      <c r="H31" s="96">
        <v>34960.0</v>
      </c>
    </row>
    <row r="32">
      <c r="A32" s="93">
        <v>2016.0</v>
      </c>
      <c r="B32" s="94" t="s">
        <v>185</v>
      </c>
      <c r="C32" s="94" t="s">
        <v>11</v>
      </c>
      <c r="D32" s="94" t="s">
        <v>214</v>
      </c>
      <c r="E32" s="94" t="s">
        <v>215</v>
      </c>
      <c r="F32" s="93">
        <v>28109.0</v>
      </c>
      <c r="G32" s="95" t="s">
        <v>173</v>
      </c>
      <c r="H32" s="96">
        <v>4390.0</v>
      </c>
    </row>
    <row r="33">
      <c r="A33" s="93">
        <v>2016.0</v>
      </c>
      <c r="B33" s="94" t="s">
        <v>185</v>
      </c>
      <c r="C33" s="94" t="s">
        <v>11</v>
      </c>
      <c r="D33" s="94" t="s">
        <v>217</v>
      </c>
      <c r="E33" s="94" t="s">
        <v>218</v>
      </c>
      <c r="F33" s="93">
        <v>21147.0</v>
      </c>
      <c r="G33" s="95" t="s">
        <v>189</v>
      </c>
      <c r="H33" s="96">
        <v>278.0</v>
      </c>
    </row>
    <row r="34">
      <c r="A34" s="93">
        <v>2016.0</v>
      </c>
      <c r="B34" s="94" t="s">
        <v>185</v>
      </c>
      <c r="C34" s="94" t="s">
        <v>11</v>
      </c>
      <c r="D34" s="94" t="s">
        <v>192</v>
      </c>
      <c r="E34" s="94" t="s">
        <v>219</v>
      </c>
      <c r="F34" s="93">
        <v>22031.0</v>
      </c>
      <c r="G34" s="95" t="s">
        <v>173</v>
      </c>
      <c r="H34" s="96">
        <v>1.0</v>
      </c>
    </row>
    <row r="35">
      <c r="A35" s="93">
        <v>2016.0</v>
      </c>
      <c r="B35" s="94" t="s">
        <v>185</v>
      </c>
      <c r="C35" s="94" t="s">
        <v>11</v>
      </c>
      <c r="D35" s="94" t="s">
        <v>192</v>
      </c>
      <c r="E35" s="94" t="s">
        <v>219</v>
      </c>
      <c r="F35" s="93">
        <v>22031.0</v>
      </c>
      <c r="G35" s="95" t="s">
        <v>189</v>
      </c>
      <c r="H35" s="93">
        <v>1804986.0</v>
      </c>
    </row>
    <row r="36">
      <c r="A36" s="93">
        <v>2016.0</v>
      </c>
      <c r="B36" s="94" t="s">
        <v>185</v>
      </c>
      <c r="C36" s="94" t="s">
        <v>11</v>
      </c>
      <c r="D36" s="94" t="s">
        <v>220</v>
      </c>
      <c r="E36" s="94" t="s">
        <v>221</v>
      </c>
      <c r="F36" s="93">
        <v>54093.0</v>
      </c>
      <c r="G36" s="95" t="s">
        <v>189</v>
      </c>
      <c r="H36" s="93">
        <v>33437.0</v>
      </c>
    </row>
    <row r="37">
      <c r="A37" s="93">
        <v>2016.0</v>
      </c>
      <c r="B37" s="94" t="s">
        <v>185</v>
      </c>
      <c r="C37" s="94" t="s">
        <v>11</v>
      </c>
      <c r="D37" s="94" t="s">
        <v>222</v>
      </c>
      <c r="E37" s="94" t="s">
        <v>223</v>
      </c>
      <c r="F37" s="93">
        <v>31083.0</v>
      </c>
      <c r="G37" s="95" t="s">
        <v>173</v>
      </c>
      <c r="H37" s="93">
        <v>474.0</v>
      </c>
    </row>
    <row r="38">
      <c r="A38" s="93">
        <v>2016.0</v>
      </c>
      <c r="B38" s="94" t="s">
        <v>185</v>
      </c>
      <c r="C38" s="94" t="s">
        <v>11</v>
      </c>
      <c r="D38" s="94" t="s">
        <v>200</v>
      </c>
      <c r="E38" s="94" t="s">
        <v>224</v>
      </c>
      <c r="F38" s="93">
        <v>40093.0</v>
      </c>
      <c r="G38" s="95" t="s">
        <v>189</v>
      </c>
      <c r="H38" s="96">
        <v>647392.0</v>
      </c>
    </row>
    <row r="39">
      <c r="A39" s="93">
        <v>2016.0</v>
      </c>
      <c r="B39" s="94" t="s">
        <v>185</v>
      </c>
      <c r="C39" s="94" t="s">
        <v>11</v>
      </c>
      <c r="D39" s="94" t="s">
        <v>200</v>
      </c>
      <c r="E39" s="94" t="s">
        <v>224</v>
      </c>
      <c r="F39" s="93">
        <v>40093.0</v>
      </c>
      <c r="G39" s="95" t="s">
        <v>173</v>
      </c>
      <c r="H39" s="96">
        <v>17382.0</v>
      </c>
    </row>
    <row r="40">
      <c r="A40" s="93">
        <v>2016.0</v>
      </c>
      <c r="B40" s="94" t="s">
        <v>185</v>
      </c>
      <c r="C40" s="94" t="s">
        <v>11</v>
      </c>
      <c r="D40" s="94" t="s">
        <v>192</v>
      </c>
      <c r="E40" s="94" t="s">
        <v>225</v>
      </c>
      <c r="F40" s="93">
        <v>22115.0</v>
      </c>
      <c r="G40" s="95" t="s">
        <v>189</v>
      </c>
      <c r="H40" s="96">
        <v>1313.0</v>
      </c>
    </row>
    <row r="41">
      <c r="A41" s="93">
        <v>2016.0</v>
      </c>
      <c r="B41" s="94" t="s">
        <v>185</v>
      </c>
      <c r="C41" s="94" t="s">
        <v>11</v>
      </c>
      <c r="D41" s="94" t="s">
        <v>192</v>
      </c>
      <c r="E41" s="94" t="s">
        <v>225</v>
      </c>
      <c r="F41" s="93">
        <v>22115.0</v>
      </c>
      <c r="G41" s="95" t="s">
        <v>173</v>
      </c>
      <c r="H41" s="96">
        <v>377.0</v>
      </c>
    </row>
    <row r="42">
      <c r="A42" s="93">
        <v>2016.0</v>
      </c>
      <c r="B42" s="94" t="s">
        <v>185</v>
      </c>
      <c r="C42" s="94" t="s">
        <v>11</v>
      </c>
      <c r="D42" s="94" t="s">
        <v>214</v>
      </c>
      <c r="E42" s="94" t="s">
        <v>226</v>
      </c>
      <c r="F42" s="93">
        <v>28087.0</v>
      </c>
      <c r="G42" s="95" t="s">
        <v>189</v>
      </c>
      <c r="H42" s="96">
        <v>51252.0</v>
      </c>
    </row>
    <row r="43">
      <c r="A43" s="93">
        <v>2016.0</v>
      </c>
      <c r="B43" s="94" t="s">
        <v>185</v>
      </c>
      <c r="C43" s="94" t="s">
        <v>11</v>
      </c>
      <c r="D43" s="94" t="s">
        <v>214</v>
      </c>
      <c r="E43" s="94" t="s">
        <v>227</v>
      </c>
      <c r="F43" s="93">
        <v>28153.0</v>
      </c>
      <c r="G43" s="95" t="s">
        <v>189</v>
      </c>
      <c r="H43" s="96">
        <v>11628.0</v>
      </c>
    </row>
    <row r="44">
      <c r="A44" s="93">
        <v>2016.0</v>
      </c>
      <c r="B44" s="94" t="s">
        <v>185</v>
      </c>
      <c r="C44" s="94" t="s">
        <v>11</v>
      </c>
      <c r="D44" s="94" t="s">
        <v>204</v>
      </c>
      <c r="E44" s="94" t="s">
        <v>228</v>
      </c>
      <c r="F44" s="93">
        <v>8103.0</v>
      </c>
      <c r="G44" s="95" t="s">
        <v>189</v>
      </c>
      <c r="H44" s="96">
        <v>7.4360557E7</v>
      </c>
    </row>
    <row r="45">
      <c r="A45" s="93">
        <v>2016.0</v>
      </c>
      <c r="B45" s="94" t="s">
        <v>185</v>
      </c>
      <c r="C45" s="94" t="s">
        <v>11</v>
      </c>
      <c r="D45" s="94" t="s">
        <v>204</v>
      </c>
      <c r="E45" s="94" t="s">
        <v>228</v>
      </c>
      <c r="F45" s="93">
        <v>8103.0</v>
      </c>
      <c r="G45" s="95" t="s">
        <v>173</v>
      </c>
      <c r="H45" s="96">
        <v>2298616.0</v>
      </c>
    </row>
    <row r="46">
      <c r="A46" s="93">
        <v>2016.0</v>
      </c>
      <c r="B46" s="94" t="s">
        <v>185</v>
      </c>
      <c r="C46" s="94" t="s">
        <v>11</v>
      </c>
      <c r="D46" s="94" t="s">
        <v>204</v>
      </c>
      <c r="E46" s="94" t="s">
        <v>228</v>
      </c>
      <c r="F46" s="93">
        <v>8103.0</v>
      </c>
      <c r="G46" s="95" t="s">
        <v>172</v>
      </c>
      <c r="H46" s="96">
        <v>2145080.0</v>
      </c>
    </row>
    <row r="47">
      <c r="A47" s="93">
        <v>2016.0</v>
      </c>
      <c r="B47" s="94" t="s">
        <v>185</v>
      </c>
      <c r="C47" s="94" t="s">
        <v>11</v>
      </c>
      <c r="D47" s="94" t="s">
        <v>214</v>
      </c>
      <c r="E47" s="94" t="s">
        <v>227</v>
      </c>
      <c r="F47" s="93">
        <v>28153.0</v>
      </c>
      <c r="G47" s="95" t="s">
        <v>173</v>
      </c>
      <c r="H47" s="96">
        <v>36785.0</v>
      </c>
    </row>
    <row r="48">
      <c r="A48" s="93">
        <v>2016.0</v>
      </c>
      <c r="B48" s="94" t="s">
        <v>185</v>
      </c>
      <c r="C48" s="94" t="s">
        <v>11</v>
      </c>
      <c r="D48" s="94" t="s">
        <v>194</v>
      </c>
      <c r="E48" s="94" t="s">
        <v>229</v>
      </c>
      <c r="F48" s="93">
        <v>38061.0</v>
      </c>
      <c r="G48" s="95" t="s">
        <v>189</v>
      </c>
      <c r="H48" s="96">
        <v>3309673.0</v>
      </c>
    </row>
    <row r="49">
      <c r="A49" s="93">
        <v>2016.0</v>
      </c>
      <c r="B49" s="94" t="s">
        <v>185</v>
      </c>
      <c r="C49" s="94" t="s">
        <v>11</v>
      </c>
      <c r="D49" s="94" t="s">
        <v>194</v>
      </c>
      <c r="E49" s="94" t="s">
        <v>229</v>
      </c>
      <c r="F49" s="93">
        <v>38061.0</v>
      </c>
      <c r="G49" s="95" t="s">
        <v>173</v>
      </c>
      <c r="H49" s="96">
        <v>2938020.0</v>
      </c>
    </row>
    <row r="50">
      <c r="A50" s="93">
        <v>2016.0</v>
      </c>
      <c r="B50" s="94" t="s">
        <v>185</v>
      </c>
      <c r="C50" s="94" t="s">
        <v>11</v>
      </c>
      <c r="D50" s="94" t="s">
        <v>196</v>
      </c>
      <c r="E50" s="94" t="s">
        <v>230</v>
      </c>
      <c r="F50" s="93">
        <v>49041.0</v>
      </c>
      <c r="G50" s="95" t="s">
        <v>172</v>
      </c>
      <c r="H50" s="96">
        <v>5502307.0</v>
      </c>
    </row>
    <row r="51">
      <c r="A51" s="93">
        <v>2016.0</v>
      </c>
      <c r="B51" s="94" t="s">
        <v>185</v>
      </c>
      <c r="C51" s="94" t="s">
        <v>11</v>
      </c>
      <c r="D51" s="94" t="s">
        <v>196</v>
      </c>
      <c r="E51" s="94" t="s">
        <v>230</v>
      </c>
      <c r="F51" s="93">
        <v>49041.0</v>
      </c>
      <c r="G51" s="95" t="s">
        <v>173</v>
      </c>
      <c r="H51" s="96">
        <v>1034517.0</v>
      </c>
    </row>
    <row r="52">
      <c r="A52" s="93">
        <v>2016.0</v>
      </c>
      <c r="B52" s="94" t="s">
        <v>185</v>
      </c>
      <c r="C52" s="94" t="s">
        <v>11</v>
      </c>
      <c r="D52" s="94" t="s">
        <v>214</v>
      </c>
      <c r="E52" s="94" t="s">
        <v>226</v>
      </c>
      <c r="F52" s="93">
        <v>28087.0</v>
      </c>
      <c r="G52" s="95" t="s">
        <v>173</v>
      </c>
      <c r="H52" s="93">
        <v>160.0</v>
      </c>
    </row>
    <row r="53">
      <c r="A53" s="93">
        <v>2016.0</v>
      </c>
      <c r="B53" s="94" t="s">
        <v>185</v>
      </c>
      <c r="C53" s="94" t="s">
        <v>11</v>
      </c>
      <c r="D53" s="94" t="s">
        <v>231</v>
      </c>
      <c r="E53" s="94" t="s">
        <v>232</v>
      </c>
      <c r="F53" s="93">
        <v>5131.0</v>
      </c>
      <c r="G53" s="95" t="s">
        <v>189</v>
      </c>
      <c r="H53" s="93">
        <v>2374278.0</v>
      </c>
    </row>
    <row r="54">
      <c r="A54" s="93">
        <v>2016.0</v>
      </c>
      <c r="B54" s="94" t="s">
        <v>185</v>
      </c>
      <c r="C54" s="94" t="s">
        <v>11</v>
      </c>
      <c r="D54" s="94" t="s">
        <v>187</v>
      </c>
      <c r="E54" s="94" t="s">
        <v>233</v>
      </c>
      <c r="F54" s="93">
        <v>56035.0</v>
      </c>
      <c r="G54" s="95" t="s">
        <v>189</v>
      </c>
      <c r="H54" s="93">
        <v>9.38426073E8</v>
      </c>
    </row>
    <row r="55">
      <c r="A55" s="93">
        <v>2016.0</v>
      </c>
      <c r="B55" s="94" t="s">
        <v>185</v>
      </c>
      <c r="C55" s="94" t="s">
        <v>11</v>
      </c>
      <c r="D55" s="94" t="s">
        <v>187</v>
      </c>
      <c r="E55" s="94" t="s">
        <v>233</v>
      </c>
      <c r="F55" s="93">
        <v>56035.0</v>
      </c>
      <c r="G55" s="95" t="s">
        <v>173</v>
      </c>
      <c r="H55" s="96">
        <v>6237647.0</v>
      </c>
    </row>
    <row r="56">
      <c r="A56" s="93">
        <v>2016.0</v>
      </c>
      <c r="B56" s="94" t="s">
        <v>185</v>
      </c>
      <c r="C56" s="94" t="s">
        <v>11</v>
      </c>
      <c r="D56" s="94" t="s">
        <v>234</v>
      </c>
      <c r="E56" s="94" t="s">
        <v>235</v>
      </c>
      <c r="F56" s="93">
        <v>2122.0</v>
      </c>
      <c r="G56" s="95" t="s">
        <v>173</v>
      </c>
      <c r="H56" s="96">
        <v>816704.0</v>
      </c>
    </row>
    <row r="57">
      <c r="A57" s="93">
        <v>2016.0</v>
      </c>
      <c r="B57" s="94" t="s">
        <v>185</v>
      </c>
      <c r="C57" s="94" t="s">
        <v>11</v>
      </c>
      <c r="D57" s="94" t="s">
        <v>234</v>
      </c>
      <c r="E57" s="94" t="s">
        <v>235</v>
      </c>
      <c r="F57" s="93">
        <v>2122.0</v>
      </c>
      <c r="G57" s="95" t="s">
        <v>189</v>
      </c>
      <c r="H57" s="96">
        <v>1.4560968E7</v>
      </c>
    </row>
    <row r="58">
      <c r="A58" s="93">
        <v>2016.0</v>
      </c>
      <c r="B58" s="94" t="s">
        <v>185</v>
      </c>
      <c r="C58" s="94" t="s">
        <v>11</v>
      </c>
      <c r="D58" s="94" t="s">
        <v>190</v>
      </c>
      <c r="E58" s="94" t="s">
        <v>236</v>
      </c>
      <c r="F58" s="93">
        <v>48121.0</v>
      </c>
      <c r="G58" s="95" t="s">
        <v>189</v>
      </c>
      <c r="H58" s="96">
        <v>2812254.0</v>
      </c>
    </row>
    <row r="59">
      <c r="A59" s="93">
        <v>2016.0</v>
      </c>
      <c r="B59" s="94" t="s">
        <v>185</v>
      </c>
      <c r="C59" s="94" t="s">
        <v>11</v>
      </c>
      <c r="D59" s="94" t="s">
        <v>204</v>
      </c>
      <c r="E59" s="94" t="s">
        <v>237</v>
      </c>
      <c r="F59" s="93">
        <v>8009.0</v>
      </c>
      <c r="G59" s="95" t="s">
        <v>189</v>
      </c>
      <c r="H59" s="96">
        <v>35354.0</v>
      </c>
    </row>
    <row r="60">
      <c r="A60" s="93">
        <v>2016.0</v>
      </c>
      <c r="B60" s="94" t="s">
        <v>185</v>
      </c>
      <c r="C60" s="94" t="s">
        <v>11</v>
      </c>
      <c r="D60" s="94" t="s">
        <v>204</v>
      </c>
      <c r="E60" s="94" t="s">
        <v>237</v>
      </c>
      <c r="F60" s="93">
        <v>8009.0</v>
      </c>
      <c r="G60" s="95" t="s">
        <v>173</v>
      </c>
      <c r="H60" s="96">
        <v>1327.0</v>
      </c>
    </row>
    <row r="61">
      <c r="A61" s="93">
        <v>2016.0</v>
      </c>
      <c r="B61" s="94" t="s">
        <v>185</v>
      </c>
      <c r="C61" s="94" t="s">
        <v>11</v>
      </c>
      <c r="D61" s="94" t="s">
        <v>192</v>
      </c>
      <c r="E61" s="94" t="s">
        <v>238</v>
      </c>
      <c r="F61" s="93">
        <v>22127.0</v>
      </c>
      <c r="G61" s="95" t="s">
        <v>189</v>
      </c>
      <c r="H61" s="96">
        <v>22970.0</v>
      </c>
    </row>
    <row r="62">
      <c r="A62" s="93">
        <v>2016.0</v>
      </c>
      <c r="B62" s="94" t="s">
        <v>185</v>
      </c>
      <c r="C62" s="94" t="s">
        <v>11</v>
      </c>
      <c r="D62" s="94" t="s">
        <v>192</v>
      </c>
      <c r="E62" s="94" t="s">
        <v>238</v>
      </c>
      <c r="F62" s="93">
        <v>22127.0</v>
      </c>
      <c r="G62" s="95" t="s">
        <v>173</v>
      </c>
      <c r="H62" s="96">
        <v>292.0</v>
      </c>
    </row>
    <row r="63">
      <c r="A63" s="93">
        <v>2016.0</v>
      </c>
      <c r="B63" s="94" t="s">
        <v>185</v>
      </c>
      <c r="C63" s="94" t="s">
        <v>11</v>
      </c>
      <c r="D63" s="94" t="s">
        <v>239</v>
      </c>
      <c r="E63" s="94" t="s">
        <v>240</v>
      </c>
      <c r="F63" s="93">
        <v>53041.0</v>
      </c>
      <c r="G63" s="95" t="s">
        <v>172</v>
      </c>
      <c r="H63" s="96">
        <v>5243.0</v>
      </c>
    </row>
    <row r="64">
      <c r="A64" s="93">
        <v>2016.0</v>
      </c>
      <c r="B64" s="94" t="s">
        <v>185</v>
      </c>
      <c r="C64" s="94" t="s">
        <v>11</v>
      </c>
      <c r="D64" s="94" t="s">
        <v>204</v>
      </c>
      <c r="E64" s="94" t="s">
        <v>241</v>
      </c>
      <c r="F64" s="93">
        <v>8061.0</v>
      </c>
      <c r="G64" s="95" t="s">
        <v>189</v>
      </c>
      <c r="H64" s="96">
        <v>6434.0</v>
      </c>
    </row>
    <row r="65">
      <c r="A65" s="93">
        <v>2016.0</v>
      </c>
      <c r="B65" s="94" t="s">
        <v>185</v>
      </c>
      <c r="C65" s="94" t="s">
        <v>11</v>
      </c>
      <c r="D65" s="94" t="s">
        <v>200</v>
      </c>
      <c r="E65" s="94" t="s">
        <v>242</v>
      </c>
      <c r="F65" s="93">
        <v>40031.0</v>
      </c>
      <c r="G65" s="95" t="s">
        <v>173</v>
      </c>
      <c r="H65" s="96">
        <v>3086.0</v>
      </c>
    </row>
    <row r="66">
      <c r="A66" s="93">
        <v>2016.0</v>
      </c>
      <c r="B66" s="94" t="s">
        <v>185</v>
      </c>
      <c r="C66" s="94" t="s">
        <v>11</v>
      </c>
      <c r="D66" s="94" t="s">
        <v>204</v>
      </c>
      <c r="E66" s="94" t="s">
        <v>241</v>
      </c>
      <c r="F66" s="93">
        <v>8061.0</v>
      </c>
      <c r="G66" s="95" t="s">
        <v>173</v>
      </c>
      <c r="H66" s="96">
        <v>4296.0</v>
      </c>
    </row>
    <row r="67">
      <c r="A67" s="93">
        <v>2016.0</v>
      </c>
      <c r="B67" s="94" t="s">
        <v>185</v>
      </c>
      <c r="C67" s="94" t="s">
        <v>186</v>
      </c>
      <c r="D67" s="94" t="s">
        <v>204</v>
      </c>
      <c r="E67" s="94" t="s">
        <v>243</v>
      </c>
      <c r="F67" s="93">
        <v>8029.0</v>
      </c>
      <c r="G67" s="95" t="s">
        <v>189</v>
      </c>
      <c r="H67" s="96">
        <v>1376.0</v>
      </c>
    </row>
    <row r="68">
      <c r="A68" s="93">
        <v>2016.0</v>
      </c>
      <c r="B68" s="94" t="s">
        <v>185</v>
      </c>
      <c r="C68" s="94" t="s">
        <v>186</v>
      </c>
      <c r="D68" s="94" t="s">
        <v>204</v>
      </c>
      <c r="E68" s="94" t="s">
        <v>243</v>
      </c>
      <c r="F68" s="93">
        <v>8029.0</v>
      </c>
      <c r="G68" s="95" t="s">
        <v>173</v>
      </c>
      <c r="H68" s="96">
        <v>129.0</v>
      </c>
    </row>
    <row r="69">
      <c r="A69" s="93">
        <v>2016.0</v>
      </c>
      <c r="B69" s="94" t="s">
        <v>185</v>
      </c>
      <c r="C69" s="94" t="s">
        <v>11</v>
      </c>
      <c r="D69" s="94" t="s">
        <v>244</v>
      </c>
      <c r="E69" s="94" t="s">
        <v>245</v>
      </c>
      <c r="F69" s="93">
        <v>17055.0</v>
      </c>
      <c r="G69" s="95" t="s">
        <v>173</v>
      </c>
      <c r="H69" s="96">
        <v>7843.0</v>
      </c>
    </row>
    <row r="70">
      <c r="A70" s="93">
        <v>2016.0</v>
      </c>
      <c r="B70" s="94" t="s">
        <v>185</v>
      </c>
      <c r="C70" s="94" t="s">
        <v>11</v>
      </c>
      <c r="D70" s="94" t="s">
        <v>244</v>
      </c>
      <c r="E70" s="94" t="s">
        <v>245</v>
      </c>
      <c r="F70" s="93">
        <v>17055.0</v>
      </c>
      <c r="G70" s="95" t="s">
        <v>189</v>
      </c>
      <c r="H70" s="96">
        <v>9233.0</v>
      </c>
    </row>
    <row r="71">
      <c r="A71" s="93">
        <v>2016.0</v>
      </c>
      <c r="B71" s="94" t="s">
        <v>185</v>
      </c>
      <c r="C71" s="94" t="s">
        <v>186</v>
      </c>
      <c r="D71" s="94" t="s">
        <v>190</v>
      </c>
      <c r="E71" s="94" t="s">
        <v>246</v>
      </c>
      <c r="F71" s="93">
        <v>48419.0</v>
      </c>
      <c r="G71" s="95" t="s">
        <v>189</v>
      </c>
      <c r="H71" s="93">
        <v>67987.0</v>
      </c>
    </row>
    <row r="72">
      <c r="A72" s="93">
        <v>2016.0</v>
      </c>
      <c r="B72" s="94" t="s">
        <v>185</v>
      </c>
      <c r="C72" s="94" t="s">
        <v>11</v>
      </c>
      <c r="D72" s="94" t="s">
        <v>202</v>
      </c>
      <c r="E72" s="94" t="s">
        <v>247</v>
      </c>
      <c r="F72" s="93">
        <v>26119.0</v>
      </c>
      <c r="G72" s="95" t="s">
        <v>189</v>
      </c>
      <c r="H72" s="93">
        <v>511088.0</v>
      </c>
    </row>
    <row r="73">
      <c r="A73" s="93">
        <v>2016.0</v>
      </c>
      <c r="B73" s="94" t="s">
        <v>185</v>
      </c>
      <c r="C73" s="94" t="s">
        <v>11</v>
      </c>
      <c r="D73" s="94" t="s">
        <v>200</v>
      </c>
      <c r="E73" s="94" t="s">
        <v>248</v>
      </c>
      <c r="F73" s="93">
        <v>40109.0</v>
      </c>
      <c r="G73" s="95" t="s">
        <v>189</v>
      </c>
      <c r="H73" s="93">
        <v>1196.0</v>
      </c>
    </row>
    <row r="74">
      <c r="A74" s="93">
        <v>2016.0</v>
      </c>
      <c r="B74" s="94" t="s">
        <v>185</v>
      </c>
      <c r="C74" s="94" t="s">
        <v>11</v>
      </c>
      <c r="D74" s="94" t="s">
        <v>200</v>
      </c>
      <c r="E74" s="94" t="s">
        <v>248</v>
      </c>
      <c r="F74" s="93">
        <v>40109.0</v>
      </c>
      <c r="G74" s="95" t="s">
        <v>173</v>
      </c>
      <c r="H74" s="93">
        <v>8.0</v>
      </c>
    </row>
    <row r="75">
      <c r="A75" s="93">
        <v>2016.0</v>
      </c>
      <c r="B75" s="94" t="s">
        <v>185</v>
      </c>
      <c r="C75" s="94" t="s">
        <v>11</v>
      </c>
      <c r="D75" s="94" t="s">
        <v>204</v>
      </c>
      <c r="E75" s="94" t="s">
        <v>249</v>
      </c>
      <c r="F75" s="93">
        <v>8095.0</v>
      </c>
      <c r="G75" s="95" t="s">
        <v>189</v>
      </c>
      <c r="H75" s="96">
        <v>27885.0</v>
      </c>
    </row>
    <row r="76">
      <c r="A76" s="93">
        <v>2016.0</v>
      </c>
      <c r="B76" s="94" t="s">
        <v>185</v>
      </c>
      <c r="C76" s="94" t="s">
        <v>11</v>
      </c>
      <c r="D76" s="94" t="s">
        <v>250</v>
      </c>
      <c r="E76" s="94" t="s">
        <v>251</v>
      </c>
      <c r="F76" s="93">
        <v>30101.0</v>
      </c>
      <c r="G76" s="95" t="s">
        <v>189</v>
      </c>
      <c r="H76" s="96">
        <v>160995.0</v>
      </c>
    </row>
    <row r="77">
      <c r="A77" s="93">
        <v>2016.0</v>
      </c>
      <c r="B77" s="94" t="s">
        <v>185</v>
      </c>
      <c r="C77" s="94" t="s">
        <v>11</v>
      </c>
      <c r="D77" s="94" t="s">
        <v>250</v>
      </c>
      <c r="E77" s="94" t="s">
        <v>251</v>
      </c>
      <c r="F77" s="93">
        <v>30101.0</v>
      </c>
      <c r="G77" s="95" t="s">
        <v>173</v>
      </c>
      <c r="H77" s="96">
        <v>44402.0</v>
      </c>
    </row>
    <row r="78">
      <c r="A78" s="93">
        <v>2016.0</v>
      </c>
      <c r="B78" s="94" t="s">
        <v>185</v>
      </c>
      <c r="C78" s="94" t="s">
        <v>11</v>
      </c>
      <c r="D78" s="94" t="s">
        <v>206</v>
      </c>
      <c r="E78" s="94" t="s">
        <v>252</v>
      </c>
      <c r="F78" s="93">
        <v>35015.0</v>
      </c>
      <c r="G78" s="95" t="s">
        <v>173</v>
      </c>
      <c r="H78" s="96">
        <v>3.7016805E7</v>
      </c>
    </row>
    <row r="79">
      <c r="A79" s="93">
        <v>2016.0</v>
      </c>
      <c r="B79" s="94" t="s">
        <v>185</v>
      </c>
      <c r="C79" s="94" t="s">
        <v>11</v>
      </c>
      <c r="D79" s="94" t="s">
        <v>206</v>
      </c>
      <c r="E79" s="94" t="s">
        <v>252</v>
      </c>
      <c r="F79" s="93">
        <v>35015.0</v>
      </c>
      <c r="G79" s="95" t="s">
        <v>189</v>
      </c>
      <c r="H79" s="96">
        <v>1.74285622E8</v>
      </c>
    </row>
    <row r="80">
      <c r="A80" s="93">
        <v>2016.0</v>
      </c>
      <c r="B80" s="94" t="s">
        <v>185</v>
      </c>
      <c r="C80" s="94" t="s">
        <v>11</v>
      </c>
      <c r="D80" s="94" t="s">
        <v>231</v>
      </c>
      <c r="E80" s="94" t="s">
        <v>253</v>
      </c>
      <c r="F80" s="93">
        <v>5029.0</v>
      </c>
      <c r="G80" s="95" t="s">
        <v>189</v>
      </c>
      <c r="H80" s="96">
        <v>1335773.0</v>
      </c>
    </row>
    <row r="81">
      <c r="A81" s="93">
        <v>2016.0</v>
      </c>
      <c r="B81" s="94" t="s">
        <v>185</v>
      </c>
      <c r="C81" s="94" t="s">
        <v>11</v>
      </c>
      <c r="D81" s="94" t="s">
        <v>250</v>
      </c>
      <c r="E81" s="94" t="s">
        <v>254</v>
      </c>
      <c r="F81" s="93">
        <v>30021.0</v>
      </c>
      <c r="G81" s="95" t="s">
        <v>189</v>
      </c>
      <c r="H81" s="96">
        <v>30626.0</v>
      </c>
    </row>
    <row r="82">
      <c r="A82" s="93">
        <v>2016.0</v>
      </c>
      <c r="B82" s="94" t="s">
        <v>185</v>
      </c>
      <c r="C82" s="94" t="s">
        <v>11</v>
      </c>
      <c r="D82" s="94" t="s">
        <v>250</v>
      </c>
      <c r="E82" s="94" t="s">
        <v>254</v>
      </c>
      <c r="F82" s="93">
        <v>30021.0</v>
      </c>
      <c r="G82" s="95" t="s">
        <v>173</v>
      </c>
      <c r="H82" s="96">
        <v>207164.0</v>
      </c>
    </row>
    <row r="83">
      <c r="A83" s="93">
        <v>2016.0</v>
      </c>
      <c r="B83" s="94" t="s">
        <v>185</v>
      </c>
      <c r="C83" s="94" t="s">
        <v>11</v>
      </c>
      <c r="D83" s="94" t="s">
        <v>250</v>
      </c>
      <c r="E83" s="94" t="s">
        <v>255</v>
      </c>
      <c r="F83" s="93">
        <v>30005.0</v>
      </c>
      <c r="G83" s="95" t="s">
        <v>189</v>
      </c>
      <c r="H83" s="96">
        <v>1032814.0</v>
      </c>
    </row>
    <row r="84">
      <c r="A84" s="93">
        <v>2016.0</v>
      </c>
      <c r="B84" s="94" t="s">
        <v>185</v>
      </c>
      <c r="C84" s="94" t="s">
        <v>11</v>
      </c>
      <c r="D84" s="94" t="s">
        <v>250</v>
      </c>
      <c r="E84" s="94" t="s">
        <v>255</v>
      </c>
      <c r="F84" s="93">
        <v>30005.0</v>
      </c>
      <c r="G84" s="95" t="s">
        <v>173</v>
      </c>
      <c r="H84" s="96">
        <v>29184.0</v>
      </c>
    </row>
    <row r="85">
      <c r="A85" s="93">
        <v>2016.0</v>
      </c>
      <c r="B85" s="94" t="s">
        <v>185</v>
      </c>
      <c r="C85" s="94" t="s">
        <v>11</v>
      </c>
      <c r="D85" s="94" t="s">
        <v>256</v>
      </c>
      <c r="E85" s="94" t="s">
        <v>257</v>
      </c>
      <c r="F85" s="93">
        <v>39073.0</v>
      </c>
      <c r="G85" s="95" t="s">
        <v>173</v>
      </c>
      <c r="H85" s="96">
        <v>1348.0</v>
      </c>
    </row>
    <row r="86">
      <c r="A86" s="93">
        <v>2016.0</v>
      </c>
      <c r="B86" s="94" t="s">
        <v>185</v>
      </c>
      <c r="C86" s="94" t="s">
        <v>11</v>
      </c>
      <c r="D86" s="94" t="s">
        <v>256</v>
      </c>
      <c r="E86" s="94" t="s">
        <v>257</v>
      </c>
      <c r="F86" s="93">
        <v>39073.0</v>
      </c>
      <c r="G86" s="95" t="s">
        <v>189</v>
      </c>
      <c r="H86" s="96">
        <v>1080.0</v>
      </c>
    </row>
    <row r="87">
      <c r="A87" s="93">
        <v>2016.0</v>
      </c>
      <c r="B87" s="94" t="s">
        <v>185</v>
      </c>
      <c r="C87" s="94" t="s">
        <v>11</v>
      </c>
      <c r="D87" s="94" t="s">
        <v>231</v>
      </c>
      <c r="E87" s="94" t="s">
        <v>258</v>
      </c>
      <c r="F87" s="93">
        <v>5033.0</v>
      </c>
      <c r="G87" s="95" t="s">
        <v>189</v>
      </c>
      <c r="H87" s="96">
        <v>82954.0</v>
      </c>
    </row>
    <row r="88">
      <c r="A88" s="93">
        <v>2016.0</v>
      </c>
      <c r="B88" s="94" t="s">
        <v>185</v>
      </c>
      <c r="C88" s="94" t="s">
        <v>11</v>
      </c>
      <c r="D88" s="94" t="s">
        <v>190</v>
      </c>
      <c r="E88" s="94" t="s">
        <v>259</v>
      </c>
      <c r="F88" s="93">
        <v>48439.0</v>
      </c>
      <c r="G88" s="95" t="s">
        <v>189</v>
      </c>
      <c r="H88" s="96">
        <v>1.5806481E7</v>
      </c>
    </row>
    <row r="89">
      <c r="A89" s="93">
        <v>2016.0</v>
      </c>
      <c r="B89" s="94" t="s">
        <v>185</v>
      </c>
      <c r="C89" s="94" t="s">
        <v>11</v>
      </c>
      <c r="D89" s="94" t="s">
        <v>190</v>
      </c>
      <c r="E89" s="94" t="s">
        <v>259</v>
      </c>
      <c r="F89" s="93">
        <v>48439.0</v>
      </c>
      <c r="G89" s="95" t="s">
        <v>173</v>
      </c>
      <c r="H89" s="96">
        <v>314.0</v>
      </c>
    </row>
    <row r="90">
      <c r="A90" s="93">
        <v>2016.0</v>
      </c>
      <c r="B90" s="94" t="s">
        <v>185</v>
      </c>
      <c r="C90" s="94" t="s">
        <v>11</v>
      </c>
      <c r="D90" s="94" t="s">
        <v>260</v>
      </c>
      <c r="E90" s="94" t="s">
        <v>261</v>
      </c>
      <c r="F90" s="93">
        <v>42015.0</v>
      </c>
      <c r="G90" s="95" t="s">
        <v>189</v>
      </c>
      <c r="H90" s="96">
        <v>10331.0</v>
      </c>
    </row>
    <row r="91">
      <c r="A91" s="93">
        <v>2016.0</v>
      </c>
      <c r="B91" s="94" t="s">
        <v>185</v>
      </c>
      <c r="C91" s="94" t="s">
        <v>11</v>
      </c>
      <c r="D91" s="94" t="s">
        <v>194</v>
      </c>
      <c r="E91" s="94" t="s">
        <v>262</v>
      </c>
      <c r="F91" s="93">
        <v>38089.0</v>
      </c>
      <c r="G91" s="95" t="s">
        <v>189</v>
      </c>
      <c r="H91" s="96">
        <v>72248.0</v>
      </c>
    </row>
    <row r="92">
      <c r="A92" s="93">
        <v>2016.0</v>
      </c>
      <c r="B92" s="94" t="s">
        <v>185</v>
      </c>
      <c r="C92" s="94" t="s">
        <v>11</v>
      </c>
      <c r="D92" s="94" t="s">
        <v>194</v>
      </c>
      <c r="E92" s="94" t="s">
        <v>262</v>
      </c>
      <c r="F92" s="93">
        <v>38089.0</v>
      </c>
      <c r="G92" s="95" t="s">
        <v>173</v>
      </c>
      <c r="H92" s="96">
        <v>54931.0</v>
      </c>
    </row>
    <row r="93">
      <c r="A93" s="93">
        <v>2016.0</v>
      </c>
      <c r="B93" s="94" t="s">
        <v>185</v>
      </c>
      <c r="C93" s="94" t="s">
        <v>11</v>
      </c>
      <c r="D93" s="94" t="s">
        <v>263</v>
      </c>
      <c r="E93" s="94" t="s">
        <v>264</v>
      </c>
      <c r="F93" s="93">
        <v>20101.0</v>
      </c>
      <c r="G93" s="95" t="s">
        <v>173</v>
      </c>
      <c r="H93" s="96">
        <v>3199.0</v>
      </c>
    </row>
    <row r="94">
      <c r="A94" s="93">
        <v>2016.0</v>
      </c>
      <c r="B94" s="94" t="s">
        <v>185</v>
      </c>
      <c r="C94" s="94" t="s">
        <v>186</v>
      </c>
      <c r="D94" s="94" t="s">
        <v>187</v>
      </c>
      <c r="E94" s="94" t="s">
        <v>265</v>
      </c>
      <c r="F94" s="93">
        <v>56011.0</v>
      </c>
      <c r="G94" s="95" t="s">
        <v>173</v>
      </c>
      <c r="H94" s="96">
        <v>10171.0</v>
      </c>
    </row>
    <row r="95">
      <c r="A95" s="93">
        <v>2016.0</v>
      </c>
      <c r="B95" s="94" t="s">
        <v>185</v>
      </c>
      <c r="C95" s="94" t="s">
        <v>11</v>
      </c>
      <c r="D95" s="94" t="s">
        <v>190</v>
      </c>
      <c r="E95" s="94" t="s">
        <v>266</v>
      </c>
      <c r="F95" s="93">
        <v>48347.0</v>
      </c>
      <c r="G95" s="94" t="s">
        <v>189</v>
      </c>
      <c r="H95" s="96">
        <v>110719.0</v>
      </c>
    </row>
    <row r="96">
      <c r="A96" s="93">
        <v>2016.0</v>
      </c>
      <c r="B96" s="94" t="s">
        <v>185</v>
      </c>
      <c r="C96" s="94" t="s">
        <v>11</v>
      </c>
      <c r="D96" s="94" t="s">
        <v>190</v>
      </c>
      <c r="E96" s="94" t="s">
        <v>266</v>
      </c>
      <c r="F96" s="93">
        <v>48347.0</v>
      </c>
      <c r="G96" s="94" t="s">
        <v>173</v>
      </c>
      <c r="H96" s="96">
        <v>103.0</v>
      </c>
    </row>
    <row r="97">
      <c r="A97" s="93">
        <v>2016.0</v>
      </c>
      <c r="B97" s="94" t="s">
        <v>185</v>
      </c>
      <c r="C97" s="94" t="s">
        <v>11</v>
      </c>
      <c r="D97" s="94" t="s">
        <v>222</v>
      </c>
      <c r="E97" s="94" t="s">
        <v>267</v>
      </c>
      <c r="F97" s="93">
        <v>31057.0</v>
      </c>
      <c r="G97" s="94" t="s">
        <v>173</v>
      </c>
      <c r="H97" s="96">
        <v>75.0</v>
      </c>
    </row>
    <row r="98">
      <c r="A98" s="93">
        <v>2016.0</v>
      </c>
      <c r="B98" s="94" t="s">
        <v>185</v>
      </c>
      <c r="C98" s="94" t="s">
        <v>11</v>
      </c>
      <c r="D98" s="94" t="s">
        <v>250</v>
      </c>
      <c r="E98" s="94" t="s">
        <v>268</v>
      </c>
      <c r="F98" s="93">
        <v>30011.0</v>
      </c>
      <c r="G98" s="94" t="s">
        <v>173</v>
      </c>
      <c r="H98" s="96">
        <v>191714.0</v>
      </c>
    </row>
    <row r="99">
      <c r="A99" s="93">
        <v>2016.0</v>
      </c>
      <c r="B99" s="94" t="s">
        <v>185</v>
      </c>
      <c r="C99" s="94" t="s">
        <v>11</v>
      </c>
      <c r="D99" s="94" t="s">
        <v>190</v>
      </c>
      <c r="E99" s="94" t="s">
        <v>269</v>
      </c>
      <c r="F99" s="93">
        <v>48037.0</v>
      </c>
      <c r="G99" s="94" t="s">
        <v>173</v>
      </c>
      <c r="H99" s="96">
        <v>634.0</v>
      </c>
    </row>
    <row r="100">
      <c r="A100" s="93">
        <v>2016.0</v>
      </c>
      <c r="B100" s="94" t="s">
        <v>185</v>
      </c>
      <c r="C100" s="94" t="s">
        <v>11</v>
      </c>
      <c r="D100" s="94" t="s">
        <v>190</v>
      </c>
      <c r="E100" s="94" t="s">
        <v>270</v>
      </c>
      <c r="F100" s="93">
        <v>48339.0</v>
      </c>
      <c r="G100" s="94" t="s">
        <v>189</v>
      </c>
      <c r="H100" s="96">
        <v>94444.0</v>
      </c>
    </row>
    <row r="101">
      <c r="A101" s="93">
        <v>2016.0</v>
      </c>
      <c r="B101" s="94" t="s">
        <v>185</v>
      </c>
      <c r="C101" s="94" t="s">
        <v>11</v>
      </c>
      <c r="D101" s="94" t="s">
        <v>190</v>
      </c>
      <c r="E101" s="94" t="s">
        <v>270</v>
      </c>
      <c r="F101" s="93">
        <v>48339.0</v>
      </c>
      <c r="G101" s="94" t="s">
        <v>173</v>
      </c>
      <c r="H101" s="96">
        <v>337.0</v>
      </c>
    </row>
    <row r="102">
      <c r="A102" s="93">
        <v>2016.0</v>
      </c>
      <c r="B102" s="94" t="s">
        <v>185</v>
      </c>
      <c r="C102" s="94" t="s">
        <v>11</v>
      </c>
      <c r="D102" s="94" t="s">
        <v>190</v>
      </c>
      <c r="E102" s="94" t="s">
        <v>271</v>
      </c>
      <c r="F102" s="93">
        <v>48217.0</v>
      </c>
      <c r="G102" s="95" t="s">
        <v>189</v>
      </c>
      <c r="H102" s="96">
        <v>18678.0</v>
      </c>
    </row>
    <row r="103">
      <c r="A103" s="93">
        <v>2016.0</v>
      </c>
      <c r="B103" s="94" t="s">
        <v>185</v>
      </c>
      <c r="C103" s="94" t="s">
        <v>11</v>
      </c>
      <c r="D103" s="94" t="s">
        <v>204</v>
      </c>
      <c r="E103" s="94" t="s">
        <v>272</v>
      </c>
      <c r="F103" s="93">
        <v>8007.0</v>
      </c>
      <c r="G103" s="95" t="s">
        <v>189</v>
      </c>
      <c r="H103" s="96">
        <v>1304680.0</v>
      </c>
    </row>
    <row r="104">
      <c r="A104" s="93">
        <v>2016.0</v>
      </c>
      <c r="B104" s="94" t="s">
        <v>185</v>
      </c>
      <c r="C104" s="94" t="s">
        <v>11</v>
      </c>
      <c r="D104" s="94" t="s">
        <v>260</v>
      </c>
      <c r="E104" s="94" t="s">
        <v>273</v>
      </c>
      <c r="F104" s="93">
        <v>42063.0</v>
      </c>
      <c r="G104" s="95" t="s">
        <v>189</v>
      </c>
      <c r="H104" s="96">
        <v>3044.0</v>
      </c>
    </row>
    <row r="105">
      <c r="A105" s="93">
        <v>2016.0</v>
      </c>
      <c r="B105" s="94" t="s">
        <v>185</v>
      </c>
      <c r="C105" s="94" t="s">
        <v>11</v>
      </c>
      <c r="D105" s="94" t="s">
        <v>200</v>
      </c>
      <c r="E105" s="94" t="s">
        <v>274</v>
      </c>
      <c r="F105" s="93">
        <v>40007.0</v>
      </c>
      <c r="G105" s="95" t="s">
        <v>173</v>
      </c>
      <c r="H105" s="96">
        <v>3132.0</v>
      </c>
    </row>
    <row r="106">
      <c r="A106" s="93">
        <v>2016.0</v>
      </c>
      <c r="B106" s="94" t="s">
        <v>185</v>
      </c>
      <c r="C106" s="94" t="s">
        <v>11</v>
      </c>
      <c r="D106" s="94" t="s">
        <v>200</v>
      </c>
      <c r="E106" s="94" t="s">
        <v>274</v>
      </c>
      <c r="F106" s="93">
        <v>40007.0</v>
      </c>
      <c r="G106" s="95" t="s">
        <v>189</v>
      </c>
      <c r="H106" s="96">
        <v>85253.0</v>
      </c>
    </row>
    <row r="107">
      <c r="A107" s="93">
        <v>2016.0</v>
      </c>
      <c r="B107" s="94" t="s">
        <v>185</v>
      </c>
      <c r="C107" s="94" t="s">
        <v>11</v>
      </c>
      <c r="D107" s="94" t="s">
        <v>204</v>
      </c>
      <c r="E107" s="94" t="s">
        <v>275</v>
      </c>
      <c r="F107" s="93">
        <v>8121.0</v>
      </c>
      <c r="G107" s="95" t="s">
        <v>189</v>
      </c>
      <c r="H107" s="96">
        <v>78261.0</v>
      </c>
    </row>
    <row r="108">
      <c r="A108" s="93">
        <v>2016.0</v>
      </c>
      <c r="B108" s="94" t="s">
        <v>185</v>
      </c>
      <c r="C108" s="94" t="s">
        <v>11</v>
      </c>
      <c r="D108" s="94" t="s">
        <v>194</v>
      </c>
      <c r="E108" s="94" t="s">
        <v>276</v>
      </c>
      <c r="F108" s="93">
        <v>38065.0</v>
      </c>
      <c r="G108" s="95" t="s">
        <v>172</v>
      </c>
      <c r="H108" s="96">
        <v>1059815.0</v>
      </c>
    </row>
    <row r="109">
      <c r="A109" s="93">
        <v>2016.0</v>
      </c>
      <c r="B109" s="94" t="s">
        <v>185</v>
      </c>
      <c r="C109" s="94" t="s">
        <v>11</v>
      </c>
      <c r="D109" s="94" t="s">
        <v>194</v>
      </c>
      <c r="E109" s="94" t="s">
        <v>277</v>
      </c>
      <c r="F109" s="93">
        <v>38033.0</v>
      </c>
      <c r="G109" s="95" t="s">
        <v>173</v>
      </c>
      <c r="H109" s="93">
        <v>312801.0</v>
      </c>
    </row>
    <row r="110">
      <c r="A110" s="93">
        <v>2016.0</v>
      </c>
      <c r="B110" s="94" t="s">
        <v>185</v>
      </c>
      <c r="C110" s="94" t="s">
        <v>11</v>
      </c>
      <c r="D110" s="94" t="s">
        <v>194</v>
      </c>
      <c r="E110" s="94" t="s">
        <v>277</v>
      </c>
      <c r="F110" s="93">
        <v>38033.0</v>
      </c>
      <c r="G110" s="95" t="s">
        <v>189</v>
      </c>
      <c r="H110" s="93">
        <v>278723.0</v>
      </c>
    </row>
    <row r="111">
      <c r="A111" s="93">
        <v>2016.0</v>
      </c>
      <c r="B111" s="94" t="s">
        <v>185</v>
      </c>
      <c r="C111" s="94" t="s">
        <v>186</v>
      </c>
      <c r="D111" s="94" t="s">
        <v>200</v>
      </c>
      <c r="E111" s="94" t="s">
        <v>224</v>
      </c>
      <c r="F111" s="93">
        <v>40093.0</v>
      </c>
      <c r="G111" s="95" t="s">
        <v>189</v>
      </c>
      <c r="H111" s="93">
        <v>4143.0</v>
      </c>
    </row>
    <row r="112">
      <c r="A112" s="93">
        <v>2016.0</v>
      </c>
      <c r="B112" s="94" t="s">
        <v>185</v>
      </c>
      <c r="C112" s="94" t="s">
        <v>11</v>
      </c>
      <c r="D112" s="94" t="s">
        <v>194</v>
      </c>
      <c r="E112" s="94" t="s">
        <v>278</v>
      </c>
      <c r="F112" s="93">
        <v>38023.0</v>
      </c>
      <c r="G112" s="95" t="s">
        <v>189</v>
      </c>
      <c r="H112" s="93">
        <v>73823.0</v>
      </c>
    </row>
    <row r="113">
      <c r="A113" s="93">
        <v>2016.0</v>
      </c>
      <c r="B113" s="94" t="s">
        <v>185</v>
      </c>
      <c r="C113" s="94" t="s">
        <v>11</v>
      </c>
      <c r="D113" s="94" t="s">
        <v>194</v>
      </c>
      <c r="E113" s="94" t="s">
        <v>278</v>
      </c>
      <c r="F113" s="93">
        <v>38023.0</v>
      </c>
      <c r="G113" s="95" t="s">
        <v>173</v>
      </c>
      <c r="H113" s="93">
        <v>80175.0</v>
      </c>
    </row>
    <row r="114">
      <c r="A114" s="93">
        <v>2016.0</v>
      </c>
      <c r="B114" s="94" t="s">
        <v>185</v>
      </c>
      <c r="C114" s="94" t="s">
        <v>186</v>
      </c>
      <c r="D114" s="94" t="s">
        <v>200</v>
      </c>
      <c r="E114" s="94" t="s">
        <v>224</v>
      </c>
      <c r="F114" s="93">
        <v>40093.0</v>
      </c>
      <c r="G114" s="95" t="s">
        <v>173</v>
      </c>
      <c r="H114" s="93">
        <v>137.0</v>
      </c>
    </row>
    <row r="115">
      <c r="A115" s="93">
        <v>2016.0</v>
      </c>
      <c r="B115" s="94" t="s">
        <v>185</v>
      </c>
      <c r="C115" s="94" t="s">
        <v>11</v>
      </c>
      <c r="D115" s="94" t="s">
        <v>190</v>
      </c>
      <c r="E115" s="94" t="s">
        <v>279</v>
      </c>
      <c r="F115" s="93">
        <v>48311.0</v>
      </c>
      <c r="G115" s="95" t="s">
        <v>189</v>
      </c>
      <c r="H115" s="93">
        <v>18258.0</v>
      </c>
    </row>
    <row r="116">
      <c r="A116" s="93">
        <v>2016.0</v>
      </c>
      <c r="B116" s="94" t="s">
        <v>185</v>
      </c>
      <c r="C116" s="94" t="s">
        <v>11</v>
      </c>
      <c r="D116" s="94" t="s">
        <v>196</v>
      </c>
      <c r="E116" s="94" t="s">
        <v>280</v>
      </c>
      <c r="F116" s="93">
        <v>49017.0</v>
      </c>
      <c r="G116" s="95" t="s">
        <v>189</v>
      </c>
      <c r="H116" s="93">
        <v>9150.0</v>
      </c>
    </row>
    <row r="117">
      <c r="A117" s="93">
        <v>2016.0</v>
      </c>
      <c r="B117" s="94" t="s">
        <v>185</v>
      </c>
      <c r="C117" s="94" t="s">
        <v>11</v>
      </c>
      <c r="D117" s="94" t="s">
        <v>196</v>
      </c>
      <c r="E117" s="94" t="s">
        <v>280</v>
      </c>
      <c r="F117" s="93">
        <v>49017.0</v>
      </c>
      <c r="G117" s="95" t="s">
        <v>173</v>
      </c>
      <c r="H117" s="93">
        <v>136736.0</v>
      </c>
    </row>
    <row r="118">
      <c r="A118" s="93">
        <v>2016.0</v>
      </c>
      <c r="B118" s="94" t="s">
        <v>185</v>
      </c>
      <c r="C118" s="94" t="s">
        <v>11</v>
      </c>
      <c r="D118" s="94" t="s">
        <v>198</v>
      </c>
      <c r="E118" s="94" t="s">
        <v>281</v>
      </c>
      <c r="F118" s="93">
        <v>1053.0</v>
      </c>
      <c r="G118" s="95" t="s">
        <v>189</v>
      </c>
      <c r="H118" s="96">
        <v>15009.0</v>
      </c>
    </row>
    <row r="119">
      <c r="A119" s="93">
        <v>2016.0</v>
      </c>
      <c r="B119" s="94" t="s">
        <v>185</v>
      </c>
      <c r="C119" s="94" t="s">
        <v>11</v>
      </c>
      <c r="D119" s="94" t="s">
        <v>231</v>
      </c>
      <c r="E119" s="94" t="s">
        <v>282</v>
      </c>
      <c r="F119" s="93">
        <v>5027.0</v>
      </c>
      <c r="G119" s="95" t="s">
        <v>189</v>
      </c>
      <c r="H119" s="96">
        <v>1898.0</v>
      </c>
    </row>
    <row r="120">
      <c r="A120" s="93">
        <v>2016.0</v>
      </c>
      <c r="B120" s="94" t="s">
        <v>185</v>
      </c>
      <c r="C120" s="94" t="s">
        <v>11</v>
      </c>
      <c r="D120" s="94" t="s">
        <v>231</v>
      </c>
      <c r="E120" s="94" t="s">
        <v>283</v>
      </c>
      <c r="F120" s="93">
        <v>5145.0</v>
      </c>
      <c r="G120" s="95" t="s">
        <v>189</v>
      </c>
      <c r="H120" s="96">
        <v>295047.0</v>
      </c>
    </row>
    <row r="121">
      <c r="A121" s="93">
        <v>2016.0</v>
      </c>
      <c r="B121" s="94" t="s">
        <v>185</v>
      </c>
      <c r="C121" s="94" t="s">
        <v>11</v>
      </c>
      <c r="D121" s="94" t="s">
        <v>190</v>
      </c>
      <c r="E121" s="94" t="s">
        <v>279</v>
      </c>
      <c r="F121" s="93">
        <v>48311.0</v>
      </c>
      <c r="G121" s="95" t="s">
        <v>173</v>
      </c>
      <c r="H121" s="96">
        <v>1953.0</v>
      </c>
    </row>
    <row r="122">
      <c r="A122" s="93">
        <v>2016.0</v>
      </c>
      <c r="B122" s="94" t="s">
        <v>185</v>
      </c>
      <c r="C122" s="94" t="s">
        <v>186</v>
      </c>
      <c r="D122" s="94" t="s">
        <v>187</v>
      </c>
      <c r="E122" s="94" t="s">
        <v>284</v>
      </c>
      <c r="F122" s="93">
        <v>56009.0</v>
      </c>
      <c r="G122" s="95" t="s">
        <v>173</v>
      </c>
      <c r="H122" s="96">
        <v>210013.0</v>
      </c>
    </row>
    <row r="123">
      <c r="A123" s="93">
        <v>2016.0</v>
      </c>
      <c r="B123" s="94" t="s">
        <v>185</v>
      </c>
      <c r="C123" s="94" t="s">
        <v>186</v>
      </c>
      <c r="D123" s="94" t="s">
        <v>187</v>
      </c>
      <c r="E123" s="94" t="s">
        <v>284</v>
      </c>
      <c r="F123" s="93">
        <v>56009.0</v>
      </c>
      <c r="G123" s="95" t="s">
        <v>189</v>
      </c>
      <c r="H123" s="96">
        <v>610511.0</v>
      </c>
    </row>
    <row r="124">
      <c r="A124" s="93">
        <v>2016.0</v>
      </c>
      <c r="B124" s="94" t="s">
        <v>185</v>
      </c>
      <c r="C124" s="94" t="s">
        <v>11</v>
      </c>
      <c r="D124" s="94" t="s">
        <v>250</v>
      </c>
      <c r="E124" s="94" t="s">
        <v>285</v>
      </c>
      <c r="F124" s="93">
        <v>30065.0</v>
      </c>
      <c r="G124" s="94" t="s">
        <v>173</v>
      </c>
      <c r="H124" s="96">
        <v>4866.0</v>
      </c>
    </row>
    <row r="125">
      <c r="A125" s="93">
        <v>2016.0</v>
      </c>
      <c r="B125" s="94" t="s">
        <v>185</v>
      </c>
      <c r="C125" s="94" t="s">
        <v>11</v>
      </c>
      <c r="D125" s="94" t="s">
        <v>250</v>
      </c>
      <c r="E125" s="94" t="s">
        <v>285</v>
      </c>
      <c r="F125" s="93">
        <v>30065.0</v>
      </c>
      <c r="G125" s="95" t="s">
        <v>172</v>
      </c>
      <c r="H125" s="96">
        <v>113952.0</v>
      </c>
    </row>
    <row r="126">
      <c r="A126" s="93">
        <v>2016.0</v>
      </c>
      <c r="B126" s="94" t="s">
        <v>185</v>
      </c>
      <c r="C126" s="94" t="s">
        <v>11</v>
      </c>
      <c r="D126" s="94" t="s">
        <v>198</v>
      </c>
      <c r="E126" s="94" t="s">
        <v>281</v>
      </c>
      <c r="F126" s="93">
        <v>1053.0</v>
      </c>
      <c r="G126" s="95" t="s">
        <v>173</v>
      </c>
      <c r="H126" s="96">
        <v>44394.0</v>
      </c>
    </row>
    <row r="127">
      <c r="A127" s="93">
        <v>2016.0</v>
      </c>
      <c r="B127" s="94" t="s">
        <v>185</v>
      </c>
      <c r="C127" s="94" t="s">
        <v>11</v>
      </c>
      <c r="D127" s="94" t="s">
        <v>286</v>
      </c>
      <c r="E127" s="94" t="s">
        <v>287</v>
      </c>
      <c r="F127" s="93">
        <v>32023.0</v>
      </c>
      <c r="G127" s="95" t="s">
        <v>189</v>
      </c>
      <c r="H127" s="96">
        <v>1813.0</v>
      </c>
    </row>
    <row r="128">
      <c r="A128" s="93">
        <v>2016.0</v>
      </c>
      <c r="B128" s="94" t="s">
        <v>185</v>
      </c>
      <c r="C128" s="94" t="s">
        <v>186</v>
      </c>
      <c r="D128" s="94" t="s">
        <v>187</v>
      </c>
      <c r="E128" s="94" t="s">
        <v>288</v>
      </c>
      <c r="F128" s="93">
        <v>56003.0</v>
      </c>
      <c r="G128" s="95" t="s">
        <v>173</v>
      </c>
      <c r="H128" s="96">
        <v>326979.0</v>
      </c>
    </row>
    <row r="129">
      <c r="A129" s="93">
        <v>2016.0</v>
      </c>
      <c r="B129" s="94" t="s">
        <v>185</v>
      </c>
      <c r="C129" s="94" t="s">
        <v>186</v>
      </c>
      <c r="D129" s="94" t="s">
        <v>187</v>
      </c>
      <c r="E129" s="94" t="s">
        <v>288</v>
      </c>
      <c r="F129" s="93">
        <v>56003.0</v>
      </c>
      <c r="G129" s="95" t="s">
        <v>189</v>
      </c>
      <c r="H129" s="96">
        <v>149247.0</v>
      </c>
    </row>
    <row r="130">
      <c r="A130" s="93">
        <v>2016.0</v>
      </c>
      <c r="B130" s="94" t="s">
        <v>185</v>
      </c>
      <c r="C130" s="94" t="s">
        <v>11</v>
      </c>
      <c r="D130" s="94" t="s">
        <v>217</v>
      </c>
      <c r="E130" s="94" t="s">
        <v>289</v>
      </c>
      <c r="F130" s="93">
        <v>21195.0</v>
      </c>
      <c r="G130" s="95" t="s">
        <v>189</v>
      </c>
      <c r="H130" s="96">
        <v>36874.0</v>
      </c>
    </row>
    <row r="131">
      <c r="A131" s="93">
        <v>2016.0</v>
      </c>
      <c r="B131" s="94" t="s">
        <v>185</v>
      </c>
      <c r="C131" s="94" t="s">
        <v>11</v>
      </c>
      <c r="D131" s="94" t="s">
        <v>286</v>
      </c>
      <c r="E131" s="94" t="s">
        <v>287</v>
      </c>
      <c r="F131" s="93">
        <v>32023.0</v>
      </c>
      <c r="G131" s="95" t="s">
        <v>173</v>
      </c>
      <c r="H131" s="96">
        <v>234124.0</v>
      </c>
    </row>
    <row r="132">
      <c r="A132" s="93">
        <v>2016.0</v>
      </c>
      <c r="B132" s="94" t="s">
        <v>185</v>
      </c>
      <c r="C132" s="94" t="s">
        <v>186</v>
      </c>
      <c r="D132" s="94" t="s">
        <v>250</v>
      </c>
      <c r="E132" s="94" t="s">
        <v>290</v>
      </c>
      <c r="F132" s="93">
        <v>30051.0</v>
      </c>
      <c r="G132" s="95" t="s">
        <v>189</v>
      </c>
      <c r="H132" s="96">
        <v>20797.0</v>
      </c>
    </row>
    <row r="133">
      <c r="A133" s="93">
        <v>2016.0</v>
      </c>
      <c r="B133" s="94" t="s">
        <v>185</v>
      </c>
      <c r="C133" s="94" t="s">
        <v>11</v>
      </c>
      <c r="D133" s="94" t="s">
        <v>263</v>
      </c>
      <c r="E133" s="94" t="s">
        <v>291</v>
      </c>
      <c r="F133" s="93">
        <v>20119.0</v>
      </c>
      <c r="G133" s="95" t="s">
        <v>189</v>
      </c>
      <c r="H133" s="96">
        <v>5102.0</v>
      </c>
    </row>
    <row r="134">
      <c r="A134" s="93">
        <v>2016.0</v>
      </c>
      <c r="B134" s="94" t="s">
        <v>185</v>
      </c>
      <c r="C134" s="94" t="s">
        <v>11</v>
      </c>
      <c r="D134" s="94" t="s">
        <v>192</v>
      </c>
      <c r="E134" s="94" t="s">
        <v>292</v>
      </c>
      <c r="F134" s="93">
        <v>22079.0</v>
      </c>
      <c r="G134" s="95" t="s">
        <v>189</v>
      </c>
      <c r="H134" s="96">
        <v>3393.0</v>
      </c>
    </row>
    <row r="135">
      <c r="A135" s="93">
        <v>2016.0</v>
      </c>
      <c r="B135" s="94" t="s">
        <v>185</v>
      </c>
      <c r="C135" s="94" t="s">
        <v>11</v>
      </c>
      <c r="D135" s="94" t="s">
        <v>192</v>
      </c>
      <c r="E135" s="94" t="s">
        <v>292</v>
      </c>
      <c r="F135" s="93">
        <v>22079.0</v>
      </c>
      <c r="G135" s="95" t="s">
        <v>173</v>
      </c>
      <c r="H135" s="93">
        <v>4750.0</v>
      </c>
    </row>
    <row r="136">
      <c r="A136" s="93">
        <v>2016.0</v>
      </c>
      <c r="B136" s="94" t="s">
        <v>185</v>
      </c>
      <c r="C136" s="94" t="s">
        <v>11</v>
      </c>
      <c r="D136" s="94" t="s">
        <v>250</v>
      </c>
      <c r="E136" s="94" t="s">
        <v>293</v>
      </c>
      <c r="F136" s="93">
        <v>30017.0</v>
      </c>
      <c r="G136" s="95" t="s">
        <v>189</v>
      </c>
      <c r="H136" s="93">
        <v>15703.0</v>
      </c>
    </row>
    <row r="137">
      <c r="A137" s="93">
        <v>2016.0</v>
      </c>
      <c r="B137" s="94" t="s">
        <v>185</v>
      </c>
      <c r="C137" s="94" t="s">
        <v>11</v>
      </c>
      <c r="D137" s="94" t="s">
        <v>202</v>
      </c>
      <c r="E137" s="94" t="s">
        <v>294</v>
      </c>
      <c r="F137" s="93">
        <v>26001.0</v>
      </c>
      <c r="G137" s="95" t="s">
        <v>189</v>
      </c>
      <c r="H137" s="93">
        <v>2827.0</v>
      </c>
    </row>
    <row r="138">
      <c r="A138" s="93">
        <v>2016.0</v>
      </c>
      <c r="B138" s="94" t="s">
        <v>185</v>
      </c>
      <c r="C138" s="94" t="s">
        <v>11</v>
      </c>
      <c r="D138" s="94" t="s">
        <v>194</v>
      </c>
      <c r="E138" s="94" t="s">
        <v>295</v>
      </c>
      <c r="F138" s="93">
        <v>38025.0</v>
      </c>
      <c r="G138" s="95" t="s">
        <v>173</v>
      </c>
      <c r="H138" s="93">
        <v>4401975.0</v>
      </c>
    </row>
    <row r="139">
      <c r="A139" s="93">
        <v>2016.0</v>
      </c>
      <c r="B139" s="94" t="s">
        <v>185</v>
      </c>
      <c r="C139" s="94" t="s">
        <v>11</v>
      </c>
      <c r="D139" s="94" t="s">
        <v>204</v>
      </c>
      <c r="E139" s="94" t="s">
        <v>296</v>
      </c>
      <c r="F139" s="93">
        <v>8123.0</v>
      </c>
      <c r="G139" s="95" t="s">
        <v>189</v>
      </c>
      <c r="H139" s="93">
        <v>5565619.0</v>
      </c>
    </row>
    <row r="140">
      <c r="A140" s="93">
        <v>2016.0</v>
      </c>
      <c r="B140" s="94" t="s">
        <v>185</v>
      </c>
      <c r="C140" s="94" t="s">
        <v>11</v>
      </c>
      <c r="D140" s="94" t="s">
        <v>204</v>
      </c>
      <c r="E140" s="94" t="s">
        <v>296</v>
      </c>
      <c r="F140" s="93">
        <v>8123.0</v>
      </c>
      <c r="G140" s="95" t="s">
        <v>173</v>
      </c>
      <c r="H140" s="96">
        <v>1240379.0</v>
      </c>
    </row>
    <row r="141">
      <c r="A141" s="93">
        <v>2016.0</v>
      </c>
      <c r="B141" s="94" t="s">
        <v>185</v>
      </c>
      <c r="C141" s="94" t="s">
        <v>11</v>
      </c>
      <c r="D141" s="94" t="s">
        <v>204</v>
      </c>
      <c r="E141" s="94" t="s">
        <v>297</v>
      </c>
      <c r="F141" s="93">
        <v>8099.0</v>
      </c>
      <c r="G141" s="95" t="s">
        <v>189</v>
      </c>
      <c r="H141" s="96">
        <v>324.0</v>
      </c>
    </row>
    <row r="142">
      <c r="A142" s="93">
        <v>2016.0</v>
      </c>
      <c r="B142" s="94" t="s">
        <v>185</v>
      </c>
      <c r="C142" s="94" t="s">
        <v>11</v>
      </c>
      <c r="D142" s="94" t="s">
        <v>196</v>
      </c>
      <c r="E142" s="94" t="s">
        <v>298</v>
      </c>
      <c r="F142" s="93">
        <v>49019.0</v>
      </c>
      <c r="G142" s="95" t="s">
        <v>189</v>
      </c>
      <c r="H142" s="96">
        <v>3400455.0</v>
      </c>
    </row>
    <row r="143">
      <c r="A143" s="93">
        <v>2016.0</v>
      </c>
      <c r="B143" s="94" t="s">
        <v>185</v>
      </c>
      <c r="C143" s="94" t="s">
        <v>186</v>
      </c>
      <c r="D143" s="94" t="s">
        <v>204</v>
      </c>
      <c r="E143" s="94" t="s">
        <v>299</v>
      </c>
      <c r="F143" s="93">
        <v>8107.0</v>
      </c>
      <c r="G143" s="95" t="s">
        <v>173</v>
      </c>
      <c r="H143" s="96">
        <v>33.0</v>
      </c>
    </row>
    <row r="144">
      <c r="A144" s="93">
        <v>2016.0</v>
      </c>
      <c r="B144" s="94" t="s">
        <v>185</v>
      </c>
      <c r="C144" s="94" t="s">
        <v>186</v>
      </c>
      <c r="D144" s="94" t="s">
        <v>187</v>
      </c>
      <c r="E144" s="94" t="s">
        <v>188</v>
      </c>
      <c r="F144" s="93">
        <v>56019.0</v>
      </c>
      <c r="G144" s="95" t="s">
        <v>173</v>
      </c>
      <c r="H144" s="93">
        <v>59267.0</v>
      </c>
    </row>
    <row r="145">
      <c r="A145" s="93">
        <v>2016.0</v>
      </c>
      <c r="B145" s="94" t="s">
        <v>185</v>
      </c>
      <c r="C145" s="94" t="s">
        <v>11</v>
      </c>
      <c r="D145" s="94" t="s">
        <v>300</v>
      </c>
      <c r="E145" s="94" t="s">
        <v>301</v>
      </c>
      <c r="F145" s="93">
        <v>6031.0</v>
      </c>
      <c r="G145" s="95" t="s">
        <v>173</v>
      </c>
      <c r="H145" s="96">
        <v>59593.0</v>
      </c>
    </row>
    <row r="146">
      <c r="A146" s="93">
        <v>2016.0</v>
      </c>
      <c r="B146" s="94" t="s">
        <v>185</v>
      </c>
      <c r="C146" s="94" t="s">
        <v>11</v>
      </c>
      <c r="D146" s="94" t="s">
        <v>196</v>
      </c>
      <c r="E146" s="94" t="s">
        <v>298</v>
      </c>
      <c r="F146" s="93">
        <v>49019.0</v>
      </c>
      <c r="G146" s="95" t="s">
        <v>173</v>
      </c>
      <c r="H146" s="93">
        <v>497439.0</v>
      </c>
    </row>
    <row r="147">
      <c r="A147" s="93">
        <v>2016.0</v>
      </c>
      <c r="B147" s="94" t="s">
        <v>185</v>
      </c>
      <c r="C147" s="94" t="s">
        <v>11</v>
      </c>
      <c r="D147" s="94" t="s">
        <v>194</v>
      </c>
      <c r="E147" s="94" t="s">
        <v>295</v>
      </c>
      <c r="F147" s="93">
        <v>38025.0</v>
      </c>
      <c r="G147" s="95" t="s">
        <v>189</v>
      </c>
      <c r="H147" s="96">
        <v>5588347.0</v>
      </c>
    </row>
    <row r="148">
      <c r="A148" s="93">
        <v>2016.0</v>
      </c>
      <c r="B148" s="94" t="s">
        <v>185</v>
      </c>
      <c r="C148" s="94" t="s">
        <v>11</v>
      </c>
      <c r="D148" s="94" t="s">
        <v>250</v>
      </c>
      <c r="E148" s="94" t="s">
        <v>302</v>
      </c>
      <c r="F148" s="93">
        <v>30025.0</v>
      </c>
      <c r="G148" s="95" t="s">
        <v>189</v>
      </c>
      <c r="H148" s="96">
        <v>3193762.0</v>
      </c>
    </row>
    <row r="149">
      <c r="A149" s="93">
        <v>2016.0</v>
      </c>
      <c r="B149" s="94" t="s">
        <v>185</v>
      </c>
      <c r="C149" s="94" t="s">
        <v>11</v>
      </c>
      <c r="D149" s="94" t="s">
        <v>250</v>
      </c>
      <c r="E149" s="94" t="s">
        <v>302</v>
      </c>
      <c r="F149" s="93">
        <v>30025.0</v>
      </c>
      <c r="G149" s="95" t="s">
        <v>173</v>
      </c>
      <c r="H149" s="96">
        <v>1354074.0</v>
      </c>
    </row>
    <row r="150">
      <c r="A150" s="93">
        <v>2016.0</v>
      </c>
      <c r="B150" s="94" t="s">
        <v>185</v>
      </c>
      <c r="C150" s="94" t="s">
        <v>11</v>
      </c>
      <c r="D150" s="94" t="s">
        <v>204</v>
      </c>
      <c r="E150" s="94" t="s">
        <v>303</v>
      </c>
      <c r="F150" s="93">
        <v>8063.0</v>
      </c>
      <c r="G150" s="95" t="s">
        <v>173</v>
      </c>
      <c r="H150" s="96">
        <v>12.0</v>
      </c>
    </row>
    <row r="151">
      <c r="A151" s="93">
        <v>2016.0</v>
      </c>
      <c r="B151" s="94" t="s">
        <v>185</v>
      </c>
      <c r="C151" s="94" t="s">
        <v>11</v>
      </c>
      <c r="D151" s="94" t="s">
        <v>222</v>
      </c>
      <c r="E151" s="94" t="s">
        <v>304</v>
      </c>
      <c r="F151" s="93">
        <v>31087.0</v>
      </c>
      <c r="G151" s="94" t="s">
        <v>173</v>
      </c>
      <c r="H151" s="96">
        <v>3145.0</v>
      </c>
    </row>
    <row r="152">
      <c r="A152" s="93">
        <v>2016.0</v>
      </c>
      <c r="B152" s="94" t="s">
        <v>185</v>
      </c>
      <c r="C152" s="94" t="s">
        <v>11</v>
      </c>
      <c r="D152" s="94" t="s">
        <v>204</v>
      </c>
      <c r="E152" s="94" t="s">
        <v>243</v>
      </c>
      <c r="F152" s="93">
        <v>8029.0</v>
      </c>
      <c r="G152" s="95" t="s">
        <v>189</v>
      </c>
      <c r="H152" s="96">
        <v>197234.0</v>
      </c>
    </row>
    <row r="153">
      <c r="A153" s="93">
        <v>2016.0</v>
      </c>
      <c r="B153" s="94" t="s">
        <v>185</v>
      </c>
      <c r="C153" s="94" t="s">
        <v>11</v>
      </c>
      <c r="D153" s="94" t="s">
        <v>204</v>
      </c>
      <c r="E153" s="94" t="s">
        <v>243</v>
      </c>
      <c r="F153" s="93">
        <v>8029.0</v>
      </c>
      <c r="G153" s="95" t="s">
        <v>173</v>
      </c>
      <c r="H153" s="96">
        <v>7.0</v>
      </c>
    </row>
    <row r="154">
      <c r="A154" s="93">
        <v>2016.0</v>
      </c>
      <c r="B154" s="94" t="s">
        <v>185</v>
      </c>
      <c r="C154" s="94" t="s">
        <v>11</v>
      </c>
      <c r="D154" s="94" t="s">
        <v>204</v>
      </c>
      <c r="E154" s="94" t="s">
        <v>243</v>
      </c>
      <c r="F154" s="93">
        <v>8029.0</v>
      </c>
      <c r="G154" s="95" t="s">
        <v>172</v>
      </c>
      <c r="H154" s="96">
        <v>78595.0</v>
      </c>
    </row>
    <row r="155">
      <c r="A155" s="93">
        <v>2016.0</v>
      </c>
      <c r="B155" s="94" t="s">
        <v>185</v>
      </c>
      <c r="C155" s="94" t="s">
        <v>11</v>
      </c>
      <c r="D155" s="94" t="s">
        <v>263</v>
      </c>
      <c r="E155" s="94" t="s">
        <v>305</v>
      </c>
      <c r="F155" s="93">
        <v>20187.0</v>
      </c>
      <c r="G155" s="95" t="s">
        <v>189</v>
      </c>
      <c r="H155" s="96">
        <v>30147.0</v>
      </c>
    </row>
    <row r="156">
      <c r="A156" s="93">
        <v>2016.0</v>
      </c>
      <c r="B156" s="94" t="s">
        <v>185</v>
      </c>
      <c r="C156" s="94" t="s">
        <v>11</v>
      </c>
      <c r="D156" s="94" t="s">
        <v>190</v>
      </c>
      <c r="E156" s="94" t="s">
        <v>306</v>
      </c>
      <c r="F156" s="93">
        <v>48225.0</v>
      </c>
      <c r="G156" s="95" t="s">
        <v>189</v>
      </c>
      <c r="H156" s="96">
        <v>219770.0</v>
      </c>
    </row>
    <row r="157">
      <c r="A157" s="93">
        <v>2016.0</v>
      </c>
      <c r="B157" s="94" t="s">
        <v>185</v>
      </c>
      <c r="C157" s="94" t="s">
        <v>11</v>
      </c>
      <c r="D157" s="94" t="s">
        <v>190</v>
      </c>
      <c r="E157" s="94" t="s">
        <v>306</v>
      </c>
      <c r="F157" s="93">
        <v>48225.0</v>
      </c>
      <c r="G157" s="95" t="s">
        <v>173</v>
      </c>
      <c r="H157" s="96">
        <v>46033.0</v>
      </c>
    </row>
    <row r="158">
      <c r="A158" s="93">
        <v>2016.0</v>
      </c>
      <c r="B158" s="94" t="s">
        <v>185</v>
      </c>
      <c r="C158" s="94" t="s">
        <v>11</v>
      </c>
      <c r="D158" s="94" t="s">
        <v>204</v>
      </c>
      <c r="E158" s="94" t="s">
        <v>275</v>
      </c>
      <c r="F158" s="93">
        <v>8121.0</v>
      </c>
      <c r="G158" s="95" t="s">
        <v>173</v>
      </c>
      <c r="H158" s="96">
        <v>4601.0</v>
      </c>
    </row>
    <row r="159">
      <c r="A159" s="93">
        <v>2016.0</v>
      </c>
      <c r="B159" s="94" t="s">
        <v>185</v>
      </c>
      <c r="C159" s="94" t="s">
        <v>11</v>
      </c>
      <c r="D159" s="94" t="s">
        <v>204</v>
      </c>
      <c r="E159" s="94" t="s">
        <v>307</v>
      </c>
      <c r="F159" s="93">
        <v>8077.0</v>
      </c>
      <c r="G159" s="94" t="s">
        <v>189</v>
      </c>
      <c r="H159" s="96">
        <v>1.7830745E7</v>
      </c>
    </row>
    <row r="160">
      <c r="A160" s="93">
        <v>2016.0</v>
      </c>
      <c r="B160" s="94" t="s">
        <v>185</v>
      </c>
      <c r="C160" s="94" t="s">
        <v>11</v>
      </c>
      <c r="D160" s="94" t="s">
        <v>204</v>
      </c>
      <c r="E160" s="94" t="s">
        <v>307</v>
      </c>
      <c r="F160" s="93">
        <v>8077.0</v>
      </c>
      <c r="G160" s="95" t="s">
        <v>173</v>
      </c>
      <c r="H160" s="96">
        <v>32331.0</v>
      </c>
    </row>
    <row r="161">
      <c r="A161" s="93">
        <v>2016.0</v>
      </c>
      <c r="B161" s="94" t="s">
        <v>185</v>
      </c>
      <c r="C161" s="94" t="s">
        <v>11</v>
      </c>
      <c r="D161" s="94" t="s">
        <v>200</v>
      </c>
      <c r="E161" s="94" t="s">
        <v>308</v>
      </c>
      <c r="F161" s="93">
        <v>40149.0</v>
      </c>
      <c r="G161" s="94" t="s">
        <v>173</v>
      </c>
      <c r="H161" s="93">
        <v>7386.0</v>
      </c>
    </row>
    <row r="162">
      <c r="A162" s="93">
        <v>2016.0</v>
      </c>
      <c r="B162" s="94" t="s">
        <v>185</v>
      </c>
      <c r="C162" s="94" t="s">
        <v>11</v>
      </c>
      <c r="D162" s="94" t="s">
        <v>256</v>
      </c>
      <c r="E162" s="94" t="s">
        <v>309</v>
      </c>
      <c r="F162" s="93">
        <v>39133.0</v>
      </c>
      <c r="G162" s="94" t="s">
        <v>189</v>
      </c>
      <c r="H162" s="96">
        <v>139370.0</v>
      </c>
    </row>
    <row r="163">
      <c r="A163" s="93">
        <v>2016.0</v>
      </c>
      <c r="B163" s="94" t="s">
        <v>185</v>
      </c>
      <c r="C163" s="94" t="s">
        <v>11</v>
      </c>
      <c r="D163" s="94" t="s">
        <v>300</v>
      </c>
      <c r="E163" s="94" t="s">
        <v>310</v>
      </c>
      <c r="F163" s="93">
        <v>6111.0</v>
      </c>
      <c r="G163" s="94" t="s">
        <v>173</v>
      </c>
      <c r="H163" s="96">
        <v>310383.0</v>
      </c>
    </row>
    <row r="164">
      <c r="A164" s="93">
        <v>2016.0</v>
      </c>
      <c r="B164" s="94" t="s">
        <v>185</v>
      </c>
      <c r="C164" s="94" t="s">
        <v>11</v>
      </c>
      <c r="D164" s="94" t="s">
        <v>300</v>
      </c>
      <c r="E164" s="94" t="s">
        <v>311</v>
      </c>
      <c r="F164" s="93">
        <v>6083.0</v>
      </c>
      <c r="G164" s="94" t="s">
        <v>173</v>
      </c>
      <c r="H164" s="96">
        <v>55308.0</v>
      </c>
    </row>
    <row r="165">
      <c r="A165" s="93">
        <v>2016.0</v>
      </c>
      <c r="B165" s="94" t="s">
        <v>185</v>
      </c>
      <c r="C165" s="94" t="s">
        <v>11</v>
      </c>
      <c r="D165" s="94" t="s">
        <v>300</v>
      </c>
      <c r="E165" s="94" t="s">
        <v>311</v>
      </c>
      <c r="F165" s="93">
        <v>6083.0</v>
      </c>
      <c r="G165" s="95" t="s">
        <v>189</v>
      </c>
      <c r="H165" s="96">
        <v>57209.0</v>
      </c>
    </row>
    <row r="166">
      <c r="A166" s="93">
        <v>2016.0</v>
      </c>
      <c r="B166" s="94" t="s">
        <v>185</v>
      </c>
      <c r="C166" s="94" t="s">
        <v>11</v>
      </c>
      <c r="D166" s="94" t="s">
        <v>300</v>
      </c>
      <c r="E166" s="94" t="s">
        <v>310</v>
      </c>
      <c r="F166" s="93">
        <v>6111.0</v>
      </c>
      <c r="G166" s="95" t="s">
        <v>189</v>
      </c>
      <c r="H166" s="96">
        <v>624222.0</v>
      </c>
    </row>
    <row r="167">
      <c r="A167" s="93">
        <v>2016.0</v>
      </c>
      <c r="B167" s="94" t="s">
        <v>185</v>
      </c>
      <c r="C167" s="94" t="s">
        <v>11</v>
      </c>
      <c r="D167" s="94" t="s">
        <v>200</v>
      </c>
      <c r="E167" s="94" t="s">
        <v>312</v>
      </c>
      <c r="F167" s="93">
        <v>40119.0</v>
      </c>
      <c r="G167" s="95" t="s">
        <v>189</v>
      </c>
      <c r="H167" s="96">
        <v>431.0</v>
      </c>
    </row>
    <row r="168">
      <c r="A168" s="93">
        <v>2016.0</v>
      </c>
      <c r="B168" s="94" t="s">
        <v>185</v>
      </c>
      <c r="C168" s="94" t="s">
        <v>11</v>
      </c>
      <c r="D168" s="94" t="s">
        <v>200</v>
      </c>
      <c r="E168" s="94" t="s">
        <v>312</v>
      </c>
      <c r="F168" s="93">
        <v>40119.0</v>
      </c>
      <c r="G168" s="95" t="s">
        <v>173</v>
      </c>
      <c r="H168" s="96">
        <v>139.0</v>
      </c>
    </row>
    <row r="169">
      <c r="A169" s="93">
        <v>2016.0</v>
      </c>
      <c r="B169" s="94" t="s">
        <v>185</v>
      </c>
      <c r="C169" s="94" t="s">
        <v>11</v>
      </c>
      <c r="D169" s="94" t="s">
        <v>220</v>
      </c>
      <c r="E169" s="94" t="s">
        <v>313</v>
      </c>
      <c r="F169" s="93">
        <v>54109.0</v>
      </c>
      <c r="G169" s="95" t="s">
        <v>189</v>
      </c>
      <c r="H169" s="96">
        <v>852.0</v>
      </c>
    </row>
    <row r="170">
      <c r="A170" s="93">
        <v>2016.0</v>
      </c>
      <c r="B170" s="94" t="s">
        <v>185</v>
      </c>
      <c r="C170" s="94" t="s">
        <v>11</v>
      </c>
      <c r="D170" s="94" t="s">
        <v>222</v>
      </c>
      <c r="E170" s="94" t="s">
        <v>314</v>
      </c>
      <c r="F170" s="93">
        <v>31105.0</v>
      </c>
      <c r="G170" s="95" t="s">
        <v>189</v>
      </c>
      <c r="H170" s="93">
        <v>12.0</v>
      </c>
    </row>
    <row r="171">
      <c r="A171" s="93">
        <v>2016.0</v>
      </c>
      <c r="B171" s="94" t="s">
        <v>185</v>
      </c>
      <c r="C171" s="94" t="s">
        <v>11</v>
      </c>
      <c r="D171" s="94" t="s">
        <v>222</v>
      </c>
      <c r="E171" s="94" t="s">
        <v>314</v>
      </c>
      <c r="F171" s="93">
        <v>31105.0</v>
      </c>
      <c r="G171" s="95" t="s">
        <v>173</v>
      </c>
      <c r="H171" s="93">
        <v>2914.0</v>
      </c>
    </row>
    <row r="172">
      <c r="A172" s="93">
        <v>2016.0</v>
      </c>
      <c r="B172" s="94" t="s">
        <v>185</v>
      </c>
      <c r="C172" s="94" t="s">
        <v>186</v>
      </c>
      <c r="D172" s="94" t="s">
        <v>204</v>
      </c>
      <c r="E172" s="94" t="s">
        <v>315</v>
      </c>
      <c r="F172" s="93">
        <v>8051.0</v>
      </c>
      <c r="G172" s="95" t="s">
        <v>189</v>
      </c>
      <c r="H172" s="93">
        <v>22108.0</v>
      </c>
    </row>
    <row r="173">
      <c r="A173" s="93">
        <v>2016.0</v>
      </c>
      <c r="B173" s="94" t="s">
        <v>185</v>
      </c>
      <c r="C173" s="94" t="s">
        <v>11</v>
      </c>
      <c r="D173" s="94" t="s">
        <v>250</v>
      </c>
      <c r="E173" s="94" t="s">
        <v>316</v>
      </c>
      <c r="F173" s="93">
        <v>30085.0</v>
      </c>
      <c r="G173" s="95" t="s">
        <v>189</v>
      </c>
      <c r="H173" s="93">
        <v>97650.0</v>
      </c>
    </row>
    <row r="174">
      <c r="A174" s="93">
        <v>2016.0</v>
      </c>
      <c r="B174" s="94" t="s">
        <v>185</v>
      </c>
      <c r="C174" s="94" t="s">
        <v>11</v>
      </c>
      <c r="D174" s="94" t="s">
        <v>250</v>
      </c>
      <c r="E174" s="94" t="s">
        <v>316</v>
      </c>
      <c r="F174" s="93">
        <v>30085.0</v>
      </c>
      <c r="G174" s="95" t="s">
        <v>173</v>
      </c>
      <c r="H174" s="96">
        <v>91061.0</v>
      </c>
    </row>
    <row r="175">
      <c r="A175" s="93">
        <v>2016.0</v>
      </c>
      <c r="B175" s="94" t="s">
        <v>185</v>
      </c>
      <c r="C175" s="94" t="s">
        <v>186</v>
      </c>
      <c r="D175" s="94" t="s">
        <v>196</v>
      </c>
      <c r="E175" s="94" t="s">
        <v>317</v>
      </c>
      <c r="F175" s="93">
        <v>49047.0</v>
      </c>
      <c r="G175" s="95" t="s">
        <v>173</v>
      </c>
      <c r="H175" s="96">
        <v>14903.0</v>
      </c>
    </row>
    <row r="176">
      <c r="A176" s="93">
        <v>2016.0</v>
      </c>
      <c r="B176" s="94" t="s">
        <v>185</v>
      </c>
      <c r="C176" s="94" t="s">
        <v>11</v>
      </c>
      <c r="D176" s="94" t="s">
        <v>256</v>
      </c>
      <c r="E176" s="94" t="s">
        <v>318</v>
      </c>
      <c r="F176" s="93">
        <v>39089.0</v>
      </c>
      <c r="G176" s="95" t="s">
        <v>173</v>
      </c>
      <c r="H176" s="96">
        <v>345.0</v>
      </c>
    </row>
    <row r="177">
      <c r="A177" s="93">
        <v>2016.0</v>
      </c>
      <c r="B177" s="94" t="s">
        <v>185</v>
      </c>
      <c r="C177" s="94" t="s">
        <v>186</v>
      </c>
      <c r="D177" s="94" t="s">
        <v>196</v>
      </c>
      <c r="E177" s="94" t="s">
        <v>317</v>
      </c>
      <c r="F177" s="93">
        <v>49047.0</v>
      </c>
      <c r="G177" s="95" t="s">
        <v>189</v>
      </c>
      <c r="H177" s="96">
        <v>47236.0</v>
      </c>
    </row>
    <row r="178">
      <c r="A178" s="93">
        <v>2016.0</v>
      </c>
      <c r="B178" s="94" t="s">
        <v>185</v>
      </c>
      <c r="C178" s="94" t="s">
        <v>11</v>
      </c>
      <c r="D178" s="94" t="s">
        <v>217</v>
      </c>
      <c r="E178" s="94" t="s">
        <v>223</v>
      </c>
      <c r="F178" s="93">
        <v>21095.0</v>
      </c>
      <c r="G178" s="95" t="s">
        <v>172</v>
      </c>
      <c r="H178" s="96">
        <v>30993.0</v>
      </c>
    </row>
    <row r="179">
      <c r="A179" s="93">
        <v>2016.0</v>
      </c>
      <c r="B179" s="94" t="s">
        <v>185</v>
      </c>
      <c r="C179" s="94" t="s">
        <v>186</v>
      </c>
      <c r="D179" s="94" t="s">
        <v>250</v>
      </c>
      <c r="E179" s="94" t="s">
        <v>302</v>
      </c>
      <c r="F179" s="93">
        <v>30025.0</v>
      </c>
      <c r="G179" s="95" t="s">
        <v>173</v>
      </c>
      <c r="H179" s="96">
        <v>11067.0</v>
      </c>
    </row>
    <row r="180">
      <c r="A180" s="93">
        <v>2016.0</v>
      </c>
      <c r="B180" s="94" t="s">
        <v>185</v>
      </c>
      <c r="C180" s="94" t="s">
        <v>11</v>
      </c>
      <c r="D180" s="94" t="s">
        <v>204</v>
      </c>
      <c r="E180" s="94" t="s">
        <v>319</v>
      </c>
      <c r="F180" s="93">
        <v>8001.0</v>
      </c>
      <c r="G180" s="95" t="s">
        <v>189</v>
      </c>
      <c r="H180" s="93">
        <v>14273.0</v>
      </c>
    </row>
    <row r="181">
      <c r="A181" s="93">
        <v>2016.0</v>
      </c>
      <c r="B181" s="94" t="s">
        <v>185</v>
      </c>
      <c r="C181" s="94" t="s">
        <v>11</v>
      </c>
      <c r="D181" s="94" t="s">
        <v>204</v>
      </c>
      <c r="E181" s="94" t="s">
        <v>319</v>
      </c>
      <c r="F181" s="93">
        <v>8001.0</v>
      </c>
      <c r="G181" s="95" t="s">
        <v>173</v>
      </c>
      <c r="H181" s="93">
        <v>7209.0</v>
      </c>
    </row>
    <row r="182">
      <c r="A182" s="93">
        <v>2016.0</v>
      </c>
      <c r="B182" s="94" t="s">
        <v>185</v>
      </c>
      <c r="C182" s="94" t="s">
        <v>186</v>
      </c>
      <c r="D182" s="94" t="s">
        <v>250</v>
      </c>
      <c r="E182" s="94" t="s">
        <v>302</v>
      </c>
      <c r="F182" s="93">
        <v>30025.0</v>
      </c>
      <c r="G182" s="95" t="s">
        <v>189</v>
      </c>
      <c r="H182" s="96">
        <v>415.0</v>
      </c>
    </row>
    <row r="183">
      <c r="A183" s="93">
        <v>2016.0</v>
      </c>
      <c r="B183" s="94" t="s">
        <v>185</v>
      </c>
      <c r="C183" s="94" t="s">
        <v>11</v>
      </c>
      <c r="D183" s="94" t="s">
        <v>231</v>
      </c>
      <c r="E183" s="94" t="s">
        <v>320</v>
      </c>
      <c r="F183" s="93">
        <v>5115.0</v>
      </c>
      <c r="G183" s="95" t="s">
        <v>189</v>
      </c>
      <c r="H183" s="93">
        <v>116761.0</v>
      </c>
    </row>
    <row r="184">
      <c r="A184" s="93">
        <v>2016.0</v>
      </c>
      <c r="B184" s="94" t="s">
        <v>185</v>
      </c>
      <c r="C184" s="94" t="s">
        <v>186</v>
      </c>
      <c r="D184" s="94" t="s">
        <v>196</v>
      </c>
      <c r="E184" s="94" t="s">
        <v>298</v>
      </c>
      <c r="F184" s="93">
        <v>49019.0</v>
      </c>
      <c r="G184" s="95" t="s">
        <v>173</v>
      </c>
      <c r="H184" s="93">
        <v>355.0</v>
      </c>
    </row>
    <row r="185">
      <c r="A185" s="93">
        <v>2016.0</v>
      </c>
      <c r="B185" s="94" t="s">
        <v>185</v>
      </c>
      <c r="C185" s="94" t="s">
        <v>186</v>
      </c>
      <c r="D185" s="94" t="s">
        <v>196</v>
      </c>
      <c r="E185" s="94" t="s">
        <v>298</v>
      </c>
      <c r="F185" s="93">
        <v>49019.0</v>
      </c>
      <c r="G185" s="94" t="s">
        <v>189</v>
      </c>
      <c r="H185" s="93">
        <v>9.0</v>
      </c>
    </row>
    <row r="186">
      <c r="A186" s="93">
        <v>2016.0</v>
      </c>
      <c r="B186" s="94" t="s">
        <v>185</v>
      </c>
      <c r="C186" s="94" t="s">
        <v>11</v>
      </c>
      <c r="D186" s="94" t="s">
        <v>190</v>
      </c>
      <c r="E186" s="94" t="s">
        <v>246</v>
      </c>
      <c r="F186" s="93">
        <v>48419.0</v>
      </c>
      <c r="G186" s="94" t="s">
        <v>189</v>
      </c>
      <c r="H186" s="93">
        <v>7584789.0</v>
      </c>
    </row>
    <row r="187">
      <c r="A187" s="93">
        <v>2016.0</v>
      </c>
      <c r="B187" s="94" t="s">
        <v>185</v>
      </c>
      <c r="C187" s="94" t="s">
        <v>11</v>
      </c>
      <c r="D187" s="94" t="s">
        <v>190</v>
      </c>
      <c r="E187" s="94" t="s">
        <v>246</v>
      </c>
      <c r="F187" s="93">
        <v>48419.0</v>
      </c>
      <c r="G187" s="94" t="s">
        <v>173</v>
      </c>
      <c r="H187" s="96">
        <v>5225.0</v>
      </c>
    </row>
    <row r="188">
      <c r="A188" s="93">
        <v>2016.0</v>
      </c>
      <c r="B188" s="94" t="s">
        <v>185</v>
      </c>
      <c r="C188" s="94" t="s">
        <v>11</v>
      </c>
      <c r="D188" s="94" t="s">
        <v>192</v>
      </c>
      <c r="E188" s="94" t="s">
        <v>321</v>
      </c>
      <c r="F188" s="93">
        <v>22085.0</v>
      </c>
      <c r="G188" s="94" t="s">
        <v>189</v>
      </c>
      <c r="H188" s="96">
        <v>385.0</v>
      </c>
    </row>
    <row r="189">
      <c r="A189" s="93">
        <v>2016.0</v>
      </c>
      <c r="B189" s="94" t="s">
        <v>185</v>
      </c>
      <c r="C189" s="94" t="s">
        <v>11</v>
      </c>
      <c r="D189" s="94" t="s">
        <v>192</v>
      </c>
      <c r="E189" s="94" t="s">
        <v>322</v>
      </c>
      <c r="F189" s="93">
        <v>22033.0</v>
      </c>
      <c r="G189" s="94" t="s">
        <v>189</v>
      </c>
      <c r="H189" s="96">
        <v>5023.0</v>
      </c>
    </row>
    <row r="190">
      <c r="A190" s="93">
        <v>2016.0</v>
      </c>
      <c r="B190" s="94" t="s">
        <v>185</v>
      </c>
      <c r="C190" s="94" t="s">
        <v>186</v>
      </c>
      <c r="D190" s="94" t="s">
        <v>206</v>
      </c>
      <c r="E190" s="94" t="s">
        <v>207</v>
      </c>
      <c r="F190" s="93">
        <v>35045.0</v>
      </c>
      <c r="G190" s="94" t="s">
        <v>189</v>
      </c>
      <c r="H190" s="96">
        <v>170821.0</v>
      </c>
    </row>
    <row r="191">
      <c r="A191" s="93">
        <v>2016.0</v>
      </c>
      <c r="B191" s="94" t="s">
        <v>185</v>
      </c>
      <c r="C191" s="94" t="s">
        <v>186</v>
      </c>
      <c r="D191" s="94" t="s">
        <v>204</v>
      </c>
      <c r="E191" s="94" t="s">
        <v>205</v>
      </c>
      <c r="F191" s="93">
        <v>8057.0</v>
      </c>
      <c r="G191" s="94" t="s">
        <v>173</v>
      </c>
      <c r="H191" s="96">
        <v>15011.0</v>
      </c>
    </row>
    <row r="192">
      <c r="A192" s="93">
        <v>2016.0</v>
      </c>
      <c r="B192" s="94" t="s">
        <v>185</v>
      </c>
      <c r="C192" s="94" t="s">
        <v>186</v>
      </c>
      <c r="D192" s="94" t="s">
        <v>204</v>
      </c>
      <c r="E192" s="94" t="s">
        <v>205</v>
      </c>
      <c r="F192" s="93">
        <v>8057.0</v>
      </c>
      <c r="G192" s="94" t="s">
        <v>189</v>
      </c>
      <c r="H192" s="96">
        <v>10991.0</v>
      </c>
    </row>
    <row r="193">
      <c r="A193" s="93">
        <v>2016.0</v>
      </c>
      <c r="B193" s="94" t="s">
        <v>185</v>
      </c>
      <c r="C193" s="94" t="s">
        <v>11</v>
      </c>
      <c r="D193" s="94" t="s">
        <v>217</v>
      </c>
      <c r="E193" s="94" t="s">
        <v>323</v>
      </c>
      <c r="F193" s="93">
        <v>21101.0</v>
      </c>
      <c r="G193" s="95" t="s">
        <v>173</v>
      </c>
      <c r="H193" s="96">
        <v>7654.0</v>
      </c>
    </row>
    <row r="194">
      <c r="A194" s="93">
        <v>2016.0</v>
      </c>
      <c r="B194" s="94" t="s">
        <v>185</v>
      </c>
      <c r="C194" s="94" t="s">
        <v>11</v>
      </c>
      <c r="D194" s="94" t="s">
        <v>202</v>
      </c>
      <c r="E194" s="94" t="s">
        <v>324</v>
      </c>
      <c r="F194" s="93">
        <v>26143.0</v>
      </c>
      <c r="G194" s="95" t="s">
        <v>189</v>
      </c>
      <c r="H194" s="96">
        <v>25634.0</v>
      </c>
    </row>
    <row r="195">
      <c r="A195" s="93">
        <v>2016.0</v>
      </c>
      <c r="B195" s="94" t="s">
        <v>185</v>
      </c>
      <c r="C195" s="94" t="s">
        <v>11</v>
      </c>
      <c r="D195" s="94" t="s">
        <v>202</v>
      </c>
      <c r="E195" s="94" t="s">
        <v>324</v>
      </c>
      <c r="F195" s="93">
        <v>26143.0</v>
      </c>
      <c r="G195" s="95" t="s">
        <v>173</v>
      </c>
      <c r="H195" s="96">
        <v>2749.0</v>
      </c>
    </row>
    <row r="196">
      <c r="A196" s="93">
        <v>2016.0</v>
      </c>
      <c r="B196" s="94" t="s">
        <v>185</v>
      </c>
      <c r="C196" s="94" t="s">
        <v>11</v>
      </c>
      <c r="D196" s="94" t="s">
        <v>200</v>
      </c>
      <c r="E196" s="94" t="s">
        <v>325</v>
      </c>
      <c r="F196" s="93">
        <v>40135.0</v>
      </c>
      <c r="G196" s="95" t="s">
        <v>189</v>
      </c>
      <c r="H196" s="96">
        <v>25136.0</v>
      </c>
    </row>
    <row r="197">
      <c r="A197" s="93">
        <v>2016.0</v>
      </c>
      <c r="B197" s="94" t="s">
        <v>185</v>
      </c>
      <c r="C197" s="94" t="s">
        <v>11</v>
      </c>
      <c r="D197" s="94" t="s">
        <v>200</v>
      </c>
      <c r="E197" s="94" t="s">
        <v>326</v>
      </c>
      <c r="F197" s="93">
        <v>40045.0</v>
      </c>
      <c r="G197" s="95" t="s">
        <v>173</v>
      </c>
      <c r="H197" s="96">
        <v>111473.0</v>
      </c>
    </row>
    <row r="198">
      <c r="A198" s="93">
        <v>2016.0</v>
      </c>
      <c r="B198" s="94" t="s">
        <v>185</v>
      </c>
      <c r="C198" s="94" t="s">
        <v>11</v>
      </c>
      <c r="D198" s="94" t="s">
        <v>300</v>
      </c>
      <c r="E198" s="94" t="s">
        <v>327</v>
      </c>
      <c r="F198" s="93">
        <v>6079.0</v>
      </c>
      <c r="G198" s="95" t="s">
        <v>189</v>
      </c>
      <c r="H198" s="96">
        <v>1987.0</v>
      </c>
    </row>
    <row r="199">
      <c r="A199" s="93">
        <v>2016.0</v>
      </c>
      <c r="B199" s="94" t="s">
        <v>185</v>
      </c>
      <c r="C199" s="94" t="s">
        <v>11</v>
      </c>
      <c r="D199" s="94" t="s">
        <v>300</v>
      </c>
      <c r="E199" s="94" t="s">
        <v>327</v>
      </c>
      <c r="F199" s="93">
        <v>6079.0</v>
      </c>
      <c r="G199" s="95" t="s">
        <v>173</v>
      </c>
      <c r="H199" s="96">
        <v>6615.0</v>
      </c>
    </row>
    <row r="200">
      <c r="A200" s="93">
        <v>2016.0</v>
      </c>
      <c r="B200" s="94" t="s">
        <v>185</v>
      </c>
      <c r="C200" s="94" t="s">
        <v>11</v>
      </c>
      <c r="D200" s="94" t="s">
        <v>200</v>
      </c>
      <c r="E200" s="94" t="s">
        <v>328</v>
      </c>
      <c r="F200" s="93">
        <v>40017.0</v>
      </c>
      <c r="G200" s="95" t="s">
        <v>189</v>
      </c>
      <c r="H200" s="96">
        <v>214258.0</v>
      </c>
    </row>
    <row r="201">
      <c r="A201" s="93">
        <v>2016.0</v>
      </c>
      <c r="B201" s="94" t="s">
        <v>185</v>
      </c>
      <c r="C201" s="94" t="s">
        <v>11</v>
      </c>
      <c r="D201" s="94" t="s">
        <v>200</v>
      </c>
      <c r="E201" s="94" t="s">
        <v>328</v>
      </c>
      <c r="F201" s="93">
        <v>40017.0</v>
      </c>
      <c r="G201" s="95" t="s">
        <v>173</v>
      </c>
      <c r="H201" s="96">
        <v>11406.0</v>
      </c>
    </row>
    <row r="202">
      <c r="A202" s="93">
        <v>2016.0</v>
      </c>
      <c r="B202" s="94" t="s">
        <v>185</v>
      </c>
      <c r="C202" s="94" t="s">
        <v>11</v>
      </c>
      <c r="D202" s="94" t="s">
        <v>196</v>
      </c>
      <c r="E202" s="94" t="s">
        <v>275</v>
      </c>
      <c r="F202" s="93">
        <v>49053.0</v>
      </c>
      <c r="G202" s="95" t="s">
        <v>189</v>
      </c>
      <c r="H202" s="96">
        <v>3169.0</v>
      </c>
    </row>
    <row r="203">
      <c r="A203" s="93">
        <v>2016.0</v>
      </c>
      <c r="B203" s="94" t="s">
        <v>185</v>
      </c>
      <c r="C203" s="94" t="s">
        <v>11</v>
      </c>
      <c r="D203" s="94" t="s">
        <v>206</v>
      </c>
      <c r="E203" s="94" t="s">
        <v>329</v>
      </c>
      <c r="F203" s="93">
        <v>35001.0</v>
      </c>
      <c r="G203" s="95" t="s">
        <v>189</v>
      </c>
      <c r="H203" s="96">
        <v>6916.0</v>
      </c>
    </row>
    <row r="204">
      <c r="A204" s="93">
        <v>2016.0</v>
      </c>
      <c r="B204" s="94" t="s">
        <v>185</v>
      </c>
      <c r="C204" s="94" t="s">
        <v>11</v>
      </c>
      <c r="D204" s="94" t="s">
        <v>206</v>
      </c>
      <c r="E204" s="94" t="s">
        <v>329</v>
      </c>
      <c r="F204" s="93">
        <v>35001.0</v>
      </c>
      <c r="G204" s="95" t="s">
        <v>173</v>
      </c>
      <c r="H204" s="96">
        <v>1702.0</v>
      </c>
    </row>
    <row r="205">
      <c r="A205" s="93">
        <v>2016.0</v>
      </c>
      <c r="B205" s="94" t="s">
        <v>185</v>
      </c>
      <c r="C205" s="94" t="s">
        <v>186</v>
      </c>
      <c r="D205" s="94" t="s">
        <v>206</v>
      </c>
      <c r="E205" s="94" t="s">
        <v>207</v>
      </c>
      <c r="F205" s="93">
        <v>35045.0</v>
      </c>
      <c r="G205" s="95" t="s">
        <v>173</v>
      </c>
      <c r="H205" s="96">
        <v>10601.0</v>
      </c>
    </row>
    <row r="206">
      <c r="A206" s="93">
        <v>2016.0</v>
      </c>
      <c r="B206" s="94" t="s">
        <v>185</v>
      </c>
      <c r="C206" s="94" t="s">
        <v>11</v>
      </c>
      <c r="D206" s="94" t="s">
        <v>256</v>
      </c>
      <c r="E206" s="94" t="s">
        <v>309</v>
      </c>
      <c r="F206" s="93">
        <v>39133.0</v>
      </c>
      <c r="G206" s="95" t="s">
        <v>173</v>
      </c>
      <c r="H206" s="93">
        <v>4974.0</v>
      </c>
    </row>
    <row r="207">
      <c r="A207" s="93">
        <v>2016.0</v>
      </c>
      <c r="B207" s="94" t="s">
        <v>185</v>
      </c>
      <c r="C207" s="94" t="s">
        <v>11</v>
      </c>
      <c r="D207" s="94" t="s">
        <v>202</v>
      </c>
      <c r="E207" s="94" t="s">
        <v>330</v>
      </c>
      <c r="F207" s="93">
        <v>26055.0</v>
      </c>
      <c r="G207" s="95" t="s">
        <v>173</v>
      </c>
      <c r="H207" s="93">
        <v>202.0</v>
      </c>
    </row>
    <row r="208">
      <c r="A208" s="93">
        <v>2016.0</v>
      </c>
      <c r="B208" s="94" t="s">
        <v>185</v>
      </c>
      <c r="C208" s="94" t="s">
        <v>11</v>
      </c>
      <c r="D208" s="94" t="s">
        <v>202</v>
      </c>
      <c r="E208" s="94" t="s">
        <v>330</v>
      </c>
      <c r="F208" s="93">
        <v>26055.0</v>
      </c>
      <c r="G208" s="95" t="s">
        <v>189</v>
      </c>
      <c r="H208" s="93">
        <v>3697.0</v>
      </c>
    </row>
    <row r="209">
      <c r="A209" s="93">
        <v>2016.0</v>
      </c>
      <c r="B209" s="94" t="s">
        <v>185</v>
      </c>
      <c r="C209" s="94" t="s">
        <v>11</v>
      </c>
      <c r="D209" s="94" t="s">
        <v>204</v>
      </c>
      <c r="E209" s="94" t="s">
        <v>331</v>
      </c>
      <c r="F209" s="93">
        <v>8005.0</v>
      </c>
      <c r="G209" s="95" t="s">
        <v>189</v>
      </c>
      <c r="H209" s="93">
        <v>1427.0</v>
      </c>
    </row>
    <row r="210">
      <c r="A210" s="93">
        <v>2016.0</v>
      </c>
      <c r="B210" s="94" t="s">
        <v>185</v>
      </c>
      <c r="C210" s="94" t="s">
        <v>11</v>
      </c>
      <c r="D210" s="94" t="s">
        <v>204</v>
      </c>
      <c r="E210" s="94" t="s">
        <v>331</v>
      </c>
      <c r="F210" s="93">
        <v>8005.0</v>
      </c>
      <c r="G210" s="95" t="s">
        <v>173</v>
      </c>
      <c r="H210" s="93">
        <v>585.0</v>
      </c>
    </row>
    <row r="211">
      <c r="A211" s="93">
        <v>2016.0</v>
      </c>
      <c r="B211" s="94" t="s">
        <v>185</v>
      </c>
      <c r="C211" s="94" t="s">
        <v>11</v>
      </c>
      <c r="D211" s="94" t="s">
        <v>231</v>
      </c>
      <c r="E211" s="94" t="s">
        <v>188</v>
      </c>
      <c r="F211" s="93">
        <v>5071.0</v>
      </c>
      <c r="G211" s="95" t="s">
        <v>189</v>
      </c>
      <c r="H211" s="93">
        <v>323326.0</v>
      </c>
    </row>
    <row r="212">
      <c r="A212" s="93">
        <v>2016.0</v>
      </c>
      <c r="B212" s="94" t="s">
        <v>185</v>
      </c>
      <c r="C212" s="94" t="s">
        <v>11</v>
      </c>
      <c r="D212" s="94" t="s">
        <v>209</v>
      </c>
      <c r="E212" s="94" t="s">
        <v>332</v>
      </c>
      <c r="F212" s="93">
        <v>51051.0</v>
      </c>
      <c r="G212" s="95" t="s">
        <v>189</v>
      </c>
      <c r="H212" s="93">
        <v>141180.0</v>
      </c>
    </row>
    <row r="213">
      <c r="A213" s="93">
        <v>2016.0</v>
      </c>
      <c r="B213" s="94" t="s">
        <v>185</v>
      </c>
      <c r="C213" s="94" t="s">
        <v>11</v>
      </c>
      <c r="D213" s="94" t="s">
        <v>200</v>
      </c>
      <c r="E213" s="94" t="s">
        <v>293</v>
      </c>
      <c r="F213" s="93">
        <v>40039.0</v>
      </c>
      <c r="G213" s="95" t="s">
        <v>189</v>
      </c>
      <c r="H213" s="93">
        <v>132906.0</v>
      </c>
    </row>
    <row r="214">
      <c r="A214" s="93">
        <v>2016.0</v>
      </c>
      <c r="B214" s="94" t="s">
        <v>185</v>
      </c>
      <c r="C214" s="94" t="s">
        <v>11</v>
      </c>
      <c r="D214" s="94" t="s">
        <v>200</v>
      </c>
      <c r="E214" s="94" t="s">
        <v>293</v>
      </c>
      <c r="F214" s="93">
        <v>40039.0</v>
      </c>
      <c r="G214" s="95" t="s">
        <v>173</v>
      </c>
      <c r="H214" s="93">
        <v>2799.0</v>
      </c>
    </row>
    <row r="215">
      <c r="A215" s="93">
        <v>2016.0</v>
      </c>
      <c r="B215" s="94" t="s">
        <v>185</v>
      </c>
      <c r="C215" s="94" t="s">
        <v>11</v>
      </c>
      <c r="D215" s="94" t="s">
        <v>217</v>
      </c>
      <c r="E215" s="94" t="s">
        <v>333</v>
      </c>
      <c r="F215" s="93">
        <v>21133.0</v>
      </c>
      <c r="G215" s="95" t="s">
        <v>189</v>
      </c>
      <c r="H215" s="96">
        <v>1419.0</v>
      </c>
    </row>
    <row r="216">
      <c r="A216" s="93">
        <v>2016.0</v>
      </c>
      <c r="B216" s="94" t="s">
        <v>185</v>
      </c>
      <c r="C216" s="94" t="s">
        <v>11</v>
      </c>
      <c r="D216" s="94" t="s">
        <v>217</v>
      </c>
      <c r="E216" s="94" t="s">
        <v>334</v>
      </c>
      <c r="F216" s="93">
        <v>21127.0</v>
      </c>
      <c r="G216" s="94" t="s">
        <v>189</v>
      </c>
      <c r="H216" s="96">
        <v>1940.0</v>
      </c>
    </row>
    <row r="217">
      <c r="A217" s="93">
        <v>2016.0</v>
      </c>
      <c r="B217" s="94" t="s">
        <v>185</v>
      </c>
      <c r="C217" s="94" t="s">
        <v>186</v>
      </c>
      <c r="D217" s="94" t="s">
        <v>206</v>
      </c>
      <c r="E217" s="94" t="s">
        <v>335</v>
      </c>
      <c r="F217" s="93">
        <v>35039.0</v>
      </c>
      <c r="G217" s="95" t="s">
        <v>189</v>
      </c>
      <c r="H217" s="96">
        <v>24886.0</v>
      </c>
    </row>
    <row r="218">
      <c r="A218" s="93">
        <v>2016.0</v>
      </c>
      <c r="B218" s="94" t="s">
        <v>185</v>
      </c>
      <c r="C218" s="94" t="s">
        <v>186</v>
      </c>
      <c r="D218" s="94" t="s">
        <v>206</v>
      </c>
      <c r="E218" s="94" t="s">
        <v>335</v>
      </c>
      <c r="F218" s="93">
        <v>35039.0</v>
      </c>
      <c r="G218" s="95" t="s">
        <v>173</v>
      </c>
      <c r="H218" s="96">
        <v>25.0</v>
      </c>
    </row>
    <row r="219">
      <c r="A219" s="93">
        <v>2016.0</v>
      </c>
      <c r="B219" s="94" t="s">
        <v>185</v>
      </c>
      <c r="C219" s="94" t="s">
        <v>11</v>
      </c>
      <c r="D219" s="94" t="s">
        <v>194</v>
      </c>
      <c r="E219" s="94" t="s">
        <v>336</v>
      </c>
      <c r="F219" s="93">
        <v>38009.0</v>
      </c>
      <c r="G219" s="95" t="s">
        <v>189</v>
      </c>
      <c r="H219" s="96">
        <v>5999.0</v>
      </c>
    </row>
    <row r="220">
      <c r="A220" s="93">
        <v>2016.0</v>
      </c>
      <c r="B220" s="94" t="s">
        <v>185</v>
      </c>
      <c r="C220" s="94" t="s">
        <v>11</v>
      </c>
      <c r="D220" s="94" t="s">
        <v>194</v>
      </c>
      <c r="E220" s="94" t="s">
        <v>336</v>
      </c>
      <c r="F220" s="93">
        <v>38009.0</v>
      </c>
      <c r="G220" s="95" t="s">
        <v>173</v>
      </c>
      <c r="H220" s="96">
        <v>27825.0</v>
      </c>
    </row>
    <row r="221">
      <c r="A221" s="93">
        <v>2016.0</v>
      </c>
      <c r="B221" s="94" t="s">
        <v>185</v>
      </c>
      <c r="C221" s="94" t="s">
        <v>11</v>
      </c>
      <c r="D221" s="94" t="s">
        <v>214</v>
      </c>
      <c r="E221" s="94" t="s">
        <v>245</v>
      </c>
      <c r="F221" s="93">
        <v>28037.0</v>
      </c>
      <c r="G221" s="95" t="s">
        <v>189</v>
      </c>
      <c r="H221" s="96">
        <v>1919.0</v>
      </c>
    </row>
    <row r="222">
      <c r="A222" s="93">
        <v>2016.0</v>
      </c>
      <c r="B222" s="94" t="s">
        <v>185</v>
      </c>
      <c r="C222" s="94" t="s">
        <v>11</v>
      </c>
      <c r="D222" s="94" t="s">
        <v>214</v>
      </c>
      <c r="E222" s="94" t="s">
        <v>245</v>
      </c>
      <c r="F222" s="93">
        <v>28037.0</v>
      </c>
      <c r="G222" s="95" t="s">
        <v>173</v>
      </c>
      <c r="H222" s="96">
        <v>161644.0</v>
      </c>
    </row>
    <row r="223">
      <c r="A223" s="93">
        <v>2016.0</v>
      </c>
      <c r="B223" s="94" t="s">
        <v>185</v>
      </c>
      <c r="C223" s="94" t="s">
        <v>11</v>
      </c>
      <c r="D223" s="94" t="s">
        <v>190</v>
      </c>
      <c r="E223" s="94" t="s">
        <v>337</v>
      </c>
      <c r="F223" s="93">
        <v>48367.0</v>
      </c>
      <c r="G223" s="95" t="s">
        <v>189</v>
      </c>
      <c r="H223" s="96">
        <v>13051.0</v>
      </c>
    </row>
    <row r="224">
      <c r="A224" s="93">
        <v>2016.0</v>
      </c>
      <c r="B224" s="94" t="s">
        <v>185</v>
      </c>
      <c r="C224" s="94" t="s">
        <v>11</v>
      </c>
      <c r="D224" s="94" t="s">
        <v>190</v>
      </c>
      <c r="E224" s="94" t="s">
        <v>337</v>
      </c>
      <c r="F224" s="93">
        <v>48367.0</v>
      </c>
      <c r="G224" s="94" t="s">
        <v>173</v>
      </c>
      <c r="H224" s="96">
        <v>10.0</v>
      </c>
    </row>
    <row r="225">
      <c r="A225" s="93">
        <v>2016.0</v>
      </c>
      <c r="B225" s="94" t="s">
        <v>185</v>
      </c>
      <c r="C225" s="94" t="s">
        <v>11</v>
      </c>
      <c r="D225" s="94" t="s">
        <v>192</v>
      </c>
      <c r="E225" s="94" t="s">
        <v>338</v>
      </c>
      <c r="F225" s="93">
        <v>22081.0</v>
      </c>
      <c r="G225" s="95" t="s">
        <v>189</v>
      </c>
      <c r="H225" s="96">
        <v>46142.0</v>
      </c>
    </row>
    <row r="226">
      <c r="A226" s="93">
        <v>2016.0</v>
      </c>
      <c r="B226" s="94" t="s">
        <v>185</v>
      </c>
      <c r="C226" s="94" t="s">
        <v>11</v>
      </c>
      <c r="D226" s="94" t="s">
        <v>206</v>
      </c>
      <c r="E226" s="94" t="s">
        <v>339</v>
      </c>
      <c r="F226" s="93">
        <v>35037.0</v>
      </c>
      <c r="G226" s="95" t="s">
        <v>189</v>
      </c>
      <c r="H226" s="93">
        <v>2196925.0</v>
      </c>
    </row>
    <row r="227">
      <c r="A227" s="93">
        <v>2016.0</v>
      </c>
      <c r="B227" s="94" t="s">
        <v>185</v>
      </c>
      <c r="C227" s="94" t="s">
        <v>11</v>
      </c>
      <c r="D227" s="94" t="s">
        <v>192</v>
      </c>
      <c r="E227" s="94" t="s">
        <v>340</v>
      </c>
      <c r="F227" s="93">
        <v>22111.0</v>
      </c>
      <c r="G227" s="95" t="s">
        <v>189</v>
      </c>
      <c r="H227" s="96">
        <v>2532.0</v>
      </c>
    </row>
    <row r="228">
      <c r="A228" s="93">
        <v>2016.0</v>
      </c>
      <c r="B228" s="94" t="s">
        <v>185</v>
      </c>
      <c r="C228" s="94" t="s">
        <v>11</v>
      </c>
      <c r="D228" s="94" t="s">
        <v>198</v>
      </c>
      <c r="E228" s="94" t="s">
        <v>341</v>
      </c>
      <c r="F228" s="93">
        <v>1039.0</v>
      </c>
      <c r="G228" s="95" t="s">
        <v>173</v>
      </c>
      <c r="H228" s="96">
        <v>6172.0</v>
      </c>
    </row>
    <row r="229">
      <c r="A229" s="93">
        <v>2016.0</v>
      </c>
      <c r="B229" s="94" t="s">
        <v>185</v>
      </c>
      <c r="C229" s="94" t="s">
        <v>186</v>
      </c>
      <c r="D229" s="94" t="s">
        <v>206</v>
      </c>
      <c r="E229" s="94" t="s">
        <v>252</v>
      </c>
      <c r="F229" s="93">
        <v>35015.0</v>
      </c>
      <c r="G229" s="95" t="s">
        <v>173</v>
      </c>
      <c r="H229" s="96">
        <v>2409066.0</v>
      </c>
    </row>
    <row r="230">
      <c r="A230" s="93">
        <v>2016.0</v>
      </c>
      <c r="B230" s="94" t="s">
        <v>185</v>
      </c>
      <c r="C230" s="94" t="s">
        <v>186</v>
      </c>
      <c r="D230" s="94" t="s">
        <v>206</v>
      </c>
      <c r="E230" s="94" t="s">
        <v>252</v>
      </c>
      <c r="F230" s="93">
        <v>35015.0</v>
      </c>
      <c r="G230" s="95" t="s">
        <v>189</v>
      </c>
      <c r="H230" s="96">
        <v>1.0298691E7</v>
      </c>
    </row>
    <row r="231">
      <c r="A231" s="93">
        <v>2016.0</v>
      </c>
      <c r="B231" s="94" t="s">
        <v>185</v>
      </c>
      <c r="C231" s="94" t="s">
        <v>11</v>
      </c>
      <c r="D231" s="94" t="s">
        <v>250</v>
      </c>
      <c r="E231" s="94" t="s">
        <v>288</v>
      </c>
      <c r="F231" s="93">
        <v>30003.0</v>
      </c>
      <c r="G231" s="95" t="s">
        <v>189</v>
      </c>
      <c r="H231" s="96">
        <v>7409.0</v>
      </c>
    </row>
    <row r="232">
      <c r="A232" s="93">
        <v>2016.0</v>
      </c>
      <c r="B232" s="94" t="s">
        <v>185</v>
      </c>
      <c r="C232" s="94" t="s">
        <v>11</v>
      </c>
      <c r="D232" s="94" t="s">
        <v>250</v>
      </c>
      <c r="E232" s="94" t="s">
        <v>288</v>
      </c>
      <c r="F232" s="93">
        <v>30003.0</v>
      </c>
      <c r="G232" s="95" t="s">
        <v>172</v>
      </c>
      <c r="H232" s="96">
        <v>9182546.0</v>
      </c>
    </row>
    <row r="233">
      <c r="A233" s="93">
        <v>2016.0</v>
      </c>
      <c r="B233" s="94" t="s">
        <v>185</v>
      </c>
      <c r="C233" s="94" t="s">
        <v>11</v>
      </c>
      <c r="D233" s="94" t="s">
        <v>190</v>
      </c>
      <c r="E233" s="94" t="s">
        <v>205</v>
      </c>
      <c r="F233" s="93">
        <v>48239.0</v>
      </c>
      <c r="G233" s="95" t="s">
        <v>189</v>
      </c>
      <c r="H233" s="96">
        <v>151574.0</v>
      </c>
    </row>
    <row r="234">
      <c r="A234" s="93">
        <v>2016.0</v>
      </c>
      <c r="B234" s="94" t="s">
        <v>185</v>
      </c>
      <c r="C234" s="94" t="s">
        <v>11</v>
      </c>
      <c r="D234" s="94" t="s">
        <v>190</v>
      </c>
      <c r="E234" s="94" t="s">
        <v>205</v>
      </c>
      <c r="F234" s="93">
        <v>48239.0</v>
      </c>
      <c r="G234" s="95" t="s">
        <v>173</v>
      </c>
      <c r="H234" s="96">
        <v>61917.0</v>
      </c>
    </row>
    <row r="235">
      <c r="A235" s="93">
        <v>2016.0</v>
      </c>
      <c r="B235" s="94" t="s">
        <v>185</v>
      </c>
      <c r="C235" s="94" t="s">
        <v>11</v>
      </c>
      <c r="D235" s="94" t="s">
        <v>202</v>
      </c>
      <c r="E235" s="94" t="s">
        <v>258</v>
      </c>
      <c r="F235" s="93">
        <v>26039.0</v>
      </c>
      <c r="G235" s="95" t="s">
        <v>189</v>
      </c>
      <c r="H235" s="96">
        <v>41715.0</v>
      </c>
    </row>
    <row r="236">
      <c r="A236" s="93">
        <v>2016.0</v>
      </c>
      <c r="B236" s="94" t="s">
        <v>185</v>
      </c>
      <c r="C236" s="94" t="s">
        <v>11</v>
      </c>
      <c r="D236" s="94" t="s">
        <v>234</v>
      </c>
      <c r="E236" s="94" t="s">
        <v>342</v>
      </c>
      <c r="F236" s="93">
        <v>2185.0</v>
      </c>
      <c r="G236" s="95" t="s">
        <v>189</v>
      </c>
      <c r="H236" s="96">
        <v>4356.0</v>
      </c>
    </row>
    <row r="237">
      <c r="A237" s="93">
        <v>2016.0</v>
      </c>
      <c r="B237" s="94" t="s">
        <v>185</v>
      </c>
      <c r="C237" s="94" t="s">
        <v>11</v>
      </c>
      <c r="D237" s="94" t="s">
        <v>234</v>
      </c>
      <c r="E237" s="94" t="s">
        <v>342</v>
      </c>
      <c r="F237" s="93">
        <v>2185.0</v>
      </c>
      <c r="G237" s="95" t="s">
        <v>173</v>
      </c>
      <c r="H237" s="96">
        <v>17873.0</v>
      </c>
    </row>
    <row r="238">
      <c r="A238" s="93">
        <v>2016.0</v>
      </c>
      <c r="B238" s="94" t="s">
        <v>185</v>
      </c>
      <c r="C238" s="94" t="s">
        <v>11</v>
      </c>
      <c r="D238" s="94" t="s">
        <v>192</v>
      </c>
      <c r="E238" s="94" t="s">
        <v>322</v>
      </c>
      <c r="F238" s="93">
        <v>22033.0</v>
      </c>
      <c r="G238" s="94" t="s">
        <v>173</v>
      </c>
      <c r="H238" s="93">
        <v>517.0</v>
      </c>
    </row>
    <row r="239">
      <c r="A239" s="93">
        <v>2016.0</v>
      </c>
      <c r="B239" s="94" t="s">
        <v>185</v>
      </c>
      <c r="C239" s="94" t="s">
        <v>11</v>
      </c>
      <c r="D239" s="94" t="s">
        <v>200</v>
      </c>
      <c r="E239" s="94" t="s">
        <v>343</v>
      </c>
      <c r="F239" s="93">
        <v>40091.0</v>
      </c>
      <c r="G239" s="94" t="s">
        <v>189</v>
      </c>
      <c r="H239" s="93">
        <v>12750.0</v>
      </c>
    </row>
    <row r="240">
      <c r="A240" s="93">
        <v>2016.0</v>
      </c>
      <c r="B240" s="94" t="s">
        <v>185</v>
      </c>
      <c r="C240" s="94" t="s">
        <v>11</v>
      </c>
      <c r="D240" s="94" t="s">
        <v>214</v>
      </c>
      <c r="E240" s="94" t="s">
        <v>344</v>
      </c>
      <c r="F240" s="93">
        <v>28065.0</v>
      </c>
      <c r="G240" s="94" t="s">
        <v>173</v>
      </c>
      <c r="H240" s="96">
        <v>134.0</v>
      </c>
    </row>
    <row r="241">
      <c r="A241" s="93">
        <v>2016.0</v>
      </c>
      <c r="B241" s="94" t="s">
        <v>185</v>
      </c>
      <c r="C241" s="94" t="s">
        <v>11</v>
      </c>
      <c r="D241" s="94" t="s">
        <v>250</v>
      </c>
      <c r="E241" s="94" t="s">
        <v>345</v>
      </c>
      <c r="F241" s="93">
        <v>30111.0</v>
      </c>
      <c r="G241" s="94" t="s">
        <v>173</v>
      </c>
      <c r="H241" s="96">
        <v>5.0</v>
      </c>
    </row>
    <row r="242">
      <c r="A242" s="93">
        <v>2016.0</v>
      </c>
      <c r="B242" s="94" t="s">
        <v>185</v>
      </c>
      <c r="C242" s="94" t="s">
        <v>11</v>
      </c>
      <c r="D242" s="94" t="s">
        <v>300</v>
      </c>
      <c r="E242" s="94" t="s">
        <v>346</v>
      </c>
      <c r="F242" s="93">
        <v>6053.0</v>
      </c>
      <c r="G242" s="94" t="s">
        <v>173</v>
      </c>
      <c r="H242" s="96">
        <v>14606.0</v>
      </c>
    </row>
    <row r="243">
      <c r="A243" s="93">
        <v>2016.0</v>
      </c>
      <c r="B243" s="94" t="s">
        <v>185</v>
      </c>
      <c r="C243" s="94" t="s">
        <v>11</v>
      </c>
      <c r="D243" s="94" t="s">
        <v>300</v>
      </c>
      <c r="E243" s="94" t="s">
        <v>346</v>
      </c>
      <c r="F243" s="93">
        <v>6053.0</v>
      </c>
      <c r="G243" s="94" t="s">
        <v>189</v>
      </c>
      <c r="H243" s="96">
        <v>1787.0</v>
      </c>
    </row>
    <row r="244">
      <c r="A244" s="93">
        <v>2016.0</v>
      </c>
      <c r="B244" s="94" t="s">
        <v>185</v>
      </c>
      <c r="C244" s="94" t="s">
        <v>11</v>
      </c>
      <c r="D244" s="94" t="s">
        <v>187</v>
      </c>
      <c r="E244" s="94" t="s">
        <v>347</v>
      </c>
      <c r="F244" s="93">
        <v>56043.0</v>
      </c>
      <c r="G244" s="95" t="s">
        <v>189</v>
      </c>
      <c r="H244" s="96">
        <v>560069.0</v>
      </c>
    </row>
    <row r="245">
      <c r="A245" s="93">
        <v>2016.0</v>
      </c>
      <c r="B245" s="94" t="s">
        <v>185</v>
      </c>
      <c r="C245" s="94" t="s">
        <v>11</v>
      </c>
      <c r="D245" s="94" t="s">
        <v>187</v>
      </c>
      <c r="E245" s="94" t="s">
        <v>347</v>
      </c>
      <c r="F245" s="93">
        <v>56043.0</v>
      </c>
      <c r="G245" s="95" t="s">
        <v>173</v>
      </c>
      <c r="H245" s="96">
        <v>442711.0</v>
      </c>
    </row>
    <row r="246">
      <c r="A246" s="93">
        <v>2016.0</v>
      </c>
      <c r="B246" s="94" t="s">
        <v>185</v>
      </c>
      <c r="C246" s="94" t="s">
        <v>11</v>
      </c>
      <c r="D246" s="94" t="s">
        <v>192</v>
      </c>
      <c r="E246" s="94" t="s">
        <v>348</v>
      </c>
      <c r="F246" s="93">
        <v>22067.0</v>
      </c>
      <c r="G246" s="95" t="s">
        <v>189</v>
      </c>
      <c r="H246" s="93">
        <v>1265.0</v>
      </c>
    </row>
    <row r="247">
      <c r="A247" s="93">
        <v>2016.0</v>
      </c>
      <c r="B247" s="94" t="s">
        <v>185</v>
      </c>
      <c r="C247" s="94" t="s">
        <v>11</v>
      </c>
      <c r="D247" s="94" t="s">
        <v>300</v>
      </c>
      <c r="E247" s="94" t="s">
        <v>349</v>
      </c>
      <c r="F247" s="93">
        <v>6021.0</v>
      </c>
      <c r="G247" s="95" t="s">
        <v>189</v>
      </c>
      <c r="H247" s="96">
        <v>5425.0</v>
      </c>
    </row>
    <row r="248">
      <c r="A248" s="93">
        <v>2016.0</v>
      </c>
      <c r="B248" s="94" t="s">
        <v>185</v>
      </c>
      <c r="C248" s="94" t="s">
        <v>11</v>
      </c>
      <c r="D248" s="94" t="s">
        <v>200</v>
      </c>
      <c r="E248" s="94" t="s">
        <v>326</v>
      </c>
      <c r="F248" s="93">
        <v>40045.0</v>
      </c>
      <c r="G248" s="95" t="s">
        <v>189</v>
      </c>
      <c r="H248" s="96">
        <v>675379.0</v>
      </c>
    </row>
    <row r="249">
      <c r="A249" s="93">
        <v>2016.0</v>
      </c>
      <c r="B249" s="94" t="s">
        <v>185</v>
      </c>
      <c r="C249" s="94" t="s">
        <v>11</v>
      </c>
      <c r="D249" s="94" t="s">
        <v>202</v>
      </c>
      <c r="E249" s="94" t="s">
        <v>350</v>
      </c>
      <c r="F249" s="93">
        <v>26005.0</v>
      </c>
      <c r="G249" s="95" t="s">
        <v>173</v>
      </c>
      <c r="H249" s="96">
        <v>128.0</v>
      </c>
    </row>
    <row r="250">
      <c r="A250" s="93">
        <v>2016.0</v>
      </c>
      <c r="B250" s="94" t="s">
        <v>185</v>
      </c>
      <c r="C250" s="94" t="s">
        <v>11</v>
      </c>
      <c r="D250" s="94" t="s">
        <v>214</v>
      </c>
      <c r="E250" s="94" t="s">
        <v>351</v>
      </c>
      <c r="F250" s="93">
        <v>28061.0</v>
      </c>
      <c r="G250" s="95" t="s">
        <v>189</v>
      </c>
      <c r="H250" s="96">
        <v>2614.0</v>
      </c>
    </row>
    <row r="251">
      <c r="A251" s="93">
        <v>2016.0</v>
      </c>
      <c r="B251" s="94" t="s">
        <v>185</v>
      </c>
      <c r="C251" s="94" t="s">
        <v>11</v>
      </c>
      <c r="D251" s="94" t="s">
        <v>217</v>
      </c>
      <c r="E251" s="94" t="s">
        <v>188</v>
      </c>
      <c r="F251" s="93">
        <v>21115.0</v>
      </c>
      <c r="G251" s="95" t="s">
        <v>189</v>
      </c>
      <c r="H251" s="96">
        <v>250.0</v>
      </c>
    </row>
    <row r="252">
      <c r="A252" s="93">
        <v>2016.0</v>
      </c>
      <c r="B252" s="94" t="s">
        <v>185</v>
      </c>
      <c r="C252" s="94" t="s">
        <v>11</v>
      </c>
      <c r="D252" s="94" t="s">
        <v>192</v>
      </c>
      <c r="E252" s="94" t="s">
        <v>352</v>
      </c>
      <c r="F252" s="93">
        <v>22119.0</v>
      </c>
      <c r="G252" s="95" t="s">
        <v>173</v>
      </c>
      <c r="H252" s="96">
        <v>5687.0</v>
      </c>
    </row>
    <row r="253">
      <c r="A253" s="93">
        <v>2016.0</v>
      </c>
      <c r="B253" s="94" t="s">
        <v>185</v>
      </c>
      <c r="C253" s="94" t="s">
        <v>11</v>
      </c>
      <c r="D253" s="94" t="s">
        <v>192</v>
      </c>
      <c r="E253" s="94" t="s">
        <v>352</v>
      </c>
      <c r="F253" s="93">
        <v>22119.0</v>
      </c>
      <c r="G253" s="95" t="s">
        <v>189</v>
      </c>
      <c r="H253" s="96">
        <v>18868.0</v>
      </c>
    </row>
    <row r="254">
      <c r="A254" s="93">
        <v>2016.0</v>
      </c>
      <c r="B254" s="94" t="s">
        <v>185</v>
      </c>
      <c r="C254" s="94" t="s">
        <v>11</v>
      </c>
      <c r="D254" s="94" t="s">
        <v>200</v>
      </c>
      <c r="E254" s="94" t="s">
        <v>353</v>
      </c>
      <c r="F254" s="93">
        <v>40141.0</v>
      </c>
      <c r="G254" s="95" t="s">
        <v>173</v>
      </c>
      <c r="H254" s="96">
        <v>12408.0</v>
      </c>
    </row>
    <row r="255">
      <c r="A255" s="93">
        <v>2016.0</v>
      </c>
      <c r="B255" s="94" t="s">
        <v>185</v>
      </c>
      <c r="C255" s="94" t="s">
        <v>186</v>
      </c>
      <c r="D255" s="94" t="s">
        <v>300</v>
      </c>
      <c r="E255" s="94" t="s">
        <v>354</v>
      </c>
      <c r="F255" s="93">
        <v>6029.0</v>
      </c>
      <c r="G255" s="95" t="s">
        <v>189</v>
      </c>
      <c r="H255" s="96">
        <v>5095.0</v>
      </c>
    </row>
    <row r="256">
      <c r="A256" s="93">
        <v>2016.0</v>
      </c>
      <c r="B256" s="94" t="s">
        <v>185</v>
      </c>
      <c r="C256" s="94" t="s">
        <v>186</v>
      </c>
      <c r="D256" s="94" t="s">
        <v>206</v>
      </c>
      <c r="E256" s="94" t="s">
        <v>355</v>
      </c>
      <c r="F256" s="93">
        <v>35025.0</v>
      </c>
      <c r="G256" s="95" t="s">
        <v>189</v>
      </c>
      <c r="H256" s="96">
        <v>3097770.0</v>
      </c>
    </row>
    <row r="257">
      <c r="A257" s="93">
        <v>2016.0</v>
      </c>
      <c r="B257" s="94" t="s">
        <v>185</v>
      </c>
      <c r="C257" s="94" t="s">
        <v>186</v>
      </c>
      <c r="D257" s="94" t="s">
        <v>206</v>
      </c>
      <c r="E257" s="94" t="s">
        <v>355</v>
      </c>
      <c r="F257" s="93">
        <v>35025.0</v>
      </c>
      <c r="G257" s="95" t="s">
        <v>173</v>
      </c>
      <c r="H257" s="96">
        <v>1187167.0</v>
      </c>
    </row>
    <row r="258">
      <c r="A258" s="93">
        <v>2016.0</v>
      </c>
      <c r="B258" s="94" t="s">
        <v>185</v>
      </c>
      <c r="C258" s="94" t="s">
        <v>11</v>
      </c>
      <c r="D258" s="94" t="s">
        <v>263</v>
      </c>
      <c r="E258" s="94" t="s">
        <v>201</v>
      </c>
      <c r="F258" s="93">
        <v>20067.0</v>
      </c>
      <c r="G258" s="95" t="s">
        <v>189</v>
      </c>
      <c r="H258" s="96">
        <v>70761.0</v>
      </c>
    </row>
    <row r="259">
      <c r="A259" s="93">
        <v>2016.0</v>
      </c>
      <c r="B259" s="94" t="s">
        <v>185</v>
      </c>
      <c r="C259" s="94" t="s">
        <v>11</v>
      </c>
      <c r="D259" s="94" t="s">
        <v>256</v>
      </c>
      <c r="E259" s="94" t="s">
        <v>356</v>
      </c>
      <c r="F259" s="93">
        <v>39127.0</v>
      </c>
      <c r="G259" s="95" t="s">
        <v>189</v>
      </c>
      <c r="H259" s="96">
        <v>2126.0</v>
      </c>
    </row>
    <row r="260">
      <c r="A260" s="93">
        <v>2016.0</v>
      </c>
      <c r="B260" s="94" t="s">
        <v>185</v>
      </c>
      <c r="C260" s="94" t="s">
        <v>11</v>
      </c>
      <c r="D260" s="94" t="s">
        <v>256</v>
      </c>
      <c r="E260" s="94" t="s">
        <v>356</v>
      </c>
      <c r="F260" s="93">
        <v>39127.0</v>
      </c>
      <c r="G260" s="95" t="s">
        <v>173</v>
      </c>
      <c r="H260" s="93">
        <v>175.0</v>
      </c>
    </row>
    <row r="261">
      <c r="A261" s="93">
        <v>2016.0</v>
      </c>
      <c r="B261" s="94" t="s">
        <v>185</v>
      </c>
      <c r="C261" s="94" t="s">
        <v>11</v>
      </c>
      <c r="D261" s="94" t="s">
        <v>187</v>
      </c>
      <c r="E261" s="94" t="s">
        <v>357</v>
      </c>
      <c r="F261" s="93">
        <v>56013.0</v>
      </c>
      <c r="G261" s="95" t="s">
        <v>189</v>
      </c>
      <c r="H261" s="93">
        <v>9.7028062E7</v>
      </c>
    </row>
    <row r="262">
      <c r="A262" s="93">
        <v>2016.0</v>
      </c>
      <c r="B262" s="94" t="s">
        <v>185</v>
      </c>
      <c r="C262" s="94" t="s">
        <v>11</v>
      </c>
      <c r="D262" s="94" t="s">
        <v>187</v>
      </c>
      <c r="E262" s="94" t="s">
        <v>357</v>
      </c>
      <c r="F262" s="93">
        <v>56013.0</v>
      </c>
      <c r="G262" s="95" t="s">
        <v>173</v>
      </c>
      <c r="H262" s="93">
        <v>1104944.0</v>
      </c>
    </row>
    <row r="263">
      <c r="A263" s="93">
        <v>2016.0</v>
      </c>
      <c r="B263" s="94" t="s">
        <v>185</v>
      </c>
      <c r="C263" s="94" t="s">
        <v>11</v>
      </c>
      <c r="D263" s="94" t="s">
        <v>214</v>
      </c>
      <c r="E263" s="94" t="s">
        <v>358</v>
      </c>
      <c r="F263" s="93">
        <v>28035.0</v>
      </c>
      <c r="G263" s="95" t="s">
        <v>189</v>
      </c>
      <c r="H263" s="93">
        <v>86067.0</v>
      </c>
    </row>
    <row r="264">
      <c r="A264" s="93">
        <v>2016.0</v>
      </c>
      <c r="B264" s="94" t="s">
        <v>185</v>
      </c>
      <c r="C264" s="94" t="s">
        <v>11</v>
      </c>
      <c r="D264" s="94" t="s">
        <v>214</v>
      </c>
      <c r="E264" s="94" t="s">
        <v>358</v>
      </c>
      <c r="F264" s="93">
        <v>28035.0</v>
      </c>
      <c r="G264" s="95" t="s">
        <v>173</v>
      </c>
      <c r="H264" s="93">
        <v>2151.0</v>
      </c>
    </row>
    <row r="265">
      <c r="A265" s="93">
        <v>2016.0</v>
      </c>
      <c r="B265" s="94" t="s">
        <v>185</v>
      </c>
      <c r="C265" s="94" t="s">
        <v>11</v>
      </c>
      <c r="D265" s="94" t="s">
        <v>256</v>
      </c>
      <c r="E265" s="94" t="s">
        <v>359</v>
      </c>
      <c r="F265" s="93">
        <v>39099.0</v>
      </c>
      <c r="G265" s="95" t="s">
        <v>189</v>
      </c>
      <c r="H265" s="93">
        <v>55398.0</v>
      </c>
    </row>
    <row r="266">
      <c r="A266" s="93">
        <v>2016.0</v>
      </c>
      <c r="B266" s="94" t="s">
        <v>185</v>
      </c>
      <c r="C266" s="94" t="s">
        <v>11</v>
      </c>
      <c r="D266" s="94" t="s">
        <v>256</v>
      </c>
      <c r="E266" s="94" t="s">
        <v>359</v>
      </c>
      <c r="F266" s="93">
        <v>39099.0</v>
      </c>
      <c r="G266" s="95" t="s">
        <v>173</v>
      </c>
      <c r="H266" s="96">
        <v>2124.0</v>
      </c>
    </row>
    <row r="267">
      <c r="A267" s="93">
        <v>2016.0</v>
      </c>
      <c r="B267" s="94" t="s">
        <v>185</v>
      </c>
      <c r="C267" s="94" t="s">
        <v>11</v>
      </c>
      <c r="D267" s="94" t="s">
        <v>200</v>
      </c>
      <c r="E267" s="94" t="s">
        <v>360</v>
      </c>
      <c r="F267" s="93">
        <v>40073.0</v>
      </c>
      <c r="G267" s="95" t="s">
        <v>189</v>
      </c>
      <c r="H267" s="96">
        <v>648644.0</v>
      </c>
    </row>
    <row r="268">
      <c r="A268" s="93">
        <v>2016.0</v>
      </c>
      <c r="B268" s="94" t="s">
        <v>185</v>
      </c>
      <c r="C268" s="94" t="s">
        <v>11</v>
      </c>
      <c r="D268" s="94" t="s">
        <v>206</v>
      </c>
      <c r="E268" s="94" t="s">
        <v>361</v>
      </c>
      <c r="F268" s="93">
        <v>35021.0</v>
      </c>
      <c r="G268" s="95" t="s">
        <v>189</v>
      </c>
      <c r="H268" s="96">
        <v>3697469.0</v>
      </c>
    </row>
    <row r="269">
      <c r="A269" s="93">
        <v>2016.0</v>
      </c>
      <c r="B269" s="94" t="s">
        <v>185</v>
      </c>
      <c r="C269" s="94" t="s">
        <v>186</v>
      </c>
      <c r="D269" s="94" t="s">
        <v>300</v>
      </c>
      <c r="E269" s="94" t="s">
        <v>354</v>
      </c>
      <c r="F269" s="93">
        <v>6029.0</v>
      </c>
      <c r="G269" s="95" t="s">
        <v>173</v>
      </c>
      <c r="H269" s="96">
        <v>10282.0</v>
      </c>
    </row>
    <row r="270">
      <c r="A270" s="93">
        <v>2016.0</v>
      </c>
      <c r="B270" s="94" t="s">
        <v>185</v>
      </c>
      <c r="C270" s="94" t="s">
        <v>186</v>
      </c>
      <c r="D270" s="94" t="s">
        <v>204</v>
      </c>
      <c r="E270" s="94" t="s">
        <v>307</v>
      </c>
      <c r="F270" s="93">
        <v>8077.0</v>
      </c>
      <c r="G270" s="95" t="s">
        <v>173</v>
      </c>
      <c r="H270" s="96">
        <v>64.0</v>
      </c>
    </row>
    <row r="271">
      <c r="A271" s="93">
        <v>2016.0</v>
      </c>
      <c r="B271" s="94" t="s">
        <v>185</v>
      </c>
      <c r="C271" s="94" t="s">
        <v>11</v>
      </c>
      <c r="D271" s="94" t="s">
        <v>190</v>
      </c>
      <c r="E271" s="94" t="s">
        <v>362</v>
      </c>
      <c r="F271" s="93">
        <v>48483.0</v>
      </c>
      <c r="G271" s="95" t="s">
        <v>173</v>
      </c>
      <c r="H271" s="96">
        <v>10.0</v>
      </c>
    </row>
    <row r="272">
      <c r="A272" s="93">
        <v>2016.0</v>
      </c>
      <c r="B272" s="94" t="s">
        <v>185</v>
      </c>
      <c r="C272" s="94" t="s">
        <v>11</v>
      </c>
      <c r="D272" s="94" t="s">
        <v>190</v>
      </c>
      <c r="E272" s="94" t="s">
        <v>362</v>
      </c>
      <c r="F272" s="93">
        <v>48483.0</v>
      </c>
      <c r="G272" s="95" t="s">
        <v>189</v>
      </c>
      <c r="H272" s="96">
        <v>1668.0</v>
      </c>
    </row>
    <row r="273">
      <c r="A273" s="93">
        <v>2016.0</v>
      </c>
      <c r="B273" s="94" t="s">
        <v>185</v>
      </c>
      <c r="C273" s="94" t="s">
        <v>11</v>
      </c>
      <c r="D273" s="94" t="s">
        <v>363</v>
      </c>
      <c r="E273" s="94" t="s">
        <v>364</v>
      </c>
      <c r="F273" s="93">
        <v>16075.0</v>
      </c>
      <c r="G273" s="95" t="s">
        <v>173</v>
      </c>
      <c r="H273" s="96">
        <v>9728.0</v>
      </c>
    </row>
    <row r="274">
      <c r="A274" s="93">
        <v>2016.0</v>
      </c>
      <c r="B274" s="94" t="s">
        <v>185</v>
      </c>
      <c r="C274" s="94" t="s">
        <v>186</v>
      </c>
      <c r="D274" s="94" t="s">
        <v>204</v>
      </c>
      <c r="E274" s="94" t="s">
        <v>307</v>
      </c>
      <c r="F274" s="93">
        <v>8077.0</v>
      </c>
      <c r="G274" s="95" t="s">
        <v>189</v>
      </c>
      <c r="H274" s="96">
        <v>675955.0</v>
      </c>
    </row>
    <row r="275">
      <c r="A275" s="93">
        <v>2016.0</v>
      </c>
      <c r="B275" s="94" t="s">
        <v>185</v>
      </c>
      <c r="C275" s="94" t="s">
        <v>11</v>
      </c>
      <c r="D275" s="94" t="s">
        <v>214</v>
      </c>
      <c r="E275" s="94" t="s">
        <v>344</v>
      </c>
      <c r="F275" s="93">
        <v>28065.0</v>
      </c>
      <c r="G275" s="95" t="s">
        <v>189</v>
      </c>
      <c r="H275" s="96">
        <v>8066.0</v>
      </c>
    </row>
    <row r="276">
      <c r="A276" s="93">
        <v>2016.0</v>
      </c>
      <c r="B276" s="94" t="s">
        <v>185</v>
      </c>
      <c r="C276" s="94" t="s">
        <v>11</v>
      </c>
      <c r="D276" s="94" t="s">
        <v>363</v>
      </c>
      <c r="E276" s="94" t="s">
        <v>364</v>
      </c>
      <c r="F276" s="93">
        <v>16075.0</v>
      </c>
      <c r="G276" s="95" t="s">
        <v>189</v>
      </c>
      <c r="H276" s="96">
        <v>382866.0</v>
      </c>
    </row>
    <row r="277">
      <c r="A277" s="93">
        <v>2016.0</v>
      </c>
      <c r="B277" s="94" t="s">
        <v>185</v>
      </c>
      <c r="C277" s="94" t="s">
        <v>11</v>
      </c>
      <c r="D277" s="94" t="s">
        <v>196</v>
      </c>
      <c r="E277" s="94" t="s">
        <v>365</v>
      </c>
      <c r="F277" s="93">
        <v>49015.0</v>
      </c>
      <c r="G277" s="95" t="s">
        <v>189</v>
      </c>
      <c r="H277" s="96">
        <v>4640326.0</v>
      </c>
    </row>
    <row r="278">
      <c r="A278" s="93">
        <v>2016.0</v>
      </c>
      <c r="B278" s="94" t="s">
        <v>185</v>
      </c>
      <c r="C278" s="94" t="s">
        <v>11</v>
      </c>
      <c r="D278" s="94" t="s">
        <v>196</v>
      </c>
      <c r="E278" s="94" t="s">
        <v>365</v>
      </c>
      <c r="F278" s="93">
        <v>49015.0</v>
      </c>
      <c r="G278" s="95" t="s">
        <v>173</v>
      </c>
      <c r="H278" s="96">
        <v>398.0</v>
      </c>
    </row>
    <row r="279">
      <c r="A279" s="93">
        <v>2016.0</v>
      </c>
      <c r="B279" s="94" t="s">
        <v>185</v>
      </c>
      <c r="C279" s="94" t="s">
        <v>11</v>
      </c>
      <c r="D279" s="94" t="s">
        <v>196</v>
      </c>
      <c r="E279" s="94" t="s">
        <v>365</v>
      </c>
      <c r="F279" s="93">
        <v>49015.0</v>
      </c>
      <c r="G279" s="95" t="s">
        <v>172</v>
      </c>
      <c r="H279" s="96">
        <v>2240517.0</v>
      </c>
    </row>
    <row r="280">
      <c r="A280" s="93">
        <v>2016.0</v>
      </c>
      <c r="B280" s="94" t="s">
        <v>185</v>
      </c>
      <c r="C280" s="94" t="s">
        <v>11</v>
      </c>
      <c r="D280" s="94" t="s">
        <v>190</v>
      </c>
      <c r="E280" s="94" t="s">
        <v>366</v>
      </c>
      <c r="F280" s="93">
        <v>48161.0</v>
      </c>
      <c r="G280" s="95" t="s">
        <v>189</v>
      </c>
      <c r="H280" s="93">
        <v>49418.0</v>
      </c>
    </row>
    <row r="281">
      <c r="A281" s="93">
        <v>2016.0</v>
      </c>
      <c r="B281" s="94" t="s">
        <v>185</v>
      </c>
      <c r="C281" s="94" t="s">
        <v>11</v>
      </c>
      <c r="D281" s="94" t="s">
        <v>190</v>
      </c>
      <c r="E281" s="94" t="s">
        <v>366</v>
      </c>
      <c r="F281" s="93">
        <v>48161.0</v>
      </c>
      <c r="G281" s="95" t="s">
        <v>173</v>
      </c>
      <c r="H281" s="96">
        <v>8.0</v>
      </c>
    </row>
    <row r="282">
      <c r="A282" s="93">
        <v>2016.0</v>
      </c>
      <c r="B282" s="94" t="s">
        <v>185</v>
      </c>
      <c r="C282" s="94" t="s">
        <v>11</v>
      </c>
      <c r="D282" s="94" t="s">
        <v>206</v>
      </c>
      <c r="E282" s="94" t="s">
        <v>367</v>
      </c>
      <c r="F282" s="93">
        <v>35005.0</v>
      </c>
      <c r="G282" s="95" t="s">
        <v>173</v>
      </c>
      <c r="H282" s="96">
        <v>434555.0</v>
      </c>
    </row>
    <row r="283">
      <c r="A283" s="93">
        <v>2016.0</v>
      </c>
      <c r="B283" s="94" t="s">
        <v>185</v>
      </c>
      <c r="C283" s="94" t="s">
        <v>11</v>
      </c>
      <c r="D283" s="94" t="s">
        <v>206</v>
      </c>
      <c r="E283" s="94" t="s">
        <v>367</v>
      </c>
      <c r="F283" s="93">
        <v>35005.0</v>
      </c>
      <c r="G283" s="95" t="s">
        <v>189</v>
      </c>
      <c r="H283" s="96">
        <v>4813963.0</v>
      </c>
    </row>
    <row r="284">
      <c r="A284" s="93">
        <v>2016.0</v>
      </c>
      <c r="B284" s="94" t="s">
        <v>185</v>
      </c>
      <c r="C284" s="94" t="s">
        <v>11</v>
      </c>
      <c r="D284" s="94" t="s">
        <v>190</v>
      </c>
      <c r="E284" s="94" t="s">
        <v>368</v>
      </c>
      <c r="F284" s="93">
        <v>48255.0</v>
      </c>
      <c r="G284" s="95" t="s">
        <v>189</v>
      </c>
      <c r="H284" s="96">
        <v>92528.0</v>
      </c>
    </row>
    <row r="285">
      <c r="A285" s="93">
        <v>2016.0</v>
      </c>
      <c r="B285" s="94" t="s">
        <v>185</v>
      </c>
      <c r="C285" s="94" t="s">
        <v>11</v>
      </c>
      <c r="D285" s="94" t="s">
        <v>190</v>
      </c>
      <c r="E285" s="94" t="s">
        <v>368</v>
      </c>
      <c r="F285" s="93">
        <v>48255.0</v>
      </c>
      <c r="G285" s="95" t="s">
        <v>173</v>
      </c>
      <c r="H285" s="96">
        <v>55042.0</v>
      </c>
    </row>
    <row r="286">
      <c r="A286" s="93">
        <v>2016.0</v>
      </c>
      <c r="B286" s="94" t="s">
        <v>185</v>
      </c>
      <c r="C286" s="94" t="s">
        <v>186</v>
      </c>
      <c r="D286" s="94" t="s">
        <v>231</v>
      </c>
      <c r="E286" s="94" t="s">
        <v>369</v>
      </c>
      <c r="F286" s="93">
        <v>5127.0</v>
      </c>
      <c r="G286" s="95" t="s">
        <v>189</v>
      </c>
      <c r="H286" s="96">
        <v>6476.0</v>
      </c>
    </row>
    <row r="287">
      <c r="A287" s="93">
        <v>2016.0</v>
      </c>
      <c r="B287" s="94" t="s">
        <v>185</v>
      </c>
      <c r="C287" s="94" t="s">
        <v>11</v>
      </c>
      <c r="D287" s="94" t="s">
        <v>187</v>
      </c>
      <c r="E287" s="94" t="s">
        <v>370</v>
      </c>
      <c r="F287" s="93">
        <v>56017.0</v>
      </c>
      <c r="G287" s="95" t="s">
        <v>189</v>
      </c>
      <c r="H287" s="96">
        <v>165793.0</v>
      </c>
    </row>
    <row r="288">
      <c r="A288" s="93">
        <v>2016.0</v>
      </c>
      <c r="B288" s="94" t="s">
        <v>185</v>
      </c>
      <c r="C288" s="94" t="s">
        <v>11</v>
      </c>
      <c r="D288" s="94" t="s">
        <v>187</v>
      </c>
      <c r="E288" s="94" t="s">
        <v>370</v>
      </c>
      <c r="F288" s="93">
        <v>56017.0</v>
      </c>
      <c r="G288" s="95" t="s">
        <v>173</v>
      </c>
      <c r="H288" s="96">
        <v>1587117.0</v>
      </c>
    </row>
    <row r="289">
      <c r="A289" s="93">
        <v>2016.0</v>
      </c>
      <c r="B289" s="94" t="s">
        <v>185</v>
      </c>
      <c r="C289" s="94" t="s">
        <v>11</v>
      </c>
      <c r="D289" s="94" t="s">
        <v>200</v>
      </c>
      <c r="E289" s="94" t="s">
        <v>360</v>
      </c>
      <c r="F289" s="93">
        <v>40073.0</v>
      </c>
      <c r="G289" s="95" t="s">
        <v>173</v>
      </c>
      <c r="H289" s="96">
        <v>48938.0</v>
      </c>
    </row>
    <row r="290">
      <c r="A290" s="93">
        <v>2016.0</v>
      </c>
      <c r="B290" s="94" t="s">
        <v>185</v>
      </c>
      <c r="C290" s="94" t="s">
        <v>11</v>
      </c>
      <c r="D290" s="94" t="s">
        <v>250</v>
      </c>
      <c r="E290" s="94" t="s">
        <v>371</v>
      </c>
      <c r="F290" s="93">
        <v>30015.0</v>
      </c>
      <c r="G290" s="95" t="s">
        <v>189</v>
      </c>
      <c r="H290" s="96">
        <v>87644.0</v>
      </c>
    </row>
    <row r="291">
      <c r="A291" s="93">
        <v>2016.0</v>
      </c>
      <c r="B291" s="94" t="s">
        <v>185</v>
      </c>
      <c r="C291" s="94" t="s">
        <v>11</v>
      </c>
      <c r="D291" s="94" t="s">
        <v>187</v>
      </c>
      <c r="E291" s="94" t="s">
        <v>284</v>
      </c>
      <c r="F291" s="93">
        <v>56009.0</v>
      </c>
      <c r="G291" s="95" t="s">
        <v>189</v>
      </c>
      <c r="H291" s="96">
        <v>1.5853637E7</v>
      </c>
    </row>
    <row r="292">
      <c r="A292" s="93">
        <v>2016.0</v>
      </c>
      <c r="B292" s="94" t="s">
        <v>185</v>
      </c>
      <c r="C292" s="94" t="s">
        <v>11</v>
      </c>
      <c r="D292" s="94" t="s">
        <v>187</v>
      </c>
      <c r="E292" s="94" t="s">
        <v>284</v>
      </c>
      <c r="F292" s="93">
        <v>56009.0</v>
      </c>
      <c r="G292" s="95" t="s">
        <v>173</v>
      </c>
      <c r="H292" s="96">
        <v>4897899.0</v>
      </c>
    </row>
    <row r="293">
      <c r="A293" s="93">
        <v>2016.0</v>
      </c>
      <c r="B293" s="94" t="s">
        <v>185</v>
      </c>
      <c r="C293" s="94" t="s">
        <v>11</v>
      </c>
      <c r="D293" s="94" t="s">
        <v>194</v>
      </c>
      <c r="E293" s="94" t="s">
        <v>372</v>
      </c>
      <c r="F293" s="93">
        <v>38105.0</v>
      </c>
      <c r="G293" s="95" t="s">
        <v>173</v>
      </c>
      <c r="H293" s="96">
        <v>1008788.0</v>
      </c>
    </row>
    <row r="294">
      <c r="A294" s="93">
        <v>2016.0</v>
      </c>
      <c r="B294" s="94" t="s">
        <v>185</v>
      </c>
      <c r="C294" s="94" t="s">
        <v>11</v>
      </c>
      <c r="D294" s="94" t="s">
        <v>194</v>
      </c>
      <c r="E294" s="94" t="s">
        <v>372</v>
      </c>
      <c r="F294" s="93">
        <v>38105.0</v>
      </c>
      <c r="G294" s="95" t="s">
        <v>189</v>
      </c>
      <c r="H294" s="96">
        <v>2181792.0</v>
      </c>
    </row>
    <row r="295">
      <c r="A295" s="93">
        <v>2016.0</v>
      </c>
      <c r="B295" s="94" t="s">
        <v>185</v>
      </c>
      <c r="C295" s="94" t="s">
        <v>11</v>
      </c>
      <c r="D295" s="94" t="s">
        <v>187</v>
      </c>
      <c r="E295" s="94" t="s">
        <v>284</v>
      </c>
      <c r="F295" s="93">
        <v>56009.0</v>
      </c>
      <c r="G295" s="95" t="s">
        <v>172</v>
      </c>
      <c r="H295" s="96">
        <v>2.5093232E7</v>
      </c>
    </row>
    <row r="296">
      <c r="A296" s="93">
        <v>2016.0</v>
      </c>
      <c r="B296" s="94" t="s">
        <v>185</v>
      </c>
      <c r="C296" s="94" t="s">
        <v>11</v>
      </c>
      <c r="D296" s="94" t="s">
        <v>202</v>
      </c>
      <c r="E296" s="94" t="s">
        <v>373</v>
      </c>
      <c r="F296" s="93">
        <v>26025.0</v>
      </c>
      <c r="G296" s="95" t="s">
        <v>189</v>
      </c>
      <c r="H296" s="96">
        <v>3760.0</v>
      </c>
    </row>
    <row r="297">
      <c r="A297" s="93">
        <v>2016.0</v>
      </c>
      <c r="B297" s="94" t="s">
        <v>185</v>
      </c>
      <c r="C297" s="94" t="s">
        <v>11</v>
      </c>
      <c r="D297" s="94" t="s">
        <v>202</v>
      </c>
      <c r="E297" s="94" t="s">
        <v>373</v>
      </c>
      <c r="F297" s="93">
        <v>26025.0</v>
      </c>
      <c r="G297" s="95" t="s">
        <v>173</v>
      </c>
      <c r="H297" s="96">
        <v>325.0</v>
      </c>
    </row>
    <row r="298">
      <c r="A298" s="93">
        <v>2016.0</v>
      </c>
      <c r="B298" s="94" t="s">
        <v>185</v>
      </c>
      <c r="C298" s="94" t="s">
        <v>11</v>
      </c>
      <c r="D298" s="94" t="s">
        <v>204</v>
      </c>
      <c r="E298" s="94" t="s">
        <v>374</v>
      </c>
      <c r="F298" s="93">
        <v>8014.0</v>
      </c>
      <c r="G298" s="95" t="s">
        <v>189</v>
      </c>
      <c r="H298" s="96">
        <v>801.0</v>
      </c>
    </row>
    <row r="299">
      <c r="A299" s="93">
        <v>2016.0</v>
      </c>
      <c r="B299" s="94" t="s">
        <v>185</v>
      </c>
      <c r="C299" s="94" t="s">
        <v>11</v>
      </c>
      <c r="D299" s="94" t="s">
        <v>204</v>
      </c>
      <c r="E299" s="94" t="s">
        <v>375</v>
      </c>
      <c r="F299" s="93">
        <v>8075.0</v>
      </c>
      <c r="G299" s="95" t="s">
        <v>173</v>
      </c>
      <c r="H299" s="96">
        <v>1068.0</v>
      </c>
    </row>
    <row r="300">
      <c r="A300" s="93">
        <v>2016.0</v>
      </c>
      <c r="B300" s="94" t="s">
        <v>185</v>
      </c>
      <c r="C300" s="94" t="s">
        <v>11</v>
      </c>
      <c r="D300" s="94" t="s">
        <v>204</v>
      </c>
      <c r="E300" s="94" t="s">
        <v>375</v>
      </c>
      <c r="F300" s="93">
        <v>8075.0</v>
      </c>
      <c r="G300" s="95" t="s">
        <v>189</v>
      </c>
      <c r="H300" s="96">
        <v>1440.0</v>
      </c>
    </row>
    <row r="301">
      <c r="A301" s="93">
        <v>2016.0</v>
      </c>
      <c r="B301" s="94" t="s">
        <v>185</v>
      </c>
      <c r="C301" s="94" t="s">
        <v>11</v>
      </c>
      <c r="D301" s="94" t="s">
        <v>200</v>
      </c>
      <c r="E301" s="94" t="s">
        <v>376</v>
      </c>
      <c r="F301" s="93">
        <v>40005.0</v>
      </c>
      <c r="G301" s="95" t="s">
        <v>189</v>
      </c>
      <c r="H301" s="96">
        <v>3456.0</v>
      </c>
    </row>
    <row r="302">
      <c r="A302" s="93">
        <v>2016.0</v>
      </c>
      <c r="B302" s="94" t="s">
        <v>185</v>
      </c>
      <c r="C302" s="94" t="s">
        <v>11</v>
      </c>
      <c r="D302" s="94" t="s">
        <v>204</v>
      </c>
      <c r="E302" s="94" t="s">
        <v>374</v>
      </c>
      <c r="F302" s="93">
        <v>8014.0</v>
      </c>
      <c r="G302" s="95" t="s">
        <v>173</v>
      </c>
      <c r="H302" s="93">
        <v>31.0</v>
      </c>
    </row>
    <row r="303">
      <c r="A303" s="93">
        <v>2016.0</v>
      </c>
      <c r="B303" s="94" t="s">
        <v>185</v>
      </c>
      <c r="C303" s="94" t="s">
        <v>11</v>
      </c>
      <c r="D303" s="94" t="s">
        <v>190</v>
      </c>
      <c r="E303" s="94" t="s">
        <v>377</v>
      </c>
      <c r="F303" s="93">
        <v>48407.0</v>
      </c>
      <c r="G303" s="95" t="s">
        <v>189</v>
      </c>
      <c r="H303" s="96">
        <v>60682.0</v>
      </c>
    </row>
    <row r="304">
      <c r="A304" s="93">
        <v>2016.0</v>
      </c>
      <c r="B304" s="94" t="s">
        <v>185</v>
      </c>
      <c r="C304" s="94" t="s">
        <v>11</v>
      </c>
      <c r="D304" s="94" t="s">
        <v>192</v>
      </c>
      <c r="E304" s="94" t="s">
        <v>378</v>
      </c>
      <c r="F304" s="93">
        <v>22027.0</v>
      </c>
      <c r="G304" s="95" t="s">
        <v>189</v>
      </c>
      <c r="H304" s="96">
        <v>112694.0</v>
      </c>
    </row>
    <row r="305">
      <c r="A305" s="93">
        <v>2016.0</v>
      </c>
      <c r="B305" s="94" t="s">
        <v>185</v>
      </c>
      <c r="C305" s="94" t="s">
        <v>11</v>
      </c>
      <c r="D305" s="94" t="s">
        <v>250</v>
      </c>
      <c r="E305" s="94" t="s">
        <v>379</v>
      </c>
      <c r="F305" s="93">
        <v>30069.0</v>
      </c>
      <c r="G305" s="95" t="s">
        <v>173</v>
      </c>
      <c r="H305" s="96">
        <v>8310.0</v>
      </c>
    </row>
    <row r="306">
      <c r="A306" s="93">
        <v>2016.0</v>
      </c>
      <c r="B306" s="94" t="s">
        <v>185</v>
      </c>
      <c r="C306" s="94" t="s">
        <v>11</v>
      </c>
      <c r="D306" s="94" t="s">
        <v>190</v>
      </c>
      <c r="E306" s="94" t="s">
        <v>377</v>
      </c>
      <c r="F306" s="93">
        <v>48407.0</v>
      </c>
      <c r="G306" s="95" t="s">
        <v>173</v>
      </c>
      <c r="H306" s="96">
        <v>18859.0</v>
      </c>
    </row>
    <row r="307">
      <c r="A307" s="93">
        <v>2016.0</v>
      </c>
      <c r="B307" s="94" t="s">
        <v>185</v>
      </c>
      <c r="C307" s="94" t="s">
        <v>11</v>
      </c>
      <c r="D307" s="94" t="s">
        <v>194</v>
      </c>
      <c r="E307" s="94" t="s">
        <v>380</v>
      </c>
      <c r="F307" s="93">
        <v>38013.0</v>
      </c>
      <c r="G307" s="95" t="s">
        <v>189</v>
      </c>
      <c r="H307" s="96">
        <v>91896.0</v>
      </c>
    </row>
    <row r="308">
      <c r="A308" s="93">
        <v>2016.0</v>
      </c>
      <c r="B308" s="94" t="s">
        <v>185</v>
      </c>
      <c r="C308" s="94" t="s">
        <v>11</v>
      </c>
      <c r="D308" s="94" t="s">
        <v>194</v>
      </c>
      <c r="E308" s="94" t="s">
        <v>380</v>
      </c>
      <c r="F308" s="93">
        <v>38013.0</v>
      </c>
      <c r="G308" s="95" t="s">
        <v>173</v>
      </c>
      <c r="H308" s="96">
        <v>40742.0</v>
      </c>
    </row>
    <row r="309">
      <c r="A309" s="93">
        <v>2016.0</v>
      </c>
      <c r="B309" s="94" t="s">
        <v>185</v>
      </c>
      <c r="C309" s="94" t="s">
        <v>11</v>
      </c>
      <c r="D309" s="94" t="s">
        <v>192</v>
      </c>
      <c r="E309" s="94" t="s">
        <v>378</v>
      </c>
      <c r="F309" s="93">
        <v>22027.0</v>
      </c>
      <c r="G309" s="95" t="s">
        <v>173</v>
      </c>
      <c r="H309" s="96">
        <v>5907.0</v>
      </c>
    </row>
    <row r="310">
      <c r="A310" s="93">
        <v>2016.0</v>
      </c>
      <c r="B310" s="94" t="s">
        <v>185</v>
      </c>
      <c r="C310" s="94" t="s">
        <v>11</v>
      </c>
      <c r="D310" s="94" t="s">
        <v>204</v>
      </c>
      <c r="E310" s="94" t="s">
        <v>381</v>
      </c>
      <c r="F310" s="93">
        <v>8055.0</v>
      </c>
      <c r="G310" s="95" t="s">
        <v>189</v>
      </c>
      <c r="H310" s="96">
        <v>4078597.0</v>
      </c>
    </row>
    <row r="311">
      <c r="A311" s="93">
        <v>2016.0</v>
      </c>
      <c r="B311" s="94" t="s">
        <v>185</v>
      </c>
      <c r="C311" s="94" t="s">
        <v>11</v>
      </c>
      <c r="D311" s="94" t="s">
        <v>214</v>
      </c>
      <c r="E311" s="94" t="s">
        <v>356</v>
      </c>
      <c r="F311" s="93">
        <v>28111.0</v>
      </c>
      <c r="G311" s="95" t="s">
        <v>189</v>
      </c>
      <c r="H311" s="96">
        <v>17917.0</v>
      </c>
    </row>
    <row r="312">
      <c r="A312" s="93">
        <v>2016.0</v>
      </c>
      <c r="B312" s="94" t="s">
        <v>185</v>
      </c>
      <c r="C312" s="94" t="s">
        <v>11</v>
      </c>
      <c r="D312" s="94" t="s">
        <v>214</v>
      </c>
      <c r="E312" s="94" t="s">
        <v>356</v>
      </c>
      <c r="F312" s="93">
        <v>28111.0</v>
      </c>
      <c r="G312" s="95" t="s">
        <v>173</v>
      </c>
      <c r="H312" s="96">
        <v>118838.0</v>
      </c>
    </row>
    <row r="313">
      <c r="A313" s="93">
        <v>2016.0</v>
      </c>
      <c r="B313" s="94" t="s">
        <v>185</v>
      </c>
      <c r="C313" s="94" t="s">
        <v>11</v>
      </c>
      <c r="D313" s="94" t="s">
        <v>250</v>
      </c>
      <c r="E313" s="94" t="s">
        <v>382</v>
      </c>
      <c r="F313" s="93">
        <v>30103.0</v>
      </c>
      <c r="G313" s="95" t="s">
        <v>172</v>
      </c>
      <c r="H313" s="96">
        <v>110578.0</v>
      </c>
    </row>
    <row r="314">
      <c r="A314" s="93">
        <v>2016.0</v>
      </c>
      <c r="B314" s="94" t="s">
        <v>185</v>
      </c>
      <c r="C314" s="94" t="s">
        <v>11</v>
      </c>
      <c r="D314" s="94" t="s">
        <v>214</v>
      </c>
      <c r="E314" s="94" t="s">
        <v>383</v>
      </c>
      <c r="F314" s="93">
        <v>28067.0</v>
      </c>
      <c r="G314" s="95" t="s">
        <v>173</v>
      </c>
      <c r="H314" s="96">
        <v>761.0</v>
      </c>
    </row>
    <row r="315">
      <c r="A315" s="93">
        <v>2016.0</v>
      </c>
      <c r="B315" s="94" t="s">
        <v>185</v>
      </c>
      <c r="C315" s="94" t="s">
        <v>11</v>
      </c>
      <c r="D315" s="94" t="s">
        <v>214</v>
      </c>
      <c r="E315" s="94" t="s">
        <v>383</v>
      </c>
      <c r="F315" s="93">
        <v>28067.0</v>
      </c>
      <c r="G315" s="95" t="s">
        <v>189</v>
      </c>
      <c r="H315" s="96">
        <v>3920.0</v>
      </c>
    </row>
    <row r="316">
      <c r="A316" s="93">
        <v>2016.0</v>
      </c>
      <c r="B316" s="94" t="s">
        <v>185</v>
      </c>
      <c r="C316" s="94" t="s">
        <v>11</v>
      </c>
      <c r="D316" s="94" t="s">
        <v>198</v>
      </c>
      <c r="E316" s="94" t="s">
        <v>384</v>
      </c>
      <c r="F316" s="93">
        <v>1097.0</v>
      </c>
      <c r="G316" s="95" t="s">
        <v>189</v>
      </c>
      <c r="H316" s="96">
        <v>1.3212616E7</v>
      </c>
    </row>
    <row r="317">
      <c r="A317" s="93">
        <v>2016.0</v>
      </c>
      <c r="B317" s="94" t="s">
        <v>185</v>
      </c>
      <c r="C317" s="94" t="s">
        <v>11</v>
      </c>
      <c r="D317" s="94" t="s">
        <v>198</v>
      </c>
      <c r="E317" s="94" t="s">
        <v>384</v>
      </c>
      <c r="F317" s="93">
        <v>1097.0</v>
      </c>
      <c r="G317" s="95" t="s">
        <v>173</v>
      </c>
      <c r="H317" s="96">
        <v>2463.0</v>
      </c>
    </row>
    <row r="318">
      <c r="A318" s="93">
        <v>2016.0</v>
      </c>
      <c r="B318" s="94" t="s">
        <v>185</v>
      </c>
      <c r="C318" s="94" t="s">
        <v>11</v>
      </c>
      <c r="D318" s="94" t="s">
        <v>231</v>
      </c>
      <c r="E318" s="94" t="s">
        <v>385</v>
      </c>
      <c r="F318" s="93">
        <v>5045.0</v>
      </c>
      <c r="G318" s="95" t="s">
        <v>189</v>
      </c>
      <c r="H318" s="96">
        <v>907499.0</v>
      </c>
    </row>
    <row r="319">
      <c r="A319" s="93">
        <v>2016.0</v>
      </c>
      <c r="B319" s="94" t="s">
        <v>185</v>
      </c>
      <c r="C319" s="94" t="s">
        <v>11</v>
      </c>
      <c r="D319" s="94" t="s">
        <v>187</v>
      </c>
      <c r="E319" s="94" t="s">
        <v>386</v>
      </c>
      <c r="F319" s="93">
        <v>56023.0</v>
      </c>
      <c r="G319" s="95" t="s">
        <v>189</v>
      </c>
      <c r="H319" s="96">
        <v>3.103388E7</v>
      </c>
    </row>
    <row r="320">
      <c r="A320" s="93">
        <v>2016.0</v>
      </c>
      <c r="B320" s="94" t="s">
        <v>185</v>
      </c>
      <c r="C320" s="94" t="s">
        <v>11</v>
      </c>
      <c r="D320" s="94" t="s">
        <v>204</v>
      </c>
      <c r="E320" s="94" t="s">
        <v>387</v>
      </c>
      <c r="F320" s="93">
        <v>8113.0</v>
      </c>
      <c r="G320" s="95" t="s">
        <v>189</v>
      </c>
      <c r="H320" s="96">
        <v>2233584.0</v>
      </c>
    </row>
    <row r="321">
      <c r="A321" s="93">
        <v>2016.0</v>
      </c>
      <c r="B321" s="94" t="s">
        <v>185</v>
      </c>
      <c r="C321" s="94" t="s">
        <v>11</v>
      </c>
      <c r="D321" s="94" t="s">
        <v>204</v>
      </c>
      <c r="E321" s="94" t="s">
        <v>387</v>
      </c>
      <c r="F321" s="93">
        <v>8113.0</v>
      </c>
      <c r="G321" s="95" t="s">
        <v>173</v>
      </c>
      <c r="H321" s="96">
        <v>1315.0</v>
      </c>
    </row>
    <row r="322">
      <c r="A322" s="93">
        <v>2016.0</v>
      </c>
      <c r="B322" s="94" t="s">
        <v>185</v>
      </c>
      <c r="C322" s="94" t="s">
        <v>11</v>
      </c>
      <c r="D322" s="94" t="s">
        <v>187</v>
      </c>
      <c r="E322" s="94" t="s">
        <v>386</v>
      </c>
      <c r="F322" s="93">
        <v>56023.0</v>
      </c>
      <c r="G322" s="95" t="s">
        <v>173</v>
      </c>
      <c r="H322" s="96">
        <v>208344.0</v>
      </c>
    </row>
    <row r="323">
      <c r="A323" s="93">
        <v>2016.0</v>
      </c>
      <c r="B323" s="94" t="s">
        <v>185</v>
      </c>
      <c r="C323" s="94" t="s">
        <v>11</v>
      </c>
      <c r="D323" s="94" t="s">
        <v>187</v>
      </c>
      <c r="E323" s="94" t="s">
        <v>386</v>
      </c>
      <c r="F323" s="93">
        <v>56023.0</v>
      </c>
      <c r="G323" s="95" t="s">
        <v>172</v>
      </c>
      <c r="H323" s="96">
        <v>1061825.0</v>
      </c>
    </row>
    <row r="324">
      <c r="A324" s="93">
        <v>2016.0</v>
      </c>
      <c r="B324" s="94" t="s">
        <v>185</v>
      </c>
      <c r="C324" s="94" t="s">
        <v>11</v>
      </c>
      <c r="D324" s="94" t="s">
        <v>190</v>
      </c>
      <c r="E324" s="94" t="s">
        <v>388</v>
      </c>
      <c r="F324" s="93">
        <v>48051.0</v>
      </c>
      <c r="G324" s="95" t="s">
        <v>189</v>
      </c>
      <c r="H324" s="96">
        <v>45325.0</v>
      </c>
    </row>
    <row r="325">
      <c r="A325" s="93">
        <v>2016.0</v>
      </c>
      <c r="B325" s="94" t="s">
        <v>185</v>
      </c>
      <c r="C325" s="94" t="s">
        <v>11</v>
      </c>
      <c r="D325" s="94" t="s">
        <v>190</v>
      </c>
      <c r="E325" s="94" t="s">
        <v>388</v>
      </c>
      <c r="F325" s="93">
        <v>48051.0</v>
      </c>
      <c r="G325" s="95" t="s">
        <v>173</v>
      </c>
      <c r="H325" s="96">
        <v>13382.0</v>
      </c>
    </row>
    <row r="326">
      <c r="A326" s="93">
        <v>2016.0</v>
      </c>
      <c r="B326" s="94" t="s">
        <v>185</v>
      </c>
      <c r="C326" s="94" t="s">
        <v>11</v>
      </c>
      <c r="D326" s="94" t="s">
        <v>204</v>
      </c>
      <c r="E326" s="94" t="s">
        <v>389</v>
      </c>
      <c r="F326" s="93">
        <v>8069.0</v>
      </c>
      <c r="G326" s="95" t="s">
        <v>189</v>
      </c>
      <c r="H326" s="96">
        <v>168.0</v>
      </c>
    </row>
    <row r="327">
      <c r="A327" s="93">
        <v>2016.0</v>
      </c>
      <c r="B327" s="94" t="s">
        <v>185</v>
      </c>
      <c r="C327" s="94" t="s">
        <v>11</v>
      </c>
      <c r="D327" s="94" t="s">
        <v>204</v>
      </c>
      <c r="E327" s="94" t="s">
        <v>389</v>
      </c>
      <c r="F327" s="93">
        <v>8069.0</v>
      </c>
      <c r="G327" s="95" t="s">
        <v>173</v>
      </c>
      <c r="H327" s="96">
        <v>1209.0</v>
      </c>
    </row>
    <row r="328">
      <c r="A328" s="93">
        <v>2016.0</v>
      </c>
      <c r="B328" s="94" t="s">
        <v>185</v>
      </c>
      <c r="C328" s="94" t="s">
        <v>11</v>
      </c>
      <c r="D328" s="94" t="s">
        <v>190</v>
      </c>
      <c r="E328" s="94" t="s">
        <v>390</v>
      </c>
      <c r="F328" s="93">
        <v>48355.0</v>
      </c>
      <c r="G328" s="95" t="s">
        <v>189</v>
      </c>
      <c r="H328" s="96">
        <v>1943.0</v>
      </c>
    </row>
    <row r="329">
      <c r="A329" s="93">
        <v>2016.0</v>
      </c>
      <c r="B329" s="94" t="s">
        <v>185</v>
      </c>
      <c r="C329" s="94" t="s">
        <v>11</v>
      </c>
      <c r="D329" s="94" t="s">
        <v>190</v>
      </c>
      <c r="E329" s="94" t="s">
        <v>390</v>
      </c>
      <c r="F329" s="93">
        <v>48355.0</v>
      </c>
      <c r="G329" s="95" t="s">
        <v>173</v>
      </c>
      <c r="H329" s="96">
        <v>11.0</v>
      </c>
    </row>
    <row r="330">
      <c r="A330" s="93">
        <v>2016.0</v>
      </c>
      <c r="B330" s="94" t="s">
        <v>185</v>
      </c>
      <c r="C330" s="94" t="s">
        <v>11</v>
      </c>
      <c r="D330" s="94" t="s">
        <v>192</v>
      </c>
      <c r="E330" s="94" t="s">
        <v>391</v>
      </c>
      <c r="F330" s="93">
        <v>22719.0</v>
      </c>
      <c r="G330" s="95" t="s">
        <v>173</v>
      </c>
      <c r="H330" s="96">
        <v>685.0</v>
      </c>
    </row>
    <row r="331">
      <c r="A331" s="93">
        <v>2016.0</v>
      </c>
      <c r="B331" s="94" t="s">
        <v>185</v>
      </c>
      <c r="C331" s="94" t="s">
        <v>11</v>
      </c>
      <c r="D331" s="94" t="s">
        <v>200</v>
      </c>
      <c r="E331" s="94" t="s">
        <v>255</v>
      </c>
      <c r="F331" s="93">
        <v>40011.0</v>
      </c>
      <c r="G331" s="95" t="s">
        <v>189</v>
      </c>
      <c r="H331" s="96">
        <v>188058.0</v>
      </c>
    </row>
    <row r="332">
      <c r="A332" s="93">
        <v>2016.0</v>
      </c>
      <c r="B332" s="94" t="s">
        <v>185</v>
      </c>
      <c r="C332" s="94" t="s">
        <v>11</v>
      </c>
      <c r="D332" s="94" t="s">
        <v>200</v>
      </c>
      <c r="E332" s="94" t="s">
        <v>392</v>
      </c>
      <c r="F332" s="93">
        <v>40129.0</v>
      </c>
      <c r="G332" s="95" t="s">
        <v>173</v>
      </c>
      <c r="H332" s="96">
        <v>239078.0</v>
      </c>
    </row>
    <row r="333">
      <c r="A333" s="93">
        <v>2016.0</v>
      </c>
      <c r="B333" s="94" t="s">
        <v>185</v>
      </c>
      <c r="C333" s="94" t="s">
        <v>11</v>
      </c>
      <c r="D333" s="94" t="s">
        <v>200</v>
      </c>
      <c r="E333" s="94" t="s">
        <v>392</v>
      </c>
      <c r="F333" s="93">
        <v>40129.0</v>
      </c>
      <c r="G333" s="95" t="s">
        <v>189</v>
      </c>
      <c r="H333" s="96">
        <v>6215918.0</v>
      </c>
    </row>
    <row r="334">
      <c r="A334" s="93">
        <v>2016.0</v>
      </c>
      <c r="B334" s="94" t="s">
        <v>185</v>
      </c>
      <c r="C334" s="94" t="s">
        <v>11</v>
      </c>
      <c r="D334" s="94" t="s">
        <v>300</v>
      </c>
      <c r="E334" s="94" t="s">
        <v>393</v>
      </c>
      <c r="F334" s="93">
        <v>6019.0</v>
      </c>
      <c r="G334" s="95" t="s">
        <v>173</v>
      </c>
      <c r="H334" s="96">
        <v>28684.0</v>
      </c>
    </row>
    <row r="335">
      <c r="A335" s="93">
        <v>2016.0</v>
      </c>
      <c r="B335" s="94" t="s">
        <v>185</v>
      </c>
      <c r="C335" s="94" t="s">
        <v>11</v>
      </c>
      <c r="D335" s="94" t="s">
        <v>300</v>
      </c>
      <c r="E335" s="94" t="s">
        <v>393</v>
      </c>
      <c r="F335" s="93">
        <v>6019.0</v>
      </c>
      <c r="G335" s="95" t="s">
        <v>189</v>
      </c>
      <c r="H335" s="96">
        <v>23447.0</v>
      </c>
    </row>
    <row r="336">
      <c r="A336" s="93">
        <v>2016.0</v>
      </c>
      <c r="B336" s="94" t="s">
        <v>185</v>
      </c>
      <c r="C336" s="94" t="s">
        <v>11</v>
      </c>
      <c r="D336" s="94" t="s">
        <v>206</v>
      </c>
      <c r="E336" s="94" t="s">
        <v>355</v>
      </c>
      <c r="F336" s="93">
        <v>35025.0</v>
      </c>
      <c r="G336" s="95" t="s">
        <v>189</v>
      </c>
      <c r="H336" s="96">
        <v>1.01443678E8</v>
      </c>
    </row>
    <row r="337">
      <c r="A337" s="93">
        <v>2016.0</v>
      </c>
      <c r="B337" s="94" t="s">
        <v>185</v>
      </c>
      <c r="C337" s="94" t="s">
        <v>11</v>
      </c>
      <c r="D337" s="94" t="s">
        <v>206</v>
      </c>
      <c r="E337" s="94" t="s">
        <v>355</v>
      </c>
      <c r="F337" s="93">
        <v>35025.0</v>
      </c>
      <c r="G337" s="95" t="s">
        <v>173</v>
      </c>
      <c r="H337" s="96">
        <v>2.7598328E7</v>
      </c>
    </row>
    <row r="338">
      <c r="A338" s="93">
        <v>2016.0</v>
      </c>
      <c r="B338" s="94" t="s">
        <v>185</v>
      </c>
      <c r="C338" s="94" t="s">
        <v>11</v>
      </c>
      <c r="D338" s="94" t="s">
        <v>192</v>
      </c>
      <c r="E338" s="94" t="s">
        <v>391</v>
      </c>
      <c r="F338" s="93">
        <v>22719.0</v>
      </c>
      <c r="G338" s="95" t="s">
        <v>189</v>
      </c>
      <c r="H338" s="96">
        <v>19615.0</v>
      </c>
    </row>
    <row r="339">
      <c r="A339" s="93">
        <v>2016.0</v>
      </c>
      <c r="B339" s="94" t="s">
        <v>185</v>
      </c>
      <c r="C339" s="94" t="s">
        <v>11</v>
      </c>
      <c r="D339" s="94" t="s">
        <v>200</v>
      </c>
      <c r="E339" s="94" t="s">
        <v>255</v>
      </c>
      <c r="F339" s="93">
        <v>40011.0</v>
      </c>
      <c r="G339" s="95" t="s">
        <v>173</v>
      </c>
      <c r="H339" s="96">
        <v>1594.0</v>
      </c>
    </row>
    <row r="340">
      <c r="A340" s="93">
        <v>2016.0</v>
      </c>
      <c r="B340" s="94" t="s">
        <v>185</v>
      </c>
      <c r="C340" s="94" t="s">
        <v>11</v>
      </c>
      <c r="D340" s="94" t="s">
        <v>260</v>
      </c>
      <c r="E340" s="94" t="s">
        <v>394</v>
      </c>
      <c r="F340" s="93">
        <v>42053.0</v>
      </c>
      <c r="G340" s="95" t="s">
        <v>189</v>
      </c>
      <c r="H340" s="96">
        <v>8905.0</v>
      </c>
    </row>
    <row r="341">
      <c r="A341" s="93">
        <v>2016.0</v>
      </c>
      <c r="B341" s="94" t="s">
        <v>185</v>
      </c>
      <c r="C341" s="94" t="s">
        <v>11</v>
      </c>
      <c r="D341" s="94" t="s">
        <v>260</v>
      </c>
      <c r="E341" s="94" t="s">
        <v>394</v>
      </c>
      <c r="F341" s="93">
        <v>42053.0</v>
      </c>
      <c r="G341" s="95" t="s">
        <v>173</v>
      </c>
      <c r="H341" s="96">
        <v>867.0</v>
      </c>
    </row>
    <row r="342">
      <c r="A342" s="93">
        <v>2016.0</v>
      </c>
      <c r="B342" s="94" t="s">
        <v>185</v>
      </c>
      <c r="C342" s="94" t="s">
        <v>11</v>
      </c>
      <c r="D342" s="94" t="s">
        <v>200</v>
      </c>
      <c r="E342" s="94" t="s">
        <v>395</v>
      </c>
      <c r="F342" s="93">
        <v>40079.0</v>
      </c>
      <c r="G342" s="95" t="s">
        <v>189</v>
      </c>
      <c r="H342" s="96">
        <v>42199.0</v>
      </c>
    </row>
    <row r="343">
      <c r="A343" s="93">
        <v>2016.0</v>
      </c>
      <c r="B343" s="94" t="s">
        <v>185</v>
      </c>
      <c r="C343" s="94" t="s">
        <v>11</v>
      </c>
      <c r="D343" s="94" t="s">
        <v>200</v>
      </c>
      <c r="E343" s="94" t="s">
        <v>395</v>
      </c>
      <c r="F343" s="93">
        <v>40079.0</v>
      </c>
      <c r="G343" s="95" t="s">
        <v>172</v>
      </c>
      <c r="H343" s="96">
        <v>488177.0</v>
      </c>
    </row>
    <row r="344">
      <c r="A344" s="93">
        <v>2016.0</v>
      </c>
      <c r="B344" s="94" t="s">
        <v>185</v>
      </c>
      <c r="C344" s="94" t="s">
        <v>11</v>
      </c>
      <c r="D344" s="94" t="s">
        <v>396</v>
      </c>
      <c r="E344" s="94" t="s">
        <v>361</v>
      </c>
      <c r="F344" s="93">
        <v>46063.0</v>
      </c>
      <c r="G344" s="95" t="s">
        <v>189</v>
      </c>
      <c r="H344" s="96">
        <v>1689070.0</v>
      </c>
    </row>
    <row r="345">
      <c r="A345" s="93">
        <v>2016.0</v>
      </c>
      <c r="B345" s="94" t="s">
        <v>185</v>
      </c>
      <c r="C345" s="94" t="s">
        <v>11</v>
      </c>
      <c r="D345" s="94" t="s">
        <v>396</v>
      </c>
      <c r="E345" s="94" t="s">
        <v>361</v>
      </c>
      <c r="F345" s="93">
        <v>46063.0</v>
      </c>
      <c r="G345" s="95" t="s">
        <v>173</v>
      </c>
      <c r="H345" s="96">
        <v>115946.0</v>
      </c>
    </row>
    <row r="346">
      <c r="A346" s="93">
        <v>2016.0</v>
      </c>
      <c r="B346" s="94" t="s">
        <v>185</v>
      </c>
      <c r="C346" s="94" t="s">
        <v>11</v>
      </c>
      <c r="D346" s="94" t="s">
        <v>200</v>
      </c>
      <c r="E346" s="94" t="s">
        <v>397</v>
      </c>
      <c r="F346" s="93">
        <v>40139.0</v>
      </c>
      <c r="G346" s="95" t="s">
        <v>189</v>
      </c>
      <c r="H346" s="96">
        <v>103533.0</v>
      </c>
    </row>
    <row r="347">
      <c r="A347" s="93">
        <v>2016.0</v>
      </c>
      <c r="B347" s="94" t="s">
        <v>185</v>
      </c>
      <c r="C347" s="94" t="s">
        <v>11</v>
      </c>
      <c r="D347" s="94" t="s">
        <v>200</v>
      </c>
      <c r="E347" s="94" t="s">
        <v>397</v>
      </c>
      <c r="F347" s="93">
        <v>40139.0</v>
      </c>
      <c r="G347" s="95" t="s">
        <v>173</v>
      </c>
      <c r="H347" s="96">
        <v>1868.0</v>
      </c>
    </row>
    <row r="348">
      <c r="A348" s="93">
        <v>2016.0</v>
      </c>
      <c r="B348" s="94" t="s">
        <v>185</v>
      </c>
      <c r="C348" s="94" t="s">
        <v>11</v>
      </c>
      <c r="D348" s="94" t="s">
        <v>398</v>
      </c>
      <c r="E348" s="94" t="s">
        <v>399</v>
      </c>
      <c r="F348" s="93">
        <v>36013.0</v>
      </c>
      <c r="G348" s="95" t="s">
        <v>189</v>
      </c>
      <c r="H348" s="96">
        <v>2474.0</v>
      </c>
    </row>
    <row r="349">
      <c r="A349" s="93">
        <v>2016.0</v>
      </c>
      <c r="B349" s="94" t="s">
        <v>185</v>
      </c>
      <c r="C349" s="94" t="s">
        <v>11</v>
      </c>
      <c r="D349" s="94" t="s">
        <v>263</v>
      </c>
      <c r="E349" s="94" t="s">
        <v>400</v>
      </c>
      <c r="F349" s="93">
        <v>20189.0</v>
      </c>
      <c r="G349" s="95" t="s">
        <v>173</v>
      </c>
      <c r="H349" s="96">
        <v>1179.0</v>
      </c>
    </row>
    <row r="350">
      <c r="A350" s="93">
        <v>2016.0</v>
      </c>
      <c r="B350" s="94" t="s">
        <v>185</v>
      </c>
      <c r="C350" s="94" t="s">
        <v>11</v>
      </c>
      <c r="D350" s="94" t="s">
        <v>263</v>
      </c>
      <c r="E350" s="94" t="s">
        <v>400</v>
      </c>
      <c r="F350" s="93">
        <v>20189.0</v>
      </c>
      <c r="G350" s="95" t="s">
        <v>189</v>
      </c>
      <c r="H350" s="96">
        <v>195609.0</v>
      </c>
    </row>
    <row r="351">
      <c r="A351" s="93">
        <v>2016.0</v>
      </c>
      <c r="B351" s="94" t="s">
        <v>185</v>
      </c>
      <c r="C351" s="94" t="s">
        <v>11</v>
      </c>
      <c r="D351" s="94" t="s">
        <v>250</v>
      </c>
      <c r="E351" s="94" t="s">
        <v>401</v>
      </c>
      <c r="F351" s="93">
        <v>30035.0</v>
      </c>
      <c r="G351" s="95" t="s">
        <v>189</v>
      </c>
      <c r="H351" s="96">
        <v>14469.0</v>
      </c>
    </row>
    <row r="352">
      <c r="A352" s="93">
        <v>2016.0</v>
      </c>
      <c r="B352" s="94" t="s">
        <v>185</v>
      </c>
      <c r="C352" s="94" t="s">
        <v>11</v>
      </c>
      <c r="D352" s="94" t="s">
        <v>263</v>
      </c>
      <c r="E352" s="94" t="s">
        <v>402</v>
      </c>
      <c r="F352" s="93">
        <v>20081.0</v>
      </c>
      <c r="G352" s="95" t="s">
        <v>189</v>
      </c>
      <c r="H352" s="96">
        <v>203483.0</v>
      </c>
    </row>
    <row r="353">
      <c r="A353" s="93">
        <v>2016.0</v>
      </c>
      <c r="B353" s="94" t="s">
        <v>185</v>
      </c>
      <c r="C353" s="94" t="s">
        <v>11</v>
      </c>
      <c r="D353" s="94" t="s">
        <v>263</v>
      </c>
      <c r="E353" s="94" t="s">
        <v>402</v>
      </c>
      <c r="F353" s="93">
        <v>20081.0</v>
      </c>
      <c r="G353" s="95" t="s">
        <v>173</v>
      </c>
      <c r="H353" s="96">
        <v>21745.0</v>
      </c>
    </row>
    <row r="354">
      <c r="A354" s="93">
        <v>2016.0</v>
      </c>
      <c r="B354" s="94" t="s">
        <v>185</v>
      </c>
      <c r="C354" s="94" t="s">
        <v>11</v>
      </c>
      <c r="D354" s="94" t="s">
        <v>250</v>
      </c>
      <c r="E354" s="94" t="s">
        <v>401</v>
      </c>
      <c r="F354" s="93">
        <v>30035.0</v>
      </c>
      <c r="G354" s="95" t="s">
        <v>173</v>
      </c>
      <c r="H354" s="96">
        <v>4017.0</v>
      </c>
    </row>
    <row r="355">
      <c r="A355" s="93">
        <v>2016.0</v>
      </c>
      <c r="B355" s="94" t="s">
        <v>185</v>
      </c>
      <c r="C355" s="94" t="s">
        <v>11</v>
      </c>
      <c r="D355" s="94" t="s">
        <v>263</v>
      </c>
      <c r="E355" s="94" t="s">
        <v>403</v>
      </c>
      <c r="F355" s="93">
        <v>20093.0</v>
      </c>
      <c r="G355" s="95" t="s">
        <v>189</v>
      </c>
      <c r="H355" s="93">
        <v>1261283.0</v>
      </c>
    </row>
    <row r="356">
      <c r="A356" s="93">
        <v>2016.0</v>
      </c>
      <c r="B356" s="94" t="s">
        <v>185</v>
      </c>
      <c r="C356" s="94" t="s">
        <v>11</v>
      </c>
      <c r="D356" s="94" t="s">
        <v>263</v>
      </c>
      <c r="E356" s="94" t="s">
        <v>403</v>
      </c>
      <c r="F356" s="93">
        <v>20093.0</v>
      </c>
      <c r="G356" s="95" t="s">
        <v>173</v>
      </c>
      <c r="H356" s="93">
        <v>19638.0</v>
      </c>
    </row>
    <row r="357">
      <c r="A357" s="93">
        <v>2016.0</v>
      </c>
      <c r="B357" s="94" t="s">
        <v>185</v>
      </c>
      <c r="C357" s="94" t="s">
        <v>186</v>
      </c>
      <c r="D357" s="94" t="s">
        <v>204</v>
      </c>
      <c r="E357" s="94" t="s">
        <v>280</v>
      </c>
      <c r="F357" s="93">
        <v>8045.0</v>
      </c>
      <c r="G357" s="95" t="s">
        <v>189</v>
      </c>
      <c r="H357" s="93">
        <v>300844.0</v>
      </c>
    </row>
    <row r="358">
      <c r="A358" s="93">
        <v>2016.0</v>
      </c>
      <c r="B358" s="94" t="s">
        <v>185</v>
      </c>
      <c r="C358" s="94" t="s">
        <v>11</v>
      </c>
      <c r="D358" s="94" t="s">
        <v>190</v>
      </c>
      <c r="E358" s="94" t="s">
        <v>188</v>
      </c>
      <c r="F358" s="93">
        <v>48251.0</v>
      </c>
      <c r="G358" s="95" t="s">
        <v>189</v>
      </c>
      <c r="H358" s="93">
        <v>946349.0</v>
      </c>
    </row>
    <row r="359">
      <c r="A359" s="93">
        <v>2016.0</v>
      </c>
      <c r="B359" s="94" t="s">
        <v>185</v>
      </c>
      <c r="C359" s="94" t="s">
        <v>11</v>
      </c>
      <c r="D359" s="94" t="s">
        <v>204</v>
      </c>
      <c r="E359" s="94" t="s">
        <v>404</v>
      </c>
      <c r="F359" s="93">
        <v>8067.0</v>
      </c>
      <c r="G359" s="95" t="s">
        <v>189</v>
      </c>
      <c r="H359" s="96">
        <v>1.0928909E7</v>
      </c>
    </row>
    <row r="360">
      <c r="A360" s="93">
        <v>2016.0</v>
      </c>
      <c r="B360" s="94" t="s">
        <v>185</v>
      </c>
      <c r="C360" s="94" t="s">
        <v>11</v>
      </c>
      <c r="D360" s="94" t="s">
        <v>204</v>
      </c>
      <c r="E360" s="94" t="s">
        <v>404</v>
      </c>
      <c r="F360" s="93">
        <v>8067.0</v>
      </c>
      <c r="G360" s="95" t="s">
        <v>173</v>
      </c>
      <c r="H360" s="96">
        <v>49.0</v>
      </c>
    </row>
    <row r="361">
      <c r="A361" s="93">
        <v>2016.0</v>
      </c>
      <c r="B361" s="94" t="s">
        <v>185</v>
      </c>
      <c r="C361" s="94" t="s">
        <v>11</v>
      </c>
      <c r="D361" s="94" t="s">
        <v>204</v>
      </c>
      <c r="E361" s="94" t="s">
        <v>404</v>
      </c>
      <c r="F361" s="93">
        <v>8067.0</v>
      </c>
      <c r="G361" s="95" t="s">
        <v>172</v>
      </c>
      <c r="H361" s="96">
        <v>705810.0</v>
      </c>
    </row>
    <row r="362">
      <c r="A362" s="93">
        <v>2016.0</v>
      </c>
      <c r="B362" s="94" t="s">
        <v>185</v>
      </c>
      <c r="C362" s="94" t="s">
        <v>11</v>
      </c>
      <c r="D362" s="94" t="s">
        <v>192</v>
      </c>
      <c r="E362" s="94" t="s">
        <v>201</v>
      </c>
      <c r="F362" s="93">
        <v>22043.0</v>
      </c>
      <c r="G362" s="95" t="s">
        <v>173</v>
      </c>
      <c r="H362" s="96">
        <v>24392.0</v>
      </c>
    </row>
    <row r="363">
      <c r="A363" s="93">
        <v>2016.0</v>
      </c>
      <c r="B363" s="94" t="s">
        <v>185</v>
      </c>
      <c r="C363" s="94" t="s">
        <v>11</v>
      </c>
      <c r="D363" s="94" t="s">
        <v>204</v>
      </c>
      <c r="E363" s="94" t="s">
        <v>357</v>
      </c>
      <c r="F363" s="93">
        <v>8043.0</v>
      </c>
      <c r="G363" s="95" t="s">
        <v>189</v>
      </c>
      <c r="H363" s="96">
        <v>91.0</v>
      </c>
    </row>
    <row r="364">
      <c r="A364" s="93">
        <v>2016.0</v>
      </c>
      <c r="B364" s="94" t="s">
        <v>185</v>
      </c>
      <c r="C364" s="94" t="s">
        <v>11</v>
      </c>
      <c r="D364" s="94" t="s">
        <v>204</v>
      </c>
      <c r="E364" s="94" t="s">
        <v>357</v>
      </c>
      <c r="F364" s="93">
        <v>8043.0</v>
      </c>
      <c r="G364" s="95" t="s">
        <v>173</v>
      </c>
      <c r="H364" s="96">
        <v>49.0</v>
      </c>
    </row>
    <row r="365">
      <c r="A365" s="93">
        <v>2016.0</v>
      </c>
      <c r="B365" s="94" t="s">
        <v>185</v>
      </c>
      <c r="C365" s="94" t="s">
        <v>11</v>
      </c>
      <c r="D365" s="94" t="s">
        <v>190</v>
      </c>
      <c r="E365" s="94" t="s">
        <v>405</v>
      </c>
      <c r="F365" s="93">
        <v>48505.0</v>
      </c>
      <c r="G365" s="95" t="s">
        <v>189</v>
      </c>
      <c r="H365" s="96">
        <v>171284.0</v>
      </c>
    </row>
    <row r="366">
      <c r="A366" s="93">
        <v>2016.0</v>
      </c>
      <c r="B366" s="94" t="s">
        <v>185</v>
      </c>
      <c r="C366" s="94" t="s">
        <v>11</v>
      </c>
      <c r="D366" s="94" t="s">
        <v>222</v>
      </c>
      <c r="E366" s="94" t="s">
        <v>406</v>
      </c>
      <c r="F366" s="93">
        <v>31033.0</v>
      </c>
      <c r="G366" s="95" t="s">
        <v>173</v>
      </c>
      <c r="H366" s="96">
        <v>19804.0</v>
      </c>
    </row>
    <row r="367">
      <c r="A367" s="93">
        <v>2016.0</v>
      </c>
      <c r="B367" s="94" t="s">
        <v>185</v>
      </c>
      <c r="C367" s="94" t="s">
        <v>11</v>
      </c>
      <c r="D367" s="94" t="s">
        <v>222</v>
      </c>
      <c r="E367" s="94" t="s">
        <v>406</v>
      </c>
      <c r="F367" s="93">
        <v>31033.0</v>
      </c>
      <c r="G367" s="95" t="s">
        <v>189</v>
      </c>
      <c r="H367" s="96">
        <v>623.0</v>
      </c>
    </row>
    <row r="368">
      <c r="A368" s="93">
        <v>2016.0</v>
      </c>
      <c r="B368" s="94" t="s">
        <v>185</v>
      </c>
      <c r="C368" s="94" t="s">
        <v>11</v>
      </c>
      <c r="D368" s="94" t="s">
        <v>263</v>
      </c>
      <c r="E368" s="94" t="s">
        <v>407</v>
      </c>
      <c r="F368" s="93">
        <v>20129.0</v>
      </c>
      <c r="G368" s="95" t="s">
        <v>189</v>
      </c>
      <c r="H368" s="96">
        <v>1709301.0</v>
      </c>
    </row>
    <row r="369">
      <c r="A369" s="93">
        <v>2016.0</v>
      </c>
      <c r="B369" s="94" t="s">
        <v>185</v>
      </c>
      <c r="C369" s="94" t="s">
        <v>11</v>
      </c>
      <c r="D369" s="94" t="s">
        <v>263</v>
      </c>
      <c r="E369" s="94" t="s">
        <v>407</v>
      </c>
      <c r="F369" s="93">
        <v>20129.0</v>
      </c>
      <c r="G369" s="95" t="s">
        <v>173</v>
      </c>
      <c r="H369" s="96">
        <v>73175.0</v>
      </c>
    </row>
    <row r="370">
      <c r="A370" s="93">
        <v>2016.0</v>
      </c>
      <c r="B370" s="94" t="s">
        <v>185</v>
      </c>
      <c r="C370" s="94" t="s">
        <v>11</v>
      </c>
      <c r="D370" s="94" t="s">
        <v>192</v>
      </c>
      <c r="E370" s="94" t="s">
        <v>408</v>
      </c>
      <c r="F370" s="93">
        <v>22113.0</v>
      </c>
      <c r="G370" s="95" t="s">
        <v>189</v>
      </c>
      <c r="H370" s="96">
        <v>241.0</v>
      </c>
    </row>
    <row r="371">
      <c r="A371" s="93">
        <v>2016.0</v>
      </c>
      <c r="B371" s="94" t="s">
        <v>185</v>
      </c>
      <c r="C371" s="94" t="s">
        <v>11</v>
      </c>
      <c r="D371" s="94" t="s">
        <v>192</v>
      </c>
      <c r="E371" s="94" t="s">
        <v>408</v>
      </c>
      <c r="F371" s="93">
        <v>22113.0</v>
      </c>
      <c r="G371" s="95" t="s">
        <v>173</v>
      </c>
      <c r="H371" s="96">
        <v>8016.0</v>
      </c>
    </row>
    <row r="372">
      <c r="A372" s="93">
        <v>2016.0</v>
      </c>
      <c r="B372" s="94" t="s">
        <v>185</v>
      </c>
      <c r="C372" s="94" t="s">
        <v>11</v>
      </c>
      <c r="D372" s="94" t="s">
        <v>187</v>
      </c>
      <c r="E372" s="94" t="s">
        <v>409</v>
      </c>
      <c r="F372" s="93">
        <v>56021.0</v>
      </c>
      <c r="G372" s="95" t="s">
        <v>189</v>
      </c>
      <c r="H372" s="96">
        <v>2822.0</v>
      </c>
    </row>
    <row r="373">
      <c r="A373" s="93">
        <v>2016.0</v>
      </c>
      <c r="B373" s="94" t="s">
        <v>185</v>
      </c>
      <c r="C373" s="94" t="s">
        <v>11</v>
      </c>
      <c r="D373" s="94" t="s">
        <v>187</v>
      </c>
      <c r="E373" s="94" t="s">
        <v>409</v>
      </c>
      <c r="F373" s="93">
        <v>56021.0</v>
      </c>
      <c r="G373" s="95" t="s">
        <v>173</v>
      </c>
      <c r="H373" s="96">
        <v>11197.0</v>
      </c>
    </row>
    <row r="374">
      <c r="A374" s="93">
        <v>2016.0</v>
      </c>
      <c r="B374" s="94" t="s">
        <v>185</v>
      </c>
      <c r="C374" s="94" t="s">
        <v>11</v>
      </c>
      <c r="D374" s="94" t="s">
        <v>300</v>
      </c>
      <c r="E374" s="94" t="s">
        <v>410</v>
      </c>
      <c r="F374" s="93">
        <v>6077.0</v>
      </c>
      <c r="G374" s="95" t="s">
        <v>189</v>
      </c>
      <c r="H374" s="96">
        <v>3395.0</v>
      </c>
    </row>
    <row r="375">
      <c r="A375" s="93">
        <v>2016.0</v>
      </c>
      <c r="B375" s="94" t="s">
        <v>185</v>
      </c>
      <c r="C375" s="94" t="s">
        <v>11</v>
      </c>
      <c r="D375" s="94" t="s">
        <v>198</v>
      </c>
      <c r="E375" s="94" t="s">
        <v>411</v>
      </c>
      <c r="F375" s="93">
        <v>1003.0</v>
      </c>
      <c r="G375" s="95" t="s">
        <v>189</v>
      </c>
      <c r="H375" s="96">
        <v>52123.0</v>
      </c>
    </row>
    <row r="376">
      <c r="A376" s="93">
        <v>2016.0</v>
      </c>
      <c r="B376" s="94" t="s">
        <v>185</v>
      </c>
      <c r="C376" s="94" t="s">
        <v>11</v>
      </c>
      <c r="D376" s="94" t="s">
        <v>198</v>
      </c>
      <c r="E376" s="94" t="s">
        <v>411</v>
      </c>
      <c r="F376" s="93">
        <v>1003.0</v>
      </c>
      <c r="G376" s="95" t="s">
        <v>173</v>
      </c>
      <c r="H376" s="96">
        <v>22.0</v>
      </c>
    </row>
    <row r="377">
      <c r="A377" s="93">
        <v>2016.0</v>
      </c>
      <c r="B377" s="94" t="s">
        <v>185</v>
      </c>
      <c r="C377" s="94" t="s">
        <v>11</v>
      </c>
      <c r="D377" s="94" t="s">
        <v>192</v>
      </c>
      <c r="E377" s="94" t="s">
        <v>386</v>
      </c>
      <c r="F377" s="93">
        <v>22061.0</v>
      </c>
      <c r="G377" s="95" t="s">
        <v>173</v>
      </c>
      <c r="H377" s="96">
        <v>14.0</v>
      </c>
    </row>
    <row r="378">
      <c r="A378" s="93">
        <v>2016.0</v>
      </c>
      <c r="B378" s="94" t="s">
        <v>185</v>
      </c>
      <c r="C378" s="94" t="s">
        <v>11</v>
      </c>
      <c r="D378" s="94" t="s">
        <v>192</v>
      </c>
      <c r="E378" s="94" t="s">
        <v>386</v>
      </c>
      <c r="F378" s="93">
        <v>22061.0</v>
      </c>
      <c r="G378" s="94" t="s">
        <v>189</v>
      </c>
      <c r="H378" s="96">
        <v>1343.0</v>
      </c>
    </row>
    <row r="379">
      <c r="A379" s="93">
        <v>2016.0</v>
      </c>
      <c r="B379" s="94" t="s">
        <v>185</v>
      </c>
      <c r="C379" s="94" t="s">
        <v>11</v>
      </c>
      <c r="D379" s="94" t="s">
        <v>187</v>
      </c>
      <c r="E379" s="94" t="s">
        <v>412</v>
      </c>
      <c r="F379" s="93">
        <v>56037.0</v>
      </c>
      <c r="G379" s="95" t="s">
        <v>189</v>
      </c>
      <c r="H379" s="96">
        <v>1.22676076E8</v>
      </c>
    </row>
    <row r="380">
      <c r="A380" s="93">
        <v>2016.0</v>
      </c>
      <c r="B380" s="94" t="s">
        <v>185</v>
      </c>
      <c r="C380" s="94" t="s">
        <v>11</v>
      </c>
      <c r="D380" s="94" t="s">
        <v>214</v>
      </c>
      <c r="E380" s="94" t="s">
        <v>413</v>
      </c>
      <c r="F380" s="93">
        <v>28129.0</v>
      </c>
      <c r="G380" s="95" t="s">
        <v>189</v>
      </c>
      <c r="H380" s="96">
        <v>106538.0</v>
      </c>
    </row>
    <row r="381">
      <c r="A381" s="93">
        <v>2016.0</v>
      </c>
      <c r="B381" s="94" t="s">
        <v>185</v>
      </c>
      <c r="C381" s="94" t="s">
        <v>11</v>
      </c>
      <c r="D381" s="94" t="s">
        <v>214</v>
      </c>
      <c r="E381" s="94" t="s">
        <v>413</v>
      </c>
      <c r="F381" s="93">
        <v>28129.0</v>
      </c>
      <c r="G381" s="95" t="s">
        <v>173</v>
      </c>
      <c r="H381" s="96">
        <v>90344.0</v>
      </c>
    </row>
    <row r="382">
      <c r="A382" s="93">
        <v>2016.0</v>
      </c>
      <c r="B382" s="94" t="s">
        <v>185</v>
      </c>
      <c r="C382" s="94" t="s">
        <v>11</v>
      </c>
      <c r="D382" s="94" t="s">
        <v>187</v>
      </c>
      <c r="E382" s="94" t="s">
        <v>412</v>
      </c>
      <c r="F382" s="93">
        <v>56037.0</v>
      </c>
      <c r="G382" s="95" t="s">
        <v>173</v>
      </c>
      <c r="H382" s="96">
        <v>2597923.0</v>
      </c>
    </row>
    <row r="383">
      <c r="A383" s="93">
        <v>2016.0</v>
      </c>
      <c r="B383" s="94" t="s">
        <v>185</v>
      </c>
      <c r="C383" s="94" t="s">
        <v>11</v>
      </c>
      <c r="D383" s="94" t="s">
        <v>250</v>
      </c>
      <c r="E383" s="94" t="s">
        <v>414</v>
      </c>
      <c r="F383" s="93">
        <v>30027.0</v>
      </c>
      <c r="G383" s="95" t="s">
        <v>189</v>
      </c>
      <c r="H383" s="96">
        <v>6241.0</v>
      </c>
    </row>
    <row r="384">
      <c r="A384" s="93">
        <v>2016.0</v>
      </c>
      <c r="B384" s="94" t="s">
        <v>185</v>
      </c>
      <c r="C384" s="94" t="s">
        <v>11</v>
      </c>
      <c r="D384" s="94" t="s">
        <v>194</v>
      </c>
      <c r="E384" s="94" t="s">
        <v>415</v>
      </c>
      <c r="F384" s="93">
        <v>38053.0</v>
      </c>
      <c r="G384" s="95" t="s">
        <v>173</v>
      </c>
      <c r="H384" s="96">
        <v>1.3951074E7</v>
      </c>
    </row>
    <row r="385">
      <c r="A385" s="93">
        <v>2016.0</v>
      </c>
      <c r="B385" s="94" t="s">
        <v>185</v>
      </c>
      <c r="C385" s="94" t="s">
        <v>11</v>
      </c>
      <c r="D385" s="94" t="s">
        <v>187</v>
      </c>
      <c r="E385" s="94" t="s">
        <v>412</v>
      </c>
      <c r="F385" s="93">
        <v>56037.0</v>
      </c>
      <c r="G385" s="95" t="s">
        <v>172</v>
      </c>
      <c r="H385" s="96">
        <v>2811490.0</v>
      </c>
    </row>
    <row r="386">
      <c r="A386" s="93">
        <v>2016.0</v>
      </c>
      <c r="B386" s="94" t="s">
        <v>185</v>
      </c>
      <c r="C386" s="94" t="s">
        <v>11</v>
      </c>
      <c r="D386" s="94" t="s">
        <v>300</v>
      </c>
      <c r="E386" s="94" t="s">
        <v>416</v>
      </c>
      <c r="F386" s="93">
        <v>6095.0</v>
      </c>
      <c r="G386" s="95" t="s">
        <v>189</v>
      </c>
      <c r="H386" s="96">
        <v>2501330.0</v>
      </c>
    </row>
    <row r="387">
      <c r="A387" s="93">
        <v>2016.0</v>
      </c>
      <c r="B387" s="94" t="s">
        <v>185</v>
      </c>
      <c r="C387" s="94" t="s">
        <v>11</v>
      </c>
      <c r="D387" s="94" t="s">
        <v>300</v>
      </c>
      <c r="E387" s="94" t="s">
        <v>416</v>
      </c>
      <c r="F387" s="93">
        <v>6095.0</v>
      </c>
      <c r="G387" s="95" t="s">
        <v>173</v>
      </c>
      <c r="H387" s="96">
        <v>16.0</v>
      </c>
    </row>
    <row r="388">
      <c r="A388" s="93">
        <v>2016.0</v>
      </c>
      <c r="B388" s="94" t="s">
        <v>185</v>
      </c>
      <c r="C388" s="94" t="s">
        <v>11</v>
      </c>
      <c r="D388" s="94" t="s">
        <v>194</v>
      </c>
      <c r="E388" s="94" t="s">
        <v>415</v>
      </c>
      <c r="F388" s="93">
        <v>38053.0</v>
      </c>
      <c r="G388" s="95" t="s">
        <v>189</v>
      </c>
      <c r="H388" s="96">
        <v>3.0955436E7</v>
      </c>
    </row>
    <row r="389">
      <c r="A389" s="93">
        <v>2016.0</v>
      </c>
      <c r="B389" s="94" t="s">
        <v>185</v>
      </c>
      <c r="C389" s="94" t="s">
        <v>11</v>
      </c>
      <c r="D389" s="94" t="s">
        <v>398</v>
      </c>
      <c r="E389" s="94" t="s">
        <v>417</v>
      </c>
      <c r="F389" s="93">
        <v>36099.0</v>
      </c>
      <c r="G389" s="95" t="s">
        <v>189</v>
      </c>
      <c r="H389" s="96">
        <v>3331.0</v>
      </c>
    </row>
    <row r="390">
      <c r="A390" s="93">
        <v>2016.0</v>
      </c>
      <c r="B390" s="94" t="s">
        <v>185</v>
      </c>
      <c r="C390" s="94" t="s">
        <v>11</v>
      </c>
      <c r="D390" s="94" t="s">
        <v>200</v>
      </c>
      <c r="E390" s="94" t="s">
        <v>402</v>
      </c>
      <c r="F390" s="93">
        <v>40061.0</v>
      </c>
      <c r="G390" s="95" t="s">
        <v>189</v>
      </c>
      <c r="H390" s="96">
        <v>167051.0</v>
      </c>
    </row>
    <row r="391">
      <c r="A391" s="93">
        <v>2016.0</v>
      </c>
      <c r="B391" s="94" t="s">
        <v>185</v>
      </c>
      <c r="C391" s="94" t="s">
        <v>11</v>
      </c>
      <c r="D391" s="94" t="s">
        <v>200</v>
      </c>
      <c r="E391" s="94" t="s">
        <v>418</v>
      </c>
      <c r="F391" s="93">
        <v>40055.0</v>
      </c>
      <c r="G391" s="95" t="s">
        <v>189</v>
      </c>
      <c r="H391" s="96">
        <v>3136.0</v>
      </c>
    </row>
    <row r="392">
      <c r="A392" s="93">
        <v>2016.0</v>
      </c>
      <c r="B392" s="94" t="s">
        <v>185</v>
      </c>
      <c r="C392" s="94" t="s">
        <v>11</v>
      </c>
      <c r="D392" s="94" t="s">
        <v>231</v>
      </c>
      <c r="E392" s="94" t="s">
        <v>419</v>
      </c>
      <c r="F392" s="93">
        <v>5023.0</v>
      </c>
      <c r="G392" s="95" t="s">
        <v>189</v>
      </c>
      <c r="H392" s="96">
        <v>775132.0</v>
      </c>
    </row>
    <row r="393">
      <c r="A393" s="93">
        <v>2016.0</v>
      </c>
      <c r="B393" s="94" t="s">
        <v>185</v>
      </c>
      <c r="C393" s="94" t="s">
        <v>11</v>
      </c>
      <c r="D393" s="94" t="s">
        <v>190</v>
      </c>
      <c r="E393" s="94" t="s">
        <v>405</v>
      </c>
      <c r="F393" s="93">
        <v>48505.0</v>
      </c>
      <c r="G393" s="95" t="s">
        <v>173</v>
      </c>
      <c r="H393" s="96">
        <v>4.0</v>
      </c>
    </row>
    <row r="394">
      <c r="A394" s="93">
        <v>2016.0</v>
      </c>
      <c r="B394" s="94" t="s">
        <v>185</v>
      </c>
      <c r="C394" s="94" t="s">
        <v>11</v>
      </c>
      <c r="D394" s="94" t="s">
        <v>231</v>
      </c>
      <c r="E394" s="94" t="s">
        <v>375</v>
      </c>
      <c r="F394" s="93">
        <v>5083.0</v>
      </c>
      <c r="G394" s="95" t="s">
        <v>189</v>
      </c>
      <c r="H394" s="96">
        <v>3423696.0</v>
      </c>
    </row>
    <row r="395">
      <c r="A395" s="93">
        <v>2016.0</v>
      </c>
      <c r="B395" s="94" t="s">
        <v>185</v>
      </c>
      <c r="C395" s="94" t="s">
        <v>11</v>
      </c>
      <c r="D395" s="94" t="s">
        <v>190</v>
      </c>
      <c r="E395" s="94" t="s">
        <v>420</v>
      </c>
      <c r="F395" s="93">
        <v>48405.0</v>
      </c>
      <c r="G395" s="95" t="s">
        <v>189</v>
      </c>
      <c r="H395" s="96">
        <v>263003.0</v>
      </c>
    </row>
    <row r="396">
      <c r="A396" s="93">
        <v>2016.0</v>
      </c>
      <c r="B396" s="94" t="s">
        <v>185</v>
      </c>
      <c r="C396" s="94" t="s">
        <v>11</v>
      </c>
      <c r="D396" s="94" t="s">
        <v>263</v>
      </c>
      <c r="E396" s="94" t="s">
        <v>421</v>
      </c>
      <c r="F396" s="93">
        <v>20175.0</v>
      </c>
      <c r="G396" s="95" t="s">
        <v>173</v>
      </c>
      <c r="H396" s="96">
        <v>247.0</v>
      </c>
    </row>
    <row r="397">
      <c r="A397" s="93">
        <v>2016.0</v>
      </c>
      <c r="B397" s="94" t="s">
        <v>185</v>
      </c>
      <c r="C397" s="94" t="s">
        <v>11</v>
      </c>
      <c r="D397" s="94" t="s">
        <v>263</v>
      </c>
      <c r="E397" s="94" t="s">
        <v>421</v>
      </c>
      <c r="F397" s="93">
        <v>20175.0</v>
      </c>
      <c r="G397" s="95" t="s">
        <v>189</v>
      </c>
      <c r="H397" s="96">
        <v>75109.0</v>
      </c>
    </row>
    <row r="398">
      <c r="A398" s="93">
        <v>2016.0</v>
      </c>
      <c r="B398" s="94" t="s">
        <v>185</v>
      </c>
      <c r="C398" s="94" t="s">
        <v>11</v>
      </c>
      <c r="D398" s="94" t="s">
        <v>217</v>
      </c>
      <c r="E398" s="94" t="s">
        <v>422</v>
      </c>
      <c r="F398" s="93">
        <v>21071.0</v>
      </c>
      <c r="G398" s="95" t="s">
        <v>189</v>
      </c>
      <c r="H398" s="96">
        <v>11480.0</v>
      </c>
    </row>
    <row r="399">
      <c r="A399" s="93">
        <v>2016.0</v>
      </c>
      <c r="B399" s="94" t="s">
        <v>185</v>
      </c>
      <c r="C399" s="94" t="s">
        <v>11</v>
      </c>
      <c r="D399" s="94" t="s">
        <v>200</v>
      </c>
      <c r="E399" s="94" t="s">
        <v>423</v>
      </c>
      <c r="F399" s="93">
        <v>40059.0</v>
      </c>
      <c r="G399" s="95" t="s">
        <v>173</v>
      </c>
      <c r="H399" s="96">
        <v>36.0</v>
      </c>
    </row>
    <row r="400">
      <c r="A400" s="93">
        <v>2016.0</v>
      </c>
      <c r="B400" s="94" t="s">
        <v>185</v>
      </c>
      <c r="C400" s="94" t="s">
        <v>11</v>
      </c>
      <c r="D400" s="94" t="s">
        <v>200</v>
      </c>
      <c r="E400" s="94" t="s">
        <v>423</v>
      </c>
      <c r="F400" s="93">
        <v>40059.0</v>
      </c>
      <c r="G400" s="95" t="s">
        <v>189</v>
      </c>
      <c r="H400" s="96">
        <v>39661.0</v>
      </c>
    </row>
    <row r="401">
      <c r="A401" s="93">
        <v>2016.0</v>
      </c>
      <c r="B401" s="94" t="s">
        <v>185</v>
      </c>
      <c r="C401" s="94" t="s">
        <v>11</v>
      </c>
      <c r="D401" s="94" t="s">
        <v>204</v>
      </c>
      <c r="E401" s="94" t="s">
        <v>315</v>
      </c>
      <c r="F401" s="93">
        <v>8051.0</v>
      </c>
      <c r="G401" s="95" t="s">
        <v>189</v>
      </c>
      <c r="H401" s="93">
        <v>2790385.0</v>
      </c>
    </row>
    <row r="402">
      <c r="A402" s="93">
        <v>2016.0</v>
      </c>
      <c r="B402" s="94" t="s">
        <v>185</v>
      </c>
      <c r="C402" s="94" t="s">
        <v>11</v>
      </c>
      <c r="D402" s="94" t="s">
        <v>204</v>
      </c>
      <c r="E402" s="94" t="s">
        <v>315</v>
      </c>
      <c r="F402" s="93">
        <v>8051.0</v>
      </c>
      <c r="G402" s="95" t="s">
        <v>173</v>
      </c>
      <c r="H402" s="96">
        <v>474.0</v>
      </c>
    </row>
    <row r="403">
      <c r="A403" s="93">
        <v>2016.0</v>
      </c>
      <c r="B403" s="94" t="s">
        <v>185</v>
      </c>
      <c r="C403" s="94" t="s">
        <v>11</v>
      </c>
      <c r="D403" s="94" t="s">
        <v>204</v>
      </c>
      <c r="E403" s="94" t="s">
        <v>315</v>
      </c>
      <c r="F403" s="93">
        <v>8051.0</v>
      </c>
      <c r="G403" s="95" t="s">
        <v>172</v>
      </c>
      <c r="H403" s="96">
        <v>3459285.0</v>
      </c>
    </row>
    <row r="404">
      <c r="A404" s="93">
        <v>2016.0</v>
      </c>
      <c r="B404" s="94" t="s">
        <v>185</v>
      </c>
      <c r="C404" s="94" t="s">
        <v>11</v>
      </c>
      <c r="D404" s="94" t="s">
        <v>256</v>
      </c>
      <c r="E404" s="94" t="s">
        <v>262</v>
      </c>
      <c r="F404" s="93">
        <v>39151.0</v>
      </c>
      <c r="G404" s="95" t="s">
        <v>189</v>
      </c>
      <c r="H404" s="96">
        <v>18384.0</v>
      </c>
    </row>
    <row r="405">
      <c r="A405" s="93">
        <v>2016.0</v>
      </c>
      <c r="B405" s="94" t="s">
        <v>185</v>
      </c>
      <c r="C405" s="94" t="s">
        <v>11</v>
      </c>
      <c r="D405" s="94" t="s">
        <v>250</v>
      </c>
      <c r="E405" s="94" t="s">
        <v>424</v>
      </c>
      <c r="F405" s="93">
        <v>30079.0</v>
      </c>
      <c r="G405" s="95" t="s">
        <v>189</v>
      </c>
      <c r="H405" s="96">
        <v>27976.0</v>
      </c>
    </row>
    <row r="406">
      <c r="A406" s="93">
        <v>2016.0</v>
      </c>
      <c r="B406" s="94" t="s">
        <v>185</v>
      </c>
      <c r="C406" s="94" t="s">
        <v>11</v>
      </c>
      <c r="D406" s="94" t="s">
        <v>190</v>
      </c>
      <c r="E406" s="94" t="s">
        <v>420</v>
      </c>
      <c r="F406" s="93">
        <v>48405.0</v>
      </c>
      <c r="G406" s="95" t="s">
        <v>173</v>
      </c>
      <c r="H406" s="96">
        <v>108.0</v>
      </c>
    </row>
    <row r="407">
      <c r="A407" s="93">
        <v>2016.0</v>
      </c>
      <c r="B407" s="94" t="s">
        <v>185</v>
      </c>
      <c r="C407" s="94" t="s">
        <v>11</v>
      </c>
      <c r="D407" s="94" t="s">
        <v>263</v>
      </c>
      <c r="E407" s="94" t="s">
        <v>425</v>
      </c>
      <c r="F407" s="93">
        <v>20195.0</v>
      </c>
      <c r="G407" s="95" t="s">
        <v>173</v>
      </c>
      <c r="H407" s="96">
        <v>1985.0</v>
      </c>
    </row>
    <row r="408">
      <c r="A408" s="93">
        <v>2016.0</v>
      </c>
      <c r="B408" s="94" t="s">
        <v>185</v>
      </c>
      <c r="C408" s="94" t="s">
        <v>11</v>
      </c>
      <c r="D408" s="94" t="s">
        <v>256</v>
      </c>
      <c r="E408" s="94" t="s">
        <v>262</v>
      </c>
      <c r="F408" s="93">
        <v>39151.0</v>
      </c>
      <c r="G408" s="95" t="s">
        <v>173</v>
      </c>
      <c r="H408" s="96">
        <v>228.0</v>
      </c>
    </row>
    <row r="409">
      <c r="A409" s="93">
        <v>2016.0</v>
      </c>
      <c r="B409" s="94" t="s">
        <v>185</v>
      </c>
      <c r="C409" s="94" t="s">
        <v>11</v>
      </c>
      <c r="D409" s="94" t="s">
        <v>250</v>
      </c>
      <c r="E409" s="94" t="s">
        <v>424</v>
      </c>
      <c r="F409" s="93">
        <v>30079.0</v>
      </c>
      <c r="G409" s="95" t="s">
        <v>173</v>
      </c>
      <c r="H409" s="96">
        <v>94368.0</v>
      </c>
    </row>
    <row r="410">
      <c r="A410" s="93">
        <v>2016.0</v>
      </c>
      <c r="B410" s="94" t="s">
        <v>185</v>
      </c>
      <c r="C410" s="94" t="s">
        <v>11</v>
      </c>
      <c r="D410" s="94" t="s">
        <v>200</v>
      </c>
      <c r="E410" s="94" t="s">
        <v>280</v>
      </c>
      <c r="F410" s="93">
        <v>40047.0</v>
      </c>
      <c r="G410" s="95" t="s">
        <v>189</v>
      </c>
      <c r="H410" s="96">
        <v>47784.0</v>
      </c>
    </row>
    <row r="411">
      <c r="A411" s="93">
        <v>2016.0</v>
      </c>
      <c r="B411" s="94" t="s">
        <v>185</v>
      </c>
      <c r="C411" s="94" t="s">
        <v>11</v>
      </c>
      <c r="D411" s="94" t="s">
        <v>194</v>
      </c>
      <c r="E411" s="94" t="s">
        <v>426</v>
      </c>
      <c r="F411" s="93">
        <v>38011.0</v>
      </c>
      <c r="G411" s="95" t="s">
        <v>189</v>
      </c>
      <c r="H411" s="93">
        <v>1014590.0</v>
      </c>
    </row>
    <row r="412">
      <c r="A412" s="93">
        <v>2016.0</v>
      </c>
      <c r="B412" s="94" t="s">
        <v>185</v>
      </c>
      <c r="C412" s="94" t="s">
        <v>11</v>
      </c>
      <c r="D412" s="94" t="s">
        <v>194</v>
      </c>
      <c r="E412" s="94" t="s">
        <v>426</v>
      </c>
      <c r="F412" s="93">
        <v>38011.0</v>
      </c>
      <c r="G412" s="95" t="s">
        <v>173</v>
      </c>
      <c r="H412" s="93">
        <v>844209.0</v>
      </c>
    </row>
    <row r="413">
      <c r="A413" s="93">
        <v>2016.0</v>
      </c>
      <c r="B413" s="94" t="s">
        <v>185</v>
      </c>
      <c r="C413" s="94" t="s">
        <v>11</v>
      </c>
      <c r="D413" s="94" t="s">
        <v>200</v>
      </c>
      <c r="E413" s="94" t="s">
        <v>280</v>
      </c>
      <c r="F413" s="93">
        <v>40047.0</v>
      </c>
      <c r="G413" s="95" t="s">
        <v>173</v>
      </c>
      <c r="H413" s="93">
        <v>311.0</v>
      </c>
    </row>
    <row r="414">
      <c r="A414" s="93">
        <v>2016.0</v>
      </c>
      <c r="B414" s="94" t="s">
        <v>185</v>
      </c>
      <c r="C414" s="94" t="s">
        <v>186</v>
      </c>
      <c r="D414" s="94" t="s">
        <v>204</v>
      </c>
      <c r="E414" s="94" t="s">
        <v>427</v>
      </c>
      <c r="F414" s="93">
        <v>8081.0</v>
      </c>
      <c r="G414" s="95" t="s">
        <v>173</v>
      </c>
      <c r="H414" s="93">
        <v>3840.0</v>
      </c>
    </row>
    <row r="415">
      <c r="A415" s="93">
        <v>2016.0</v>
      </c>
      <c r="B415" s="94" t="s">
        <v>185</v>
      </c>
      <c r="C415" s="94" t="s">
        <v>11</v>
      </c>
      <c r="D415" s="94" t="s">
        <v>250</v>
      </c>
      <c r="E415" s="94" t="s">
        <v>428</v>
      </c>
      <c r="F415" s="93">
        <v>30095.0</v>
      </c>
      <c r="G415" s="95" t="s">
        <v>173</v>
      </c>
      <c r="H415" s="93">
        <v>2109.0</v>
      </c>
    </row>
    <row r="416">
      <c r="A416" s="93">
        <v>2016.0</v>
      </c>
      <c r="B416" s="94" t="s">
        <v>185</v>
      </c>
      <c r="C416" s="94" t="s">
        <v>11</v>
      </c>
      <c r="D416" s="94" t="s">
        <v>300</v>
      </c>
      <c r="E416" s="94" t="s">
        <v>354</v>
      </c>
      <c r="F416" s="93">
        <v>6029.0</v>
      </c>
      <c r="G416" s="95" t="s">
        <v>189</v>
      </c>
      <c r="H416" s="93">
        <v>7851365.0</v>
      </c>
    </row>
    <row r="417">
      <c r="A417" s="93">
        <v>2016.0</v>
      </c>
      <c r="B417" s="94" t="s">
        <v>185</v>
      </c>
      <c r="C417" s="94" t="s">
        <v>11</v>
      </c>
      <c r="D417" s="94" t="s">
        <v>300</v>
      </c>
      <c r="E417" s="94" t="s">
        <v>354</v>
      </c>
      <c r="F417" s="93">
        <v>6029.0</v>
      </c>
      <c r="G417" s="95" t="s">
        <v>173</v>
      </c>
      <c r="H417" s="93">
        <v>1.0654972E7</v>
      </c>
    </row>
    <row r="418">
      <c r="A418" s="93">
        <v>2016.0</v>
      </c>
      <c r="B418" s="94" t="s">
        <v>185</v>
      </c>
      <c r="C418" s="94" t="s">
        <v>11</v>
      </c>
      <c r="D418" s="94" t="s">
        <v>244</v>
      </c>
      <c r="E418" s="94" t="s">
        <v>429</v>
      </c>
      <c r="F418" s="93">
        <v>17027.0</v>
      </c>
      <c r="G418" s="95" t="s">
        <v>173</v>
      </c>
      <c r="H418" s="96">
        <v>8175.0</v>
      </c>
    </row>
    <row r="419">
      <c r="A419" s="93">
        <v>2016.0</v>
      </c>
      <c r="B419" s="94" t="s">
        <v>185</v>
      </c>
      <c r="C419" s="94" t="s">
        <v>11</v>
      </c>
      <c r="D419" s="94" t="s">
        <v>200</v>
      </c>
      <c r="E419" s="94" t="s">
        <v>430</v>
      </c>
      <c r="F419" s="93">
        <v>40151.0</v>
      </c>
      <c r="G419" s="95" t="s">
        <v>189</v>
      </c>
      <c r="H419" s="96">
        <v>723067.0</v>
      </c>
    </row>
    <row r="420">
      <c r="A420" s="93">
        <v>2016.0</v>
      </c>
      <c r="B420" s="94" t="s">
        <v>185</v>
      </c>
      <c r="C420" s="94" t="s">
        <v>11</v>
      </c>
      <c r="D420" s="94" t="s">
        <v>200</v>
      </c>
      <c r="E420" s="94" t="s">
        <v>430</v>
      </c>
      <c r="F420" s="93">
        <v>40151.0</v>
      </c>
      <c r="G420" s="95" t="s">
        <v>173</v>
      </c>
      <c r="H420" s="96">
        <v>30989.0</v>
      </c>
    </row>
    <row r="421">
      <c r="A421" s="93">
        <v>2016.0</v>
      </c>
      <c r="B421" s="94" t="s">
        <v>185</v>
      </c>
      <c r="C421" s="94" t="s">
        <v>11</v>
      </c>
      <c r="D421" s="94" t="s">
        <v>192</v>
      </c>
      <c r="E421" s="94" t="s">
        <v>431</v>
      </c>
      <c r="F421" s="93">
        <v>22017.0</v>
      </c>
      <c r="G421" s="95" t="s">
        <v>189</v>
      </c>
      <c r="H421" s="96">
        <v>168621.0</v>
      </c>
    </row>
    <row r="422">
      <c r="A422" s="93">
        <v>2016.0</v>
      </c>
      <c r="B422" s="94" t="s">
        <v>185</v>
      </c>
      <c r="C422" s="94" t="s">
        <v>11</v>
      </c>
      <c r="D422" s="94" t="s">
        <v>192</v>
      </c>
      <c r="E422" s="94" t="s">
        <v>431</v>
      </c>
      <c r="F422" s="93">
        <v>22017.0</v>
      </c>
      <c r="G422" s="95" t="s">
        <v>173</v>
      </c>
      <c r="H422" s="96">
        <v>9211.0</v>
      </c>
    </row>
    <row r="423">
      <c r="A423" s="93">
        <v>2016.0</v>
      </c>
      <c r="B423" s="94" t="s">
        <v>185</v>
      </c>
      <c r="C423" s="94" t="s">
        <v>11</v>
      </c>
      <c r="D423" s="94" t="s">
        <v>250</v>
      </c>
      <c r="E423" s="94" t="s">
        <v>432</v>
      </c>
      <c r="F423" s="93">
        <v>30091.0</v>
      </c>
      <c r="G423" s="95" t="s">
        <v>173</v>
      </c>
      <c r="H423" s="96">
        <v>28466.0</v>
      </c>
    </row>
    <row r="424">
      <c r="A424" s="93">
        <v>2016.0</v>
      </c>
      <c r="B424" s="94" t="s">
        <v>185</v>
      </c>
      <c r="C424" s="94" t="s">
        <v>11</v>
      </c>
      <c r="D424" s="94" t="s">
        <v>250</v>
      </c>
      <c r="E424" s="94" t="s">
        <v>432</v>
      </c>
      <c r="F424" s="93">
        <v>30091.0</v>
      </c>
      <c r="G424" s="95" t="s">
        <v>189</v>
      </c>
      <c r="H424" s="93">
        <v>31341.0</v>
      </c>
    </row>
    <row r="425">
      <c r="A425" s="93">
        <v>2016.0</v>
      </c>
      <c r="B425" s="94" t="s">
        <v>185</v>
      </c>
      <c r="C425" s="94" t="s">
        <v>186</v>
      </c>
      <c r="D425" s="94" t="s">
        <v>204</v>
      </c>
      <c r="E425" s="94" t="s">
        <v>427</v>
      </c>
      <c r="F425" s="93">
        <v>8081.0</v>
      </c>
      <c r="G425" s="95" t="s">
        <v>189</v>
      </c>
      <c r="H425" s="93">
        <v>1204.0</v>
      </c>
    </row>
    <row r="426">
      <c r="A426" s="93">
        <v>2016.0</v>
      </c>
      <c r="B426" s="94" t="s">
        <v>185</v>
      </c>
      <c r="C426" s="94" t="s">
        <v>11</v>
      </c>
      <c r="D426" s="94" t="s">
        <v>202</v>
      </c>
      <c r="E426" s="94" t="s">
        <v>433</v>
      </c>
      <c r="F426" s="93">
        <v>26137.0</v>
      </c>
      <c r="G426" s="95" t="s">
        <v>189</v>
      </c>
      <c r="H426" s="96">
        <v>7847.0</v>
      </c>
    </row>
    <row r="427">
      <c r="A427" s="93">
        <v>2016.0</v>
      </c>
      <c r="B427" s="94" t="s">
        <v>185</v>
      </c>
      <c r="C427" s="94" t="s">
        <v>11</v>
      </c>
      <c r="D427" s="94" t="s">
        <v>250</v>
      </c>
      <c r="E427" s="94" t="s">
        <v>290</v>
      </c>
      <c r="F427" s="93">
        <v>30051.0</v>
      </c>
      <c r="G427" s="95" t="s">
        <v>189</v>
      </c>
      <c r="H427" s="96">
        <v>71967.0</v>
      </c>
    </row>
    <row r="428">
      <c r="A428" s="93">
        <v>2016.0</v>
      </c>
      <c r="B428" s="94" t="s">
        <v>185</v>
      </c>
      <c r="C428" s="94" t="s">
        <v>11</v>
      </c>
      <c r="D428" s="94" t="s">
        <v>250</v>
      </c>
      <c r="E428" s="94" t="s">
        <v>290</v>
      </c>
      <c r="F428" s="93">
        <v>30051.0</v>
      </c>
      <c r="G428" s="95" t="s">
        <v>173</v>
      </c>
      <c r="H428" s="96">
        <v>4470.0</v>
      </c>
    </row>
    <row r="429">
      <c r="A429" s="93">
        <v>2016.0</v>
      </c>
      <c r="B429" s="94" t="s">
        <v>185</v>
      </c>
      <c r="C429" s="94" t="s">
        <v>11</v>
      </c>
      <c r="D429" s="94" t="s">
        <v>202</v>
      </c>
      <c r="E429" s="94" t="s">
        <v>434</v>
      </c>
      <c r="F429" s="93">
        <v>26079.0</v>
      </c>
      <c r="G429" s="95" t="s">
        <v>189</v>
      </c>
      <c r="H429" s="96">
        <v>14926.0</v>
      </c>
    </row>
    <row r="430">
      <c r="A430" s="93">
        <v>2016.0</v>
      </c>
      <c r="B430" s="94" t="s">
        <v>185</v>
      </c>
      <c r="C430" s="94" t="s">
        <v>11</v>
      </c>
      <c r="D430" s="94" t="s">
        <v>202</v>
      </c>
      <c r="E430" s="94" t="s">
        <v>434</v>
      </c>
      <c r="F430" s="93">
        <v>26079.0</v>
      </c>
      <c r="G430" s="95" t="s">
        <v>173</v>
      </c>
      <c r="H430" s="96">
        <v>1344.0</v>
      </c>
    </row>
    <row r="431">
      <c r="A431" s="93">
        <v>2016.0</v>
      </c>
      <c r="B431" s="94" t="s">
        <v>185</v>
      </c>
      <c r="C431" s="94" t="s">
        <v>11</v>
      </c>
      <c r="D431" s="94" t="s">
        <v>256</v>
      </c>
      <c r="E431" s="94" t="s">
        <v>435</v>
      </c>
      <c r="F431" s="93">
        <v>39009.0</v>
      </c>
      <c r="G431" s="95" t="s">
        <v>189</v>
      </c>
      <c r="H431" s="96">
        <v>275.0</v>
      </c>
    </row>
    <row r="432">
      <c r="A432" s="93">
        <v>2016.0</v>
      </c>
      <c r="B432" s="94" t="s">
        <v>185</v>
      </c>
      <c r="C432" s="94" t="s">
        <v>11</v>
      </c>
      <c r="D432" s="94" t="s">
        <v>204</v>
      </c>
      <c r="E432" s="94" t="s">
        <v>436</v>
      </c>
      <c r="F432" s="93">
        <v>8125.0</v>
      </c>
      <c r="G432" s="95" t="s">
        <v>189</v>
      </c>
      <c r="H432" s="96">
        <v>828723.0</v>
      </c>
    </row>
    <row r="433">
      <c r="A433" s="93">
        <v>2016.0</v>
      </c>
      <c r="B433" s="94" t="s">
        <v>185</v>
      </c>
      <c r="C433" s="94" t="s">
        <v>11</v>
      </c>
      <c r="D433" s="94" t="s">
        <v>260</v>
      </c>
      <c r="E433" s="94" t="s">
        <v>437</v>
      </c>
      <c r="F433" s="93">
        <v>42129.0</v>
      </c>
      <c r="G433" s="95" t="s">
        <v>189</v>
      </c>
      <c r="H433" s="96">
        <v>4433.0</v>
      </c>
    </row>
    <row r="434">
      <c r="A434" s="93">
        <v>2016.0</v>
      </c>
      <c r="B434" s="94" t="s">
        <v>185</v>
      </c>
      <c r="C434" s="94" t="s">
        <v>11</v>
      </c>
      <c r="D434" s="94" t="s">
        <v>231</v>
      </c>
      <c r="E434" s="94" t="s">
        <v>245</v>
      </c>
      <c r="F434" s="93">
        <v>5047.0</v>
      </c>
      <c r="G434" s="95" t="s">
        <v>189</v>
      </c>
      <c r="H434" s="96">
        <v>119803.0</v>
      </c>
    </row>
    <row r="435">
      <c r="A435" s="93">
        <v>2016.0</v>
      </c>
      <c r="B435" s="94" t="s">
        <v>185</v>
      </c>
      <c r="C435" s="94" t="s">
        <v>11</v>
      </c>
      <c r="D435" s="94" t="s">
        <v>192</v>
      </c>
      <c r="E435" s="94" t="s">
        <v>438</v>
      </c>
      <c r="F435" s="93">
        <v>22029.0</v>
      </c>
      <c r="G435" s="95" t="s">
        <v>173</v>
      </c>
      <c r="H435" s="96">
        <v>653.0</v>
      </c>
    </row>
    <row r="436">
      <c r="A436" s="93">
        <v>2016.0</v>
      </c>
      <c r="B436" s="94" t="s">
        <v>185</v>
      </c>
      <c r="C436" s="94" t="s">
        <v>11</v>
      </c>
      <c r="D436" s="94" t="s">
        <v>200</v>
      </c>
      <c r="E436" s="94" t="s">
        <v>439</v>
      </c>
      <c r="F436" s="93">
        <v>40051.0</v>
      </c>
      <c r="G436" s="95" t="s">
        <v>173</v>
      </c>
      <c r="H436" s="96">
        <v>21147.0</v>
      </c>
    </row>
    <row r="437">
      <c r="A437" s="93">
        <v>2016.0</v>
      </c>
      <c r="B437" s="94" t="s">
        <v>185</v>
      </c>
      <c r="C437" s="94" t="s">
        <v>11</v>
      </c>
      <c r="D437" s="94" t="s">
        <v>200</v>
      </c>
      <c r="E437" s="94" t="s">
        <v>439</v>
      </c>
      <c r="F437" s="93">
        <v>40051.0</v>
      </c>
      <c r="G437" s="95" t="s">
        <v>189</v>
      </c>
      <c r="H437" s="96">
        <v>78253.0</v>
      </c>
    </row>
    <row r="438">
      <c r="A438" s="93">
        <v>2016.0</v>
      </c>
      <c r="B438" s="94" t="s">
        <v>185</v>
      </c>
      <c r="C438" s="94" t="s">
        <v>11</v>
      </c>
      <c r="D438" s="94" t="s">
        <v>206</v>
      </c>
      <c r="E438" s="94" t="s">
        <v>340</v>
      </c>
      <c r="F438" s="93">
        <v>35059.0</v>
      </c>
      <c r="G438" s="95" t="s">
        <v>189</v>
      </c>
      <c r="H438" s="96">
        <v>2196932.0</v>
      </c>
    </row>
    <row r="439">
      <c r="A439" s="93">
        <v>2016.0</v>
      </c>
      <c r="B439" s="94" t="s">
        <v>185</v>
      </c>
      <c r="C439" s="94" t="s">
        <v>11</v>
      </c>
      <c r="D439" s="94" t="s">
        <v>196</v>
      </c>
      <c r="E439" s="94" t="s">
        <v>440</v>
      </c>
      <c r="F439" s="93">
        <v>49039.0</v>
      </c>
      <c r="G439" s="95" t="s">
        <v>189</v>
      </c>
      <c r="H439" s="96">
        <v>799294.0</v>
      </c>
    </row>
    <row r="440">
      <c r="A440" s="93">
        <v>2016.0</v>
      </c>
      <c r="B440" s="94" t="s">
        <v>185</v>
      </c>
      <c r="C440" s="94" t="s">
        <v>11</v>
      </c>
      <c r="D440" s="94" t="s">
        <v>256</v>
      </c>
      <c r="E440" s="94" t="s">
        <v>441</v>
      </c>
      <c r="F440" s="93">
        <v>39111.0</v>
      </c>
      <c r="G440" s="95" t="s">
        <v>189</v>
      </c>
      <c r="H440" s="96">
        <v>12819.0</v>
      </c>
    </row>
    <row r="441">
      <c r="A441" s="93">
        <v>2016.0</v>
      </c>
      <c r="B441" s="94" t="s">
        <v>185</v>
      </c>
      <c r="C441" s="94" t="s">
        <v>11</v>
      </c>
      <c r="D441" s="94" t="s">
        <v>256</v>
      </c>
      <c r="E441" s="94" t="s">
        <v>441</v>
      </c>
      <c r="F441" s="93">
        <v>39111.0</v>
      </c>
      <c r="G441" s="95" t="s">
        <v>173</v>
      </c>
      <c r="H441" s="96">
        <v>850.0</v>
      </c>
    </row>
    <row r="442">
      <c r="A442" s="93">
        <v>2016.0</v>
      </c>
      <c r="B442" s="94" t="s">
        <v>185</v>
      </c>
      <c r="C442" s="94" t="s">
        <v>11</v>
      </c>
      <c r="D442" s="94" t="s">
        <v>196</v>
      </c>
      <c r="E442" s="94" t="s">
        <v>440</v>
      </c>
      <c r="F442" s="93">
        <v>49039.0</v>
      </c>
      <c r="G442" s="95" t="s">
        <v>173</v>
      </c>
      <c r="H442" s="96">
        <v>83876.0</v>
      </c>
    </row>
    <row r="443">
      <c r="A443" s="93">
        <v>2016.0</v>
      </c>
      <c r="B443" s="94" t="s">
        <v>185</v>
      </c>
      <c r="C443" s="94" t="s">
        <v>11</v>
      </c>
      <c r="D443" s="94" t="s">
        <v>190</v>
      </c>
      <c r="E443" s="94" t="s">
        <v>442</v>
      </c>
      <c r="F443" s="93">
        <v>48179.0</v>
      </c>
      <c r="G443" s="95" t="s">
        <v>173</v>
      </c>
      <c r="H443" s="96">
        <v>1269.0</v>
      </c>
    </row>
    <row r="444">
      <c r="A444" s="93">
        <v>2016.0</v>
      </c>
      <c r="B444" s="94" t="s">
        <v>185</v>
      </c>
      <c r="C444" s="94" t="s">
        <v>11</v>
      </c>
      <c r="D444" s="94" t="s">
        <v>250</v>
      </c>
      <c r="E444" s="94" t="s">
        <v>443</v>
      </c>
      <c r="F444" s="93">
        <v>30087.0</v>
      </c>
      <c r="G444" s="95" t="s">
        <v>189</v>
      </c>
      <c r="H444" s="96">
        <v>279.0</v>
      </c>
    </row>
    <row r="445">
      <c r="A445" s="93">
        <v>2016.0</v>
      </c>
      <c r="B445" s="94" t="s">
        <v>185</v>
      </c>
      <c r="C445" s="94" t="s">
        <v>11</v>
      </c>
      <c r="D445" s="94" t="s">
        <v>250</v>
      </c>
      <c r="E445" s="94" t="s">
        <v>443</v>
      </c>
      <c r="F445" s="93">
        <v>30087.0</v>
      </c>
      <c r="G445" s="95" t="s">
        <v>173</v>
      </c>
      <c r="H445" s="96">
        <v>10057.0</v>
      </c>
    </row>
    <row r="446">
      <c r="A446" s="93">
        <v>2016.0</v>
      </c>
      <c r="B446" s="94" t="s">
        <v>185</v>
      </c>
      <c r="C446" s="94" t="s">
        <v>11</v>
      </c>
      <c r="D446" s="94" t="s">
        <v>250</v>
      </c>
      <c r="E446" s="94" t="s">
        <v>443</v>
      </c>
      <c r="F446" s="93">
        <v>30087.0</v>
      </c>
      <c r="G446" s="95" t="s">
        <v>172</v>
      </c>
      <c r="H446" s="96">
        <v>4271554.0</v>
      </c>
    </row>
    <row r="447">
      <c r="A447" s="93">
        <v>2016.0</v>
      </c>
      <c r="B447" s="94" t="s">
        <v>185</v>
      </c>
      <c r="C447" s="94" t="s">
        <v>11</v>
      </c>
      <c r="D447" s="94" t="s">
        <v>196</v>
      </c>
      <c r="E447" s="94" t="s">
        <v>147</v>
      </c>
      <c r="F447" s="93">
        <v>49049.0</v>
      </c>
      <c r="G447" s="95" t="s">
        <v>189</v>
      </c>
      <c r="H447" s="96">
        <v>17353.0</v>
      </c>
    </row>
    <row r="448">
      <c r="A448" s="93">
        <v>2016.0</v>
      </c>
      <c r="B448" s="94" t="s">
        <v>185</v>
      </c>
      <c r="C448" s="94" t="s">
        <v>11</v>
      </c>
      <c r="D448" s="94" t="s">
        <v>204</v>
      </c>
      <c r="E448" s="94" t="s">
        <v>427</v>
      </c>
      <c r="F448" s="93">
        <v>8081.0</v>
      </c>
      <c r="G448" s="95" t="s">
        <v>189</v>
      </c>
      <c r="H448" s="96">
        <v>1.116355E7</v>
      </c>
    </row>
    <row r="449">
      <c r="A449" s="93">
        <v>2016.0</v>
      </c>
      <c r="B449" s="94" t="s">
        <v>185</v>
      </c>
      <c r="C449" s="94" t="s">
        <v>11</v>
      </c>
      <c r="D449" s="94" t="s">
        <v>192</v>
      </c>
      <c r="E449" s="94" t="s">
        <v>444</v>
      </c>
      <c r="F449" s="93">
        <v>22075.0</v>
      </c>
      <c r="G449" s="95" t="s">
        <v>189</v>
      </c>
      <c r="H449" s="96">
        <v>1361506.0</v>
      </c>
    </row>
    <row r="450">
      <c r="A450" s="93">
        <v>2016.0</v>
      </c>
      <c r="B450" s="94" t="s">
        <v>185</v>
      </c>
      <c r="C450" s="94" t="s">
        <v>11</v>
      </c>
      <c r="D450" s="94" t="s">
        <v>192</v>
      </c>
      <c r="E450" s="94" t="s">
        <v>444</v>
      </c>
      <c r="F450" s="93">
        <v>22075.0</v>
      </c>
      <c r="G450" s="95" t="s">
        <v>173</v>
      </c>
      <c r="H450" s="96">
        <v>259714.0</v>
      </c>
    </row>
    <row r="451">
      <c r="A451" s="93">
        <v>2016.0</v>
      </c>
      <c r="B451" s="94" t="s">
        <v>185</v>
      </c>
      <c r="C451" s="94" t="s">
        <v>11</v>
      </c>
      <c r="D451" s="94" t="s">
        <v>300</v>
      </c>
      <c r="E451" s="94" t="s">
        <v>445</v>
      </c>
      <c r="F451" s="93">
        <v>6067.0</v>
      </c>
      <c r="G451" s="95" t="s">
        <v>189</v>
      </c>
      <c r="H451" s="96">
        <v>579800.0</v>
      </c>
    </row>
    <row r="452">
      <c r="A452" s="93">
        <v>2016.0</v>
      </c>
      <c r="B452" s="94" t="s">
        <v>185</v>
      </c>
      <c r="C452" s="94" t="s">
        <v>11</v>
      </c>
      <c r="D452" s="94" t="s">
        <v>250</v>
      </c>
      <c r="E452" s="94" t="s">
        <v>446</v>
      </c>
      <c r="F452" s="93">
        <v>30009.0</v>
      </c>
      <c r="G452" s="95" t="s">
        <v>173</v>
      </c>
      <c r="H452" s="96">
        <v>394177.0</v>
      </c>
    </row>
    <row r="453">
      <c r="A453" s="93">
        <v>2016.0</v>
      </c>
      <c r="B453" s="94" t="s">
        <v>185</v>
      </c>
      <c r="C453" s="94" t="s">
        <v>11</v>
      </c>
      <c r="D453" s="94" t="s">
        <v>250</v>
      </c>
      <c r="E453" s="94" t="s">
        <v>446</v>
      </c>
      <c r="F453" s="93">
        <v>30009.0</v>
      </c>
      <c r="G453" s="95" t="s">
        <v>189</v>
      </c>
      <c r="H453" s="96">
        <v>1253295.0</v>
      </c>
    </row>
    <row r="454">
      <c r="A454" s="93">
        <v>2016.0</v>
      </c>
      <c r="B454" s="94" t="s">
        <v>185</v>
      </c>
      <c r="C454" s="94" t="s">
        <v>11</v>
      </c>
      <c r="D454" s="94" t="s">
        <v>256</v>
      </c>
      <c r="E454" s="94" t="s">
        <v>447</v>
      </c>
      <c r="F454" s="93">
        <v>39119.0</v>
      </c>
      <c r="G454" s="95" t="s">
        <v>173</v>
      </c>
      <c r="H454" s="96">
        <v>295.0</v>
      </c>
    </row>
    <row r="455">
      <c r="A455" s="93">
        <v>2016.0</v>
      </c>
      <c r="B455" s="94" t="s">
        <v>185</v>
      </c>
      <c r="C455" s="94" t="s">
        <v>11</v>
      </c>
      <c r="D455" s="94" t="s">
        <v>256</v>
      </c>
      <c r="E455" s="94" t="s">
        <v>447</v>
      </c>
      <c r="F455" s="93">
        <v>39119.0</v>
      </c>
      <c r="G455" s="95" t="s">
        <v>189</v>
      </c>
      <c r="H455" s="96">
        <v>3310.0</v>
      </c>
    </row>
    <row r="456">
      <c r="A456" s="93">
        <v>2016.0</v>
      </c>
      <c r="B456" s="94" t="s">
        <v>185</v>
      </c>
      <c r="C456" s="94" t="s">
        <v>11</v>
      </c>
      <c r="D456" s="94" t="s">
        <v>192</v>
      </c>
      <c r="E456" s="94" t="s">
        <v>448</v>
      </c>
      <c r="F456" s="93">
        <v>22023.0</v>
      </c>
      <c r="G456" s="95" t="s">
        <v>189</v>
      </c>
      <c r="H456" s="96">
        <v>3198727.0</v>
      </c>
    </row>
    <row r="457">
      <c r="A457" s="93">
        <v>2016.0</v>
      </c>
      <c r="B457" s="94" t="s">
        <v>185</v>
      </c>
      <c r="C457" s="94" t="s">
        <v>11</v>
      </c>
      <c r="D457" s="94" t="s">
        <v>187</v>
      </c>
      <c r="E457" s="94" t="s">
        <v>265</v>
      </c>
      <c r="F457" s="93">
        <v>56011.0</v>
      </c>
      <c r="G457" s="95" t="s">
        <v>189</v>
      </c>
      <c r="H457" s="96">
        <v>20208.0</v>
      </c>
    </row>
    <row r="458">
      <c r="A458" s="93">
        <v>2016.0</v>
      </c>
      <c r="B458" s="94" t="s">
        <v>185</v>
      </c>
      <c r="C458" s="94" t="s">
        <v>11</v>
      </c>
      <c r="D458" s="94" t="s">
        <v>187</v>
      </c>
      <c r="E458" s="94" t="s">
        <v>265</v>
      </c>
      <c r="F458" s="93">
        <v>56011.0</v>
      </c>
      <c r="G458" s="95" t="s">
        <v>173</v>
      </c>
      <c r="H458" s="96">
        <v>529029.0</v>
      </c>
    </row>
    <row r="459">
      <c r="A459" s="93">
        <v>2016.0</v>
      </c>
      <c r="B459" s="94" t="s">
        <v>185</v>
      </c>
      <c r="C459" s="94" t="s">
        <v>11</v>
      </c>
      <c r="D459" s="94" t="s">
        <v>204</v>
      </c>
      <c r="E459" s="94" t="s">
        <v>427</v>
      </c>
      <c r="F459" s="93">
        <v>8081.0</v>
      </c>
      <c r="G459" s="95" t="s">
        <v>173</v>
      </c>
      <c r="H459" s="93">
        <v>190869.0</v>
      </c>
    </row>
    <row r="460">
      <c r="A460" s="93">
        <v>2016.0</v>
      </c>
      <c r="B460" s="94" t="s">
        <v>185</v>
      </c>
      <c r="C460" s="94" t="s">
        <v>11</v>
      </c>
      <c r="D460" s="94" t="s">
        <v>204</v>
      </c>
      <c r="E460" s="94" t="s">
        <v>427</v>
      </c>
      <c r="F460" s="93">
        <v>8081.0</v>
      </c>
      <c r="G460" s="95" t="s">
        <v>172</v>
      </c>
      <c r="H460" s="93">
        <v>2224661.0</v>
      </c>
    </row>
    <row r="461">
      <c r="A461" s="93">
        <v>2016.0</v>
      </c>
      <c r="B461" s="94" t="s">
        <v>185</v>
      </c>
      <c r="C461" s="94" t="s">
        <v>11</v>
      </c>
      <c r="D461" s="94" t="s">
        <v>256</v>
      </c>
      <c r="E461" s="94" t="s">
        <v>275</v>
      </c>
      <c r="F461" s="93">
        <v>39167.0</v>
      </c>
      <c r="G461" s="95" t="s">
        <v>189</v>
      </c>
      <c r="H461" s="93">
        <v>33432.0</v>
      </c>
    </row>
    <row r="462">
      <c r="A462" s="93">
        <v>2016.0</v>
      </c>
      <c r="B462" s="94" t="s">
        <v>185</v>
      </c>
      <c r="C462" s="94" t="s">
        <v>11</v>
      </c>
      <c r="D462" s="94" t="s">
        <v>256</v>
      </c>
      <c r="E462" s="94" t="s">
        <v>275</v>
      </c>
      <c r="F462" s="93">
        <v>39167.0</v>
      </c>
      <c r="G462" s="95" t="s">
        <v>173</v>
      </c>
      <c r="H462" s="93">
        <v>1524.0</v>
      </c>
    </row>
    <row r="463">
      <c r="A463" s="93">
        <v>2016.0</v>
      </c>
      <c r="B463" s="94" t="s">
        <v>185</v>
      </c>
      <c r="C463" s="94" t="s">
        <v>11</v>
      </c>
      <c r="D463" s="94" t="s">
        <v>206</v>
      </c>
      <c r="E463" s="94" t="s">
        <v>449</v>
      </c>
      <c r="F463" s="93">
        <v>35031.0</v>
      </c>
      <c r="G463" s="95" t="s">
        <v>172</v>
      </c>
      <c r="H463" s="93">
        <v>812578.0</v>
      </c>
    </row>
    <row r="464">
      <c r="A464" s="93">
        <v>2016.0</v>
      </c>
      <c r="B464" s="94" t="s">
        <v>185</v>
      </c>
      <c r="C464" s="94" t="s">
        <v>11</v>
      </c>
      <c r="D464" s="94" t="s">
        <v>192</v>
      </c>
      <c r="E464" s="94" t="s">
        <v>448</v>
      </c>
      <c r="F464" s="93">
        <v>22023.0</v>
      </c>
      <c r="G464" s="95" t="s">
        <v>173</v>
      </c>
      <c r="H464" s="93">
        <v>9398.0</v>
      </c>
    </row>
    <row r="465">
      <c r="A465" s="93">
        <v>2016.0</v>
      </c>
      <c r="B465" s="94" t="s">
        <v>185</v>
      </c>
      <c r="C465" s="94" t="s">
        <v>11</v>
      </c>
      <c r="D465" s="94" t="s">
        <v>196</v>
      </c>
      <c r="E465" s="94" t="s">
        <v>317</v>
      </c>
      <c r="F465" s="93">
        <v>49047.0</v>
      </c>
      <c r="G465" s="95" t="s">
        <v>173</v>
      </c>
      <c r="H465" s="96">
        <v>5103389.0</v>
      </c>
    </row>
    <row r="466">
      <c r="A466" s="93">
        <v>2016.0</v>
      </c>
      <c r="B466" s="94" t="s">
        <v>185</v>
      </c>
      <c r="C466" s="94" t="s">
        <v>11</v>
      </c>
      <c r="D466" s="94" t="s">
        <v>250</v>
      </c>
      <c r="E466" s="94" t="s">
        <v>280</v>
      </c>
      <c r="F466" s="93">
        <v>30033.0</v>
      </c>
      <c r="G466" s="95" t="s">
        <v>173</v>
      </c>
      <c r="H466" s="96">
        <v>1546.0</v>
      </c>
    </row>
    <row r="467">
      <c r="A467" s="93">
        <v>2016.0</v>
      </c>
      <c r="B467" s="94" t="s">
        <v>185</v>
      </c>
      <c r="C467" s="94" t="s">
        <v>11</v>
      </c>
      <c r="D467" s="94" t="s">
        <v>187</v>
      </c>
      <c r="E467" s="94" t="s">
        <v>450</v>
      </c>
      <c r="F467" s="93">
        <v>56005.0</v>
      </c>
      <c r="G467" s="95" t="s">
        <v>189</v>
      </c>
      <c r="H467" s="96">
        <v>5.1153373E7</v>
      </c>
    </row>
    <row r="468">
      <c r="A468" s="93">
        <v>2016.0</v>
      </c>
      <c r="B468" s="94" t="s">
        <v>185</v>
      </c>
      <c r="C468" s="94" t="s">
        <v>11</v>
      </c>
      <c r="D468" s="94" t="s">
        <v>187</v>
      </c>
      <c r="E468" s="94" t="s">
        <v>450</v>
      </c>
      <c r="F468" s="93">
        <v>56005.0</v>
      </c>
      <c r="G468" s="95" t="s">
        <v>173</v>
      </c>
      <c r="H468" s="96">
        <v>8620098.0</v>
      </c>
    </row>
    <row r="469">
      <c r="A469" s="93">
        <v>2016.0</v>
      </c>
      <c r="B469" s="94" t="s">
        <v>185</v>
      </c>
      <c r="C469" s="94" t="s">
        <v>11</v>
      </c>
      <c r="D469" s="94" t="s">
        <v>187</v>
      </c>
      <c r="E469" s="94" t="s">
        <v>450</v>
      </c>
      <c r="F469" s="93">
        <v>56005.0</v>
      </c>
      <c r="G469" s="95" t="s">
        <v>172</v>
      </c>
      <c r="H469" s="96">
        <v>2.20846033E8</v>
      </c>
    </row>
    <row r="470">
      <c r="A470" s="93">
        <v>2016.0</v>
      </c>
      <c r="B470" s="94" t="s">
        <v>185</v>
      </c>
      <c r="C470" s="94" t="s">
        <v>11</v>
      </c>
      <c r="D470" s="94" t="s">
        <v>206</v>
      </c>
      <c r="E470" s="94" t="s">
        <v>449</v>
      </c>
      <c r="F470" s="93">
        <v>35031.0</v>
      </c>
      <c r="G470" s="95" t="s">
        <v>173</v>
      </c>
      <c r="H470" s="96">
        <v>9240.0</v>
      </c>
    </row>
    <row r="471">
      <c r="A471" s="93">
        <v>2016.0</v>
      </c>
      <c r="B471" s="94" t="s">
        <v>185</v>
      </c>
      <c r="C471" s="94" t="s">
        <v>11</v>
      </c>
      <c r="D471" s="94" t="s">
        <v>190</v>
      </c>
      <c r="E471" s="94" t="s">
        <v>451</v>
      </c>
      <c r="F471" s="93">
        <v>48203.0</v>
      </c>
      <c r="G471" s="95" t="s">
        <v>189</v>
      </c>
      <c r="H471" s="96">
        <v>4257.0</v>
      </c>
    </row>
    <row r="472">
      <c r="A472" s="93">
        <v>2016.0</v>
      </c>
      <c r="B472" s="94" t="s">
        <v>185</v>
      </c>
      <c r="C472" s="94" t="s">
        <v>11</v>
      </c>
      <c r="D472" s="94" t="s">
        <v>206</v>
      </c>
      <c r="E472" s="94" t="s">
        <v>449</v>
      </c>
      <c r="F472" s="93">
        <v>35031.0</v>
      </c>
      <c r="G472" s="95" t="s">
        <v>189</v>
      </c>
      <c r="H472" s="96">
        <v>133280.0</v>
      </c>
    </row>
    <row r="473">
      <c r="A473" s="93">
        <v>2016.0</v>
      </c>
      <c r="B473" s="94" t="s">
        <v>185</v>
      </c>
      <c r="C473" s="94" t="s">
        <v>11</v>
      </c>
      <c r="D473" s="94" t="s">
        <v>231</v>
      </c>
      <c r="E473" s="94" t="s">
        <v>452</v>
      </c>
      <c r="F473" s="93">
        <v>5141.0</v>
      </c>
      <c r="G473" s="95" t="s">
        <v>189</v>
      </c>
      <c r="H473" s="96">
        <v>2300934.0</v>
      </c>
    </row>
    <row r="474">
      <c r="A474" s="93">
        <v>2016.0</v>
      </c>
      <c r="B474" s="94" t="s">
        <v>185</v>
      </c>
      <c r="C474" s="94" t="s">
        <v>11</v>
      </c>
      <c r="D474" s="94" t="s">
        <v>206</v>
      </c>
      <c r="E474" s="94" t="s">
        <v>316</v>
      </c>
      <c r="F474" s="93">
        <v>35041.0</v>
      </c>
      <c r="G474" s="95" t="s">
        <v>189</v>
      </c>
      <c r="H474" s="96">
        <v>659240.0</v>
      </c>
    </row>
    <row r="475">
      <c r="A475" s="93">
        <v>2016.0</v>
      </c>
      <c r="B475" s="94" t="s">
        <v>185</v>
      </c>
      <c r="C475" s="94" t="s">
        <v>11</v>
      </c>
      <c r="D475" s="94" t="s">
        <v>206</v>
      </c>
      <c r="E475" s="94" t="s">
        <v>316</v>
      </c>
      <c r="F475" s="93">
        <v>35041.0</v>
      </c>
      <c r="G475" s="95" t="s">
        <v>173</v>
      </c>
      <c r="H475" s="96">
        <v>90230.0</v>
      </c>
    </row>
    <row r="476">
      <c r="A476" s="93">
        <v>2016.0</v>
      </c>
      <c r="B476" s="94" t="s">
        <v>185</v>
      </c>
      <c r="C476" s="94" t="s">
        <v>11</v>
      </c>
      <c r="D476" s="94" t="s">
        <v>198</v>
      </c>
      <c r="E476" s="94" t="s">
        <v>453</v>
      </c>
      <c r="F476" s="93">
        <v>1125.0</v>
      </c>
      <c r="G476" s="95" t="s">
        <v>189</v>
      </c>
      <c r="H476" s="96">
        <v>382647.0</v>
      </c>
    </row>
    <row r="477">
      <c r="A477" s="93">
        <v>2016.0</v>
      </c>
      <c r="B477" s="94" t="s">
        <v>185</v>
      </c>
      <c r="C477" s="94" t="s">
        <v>11</v>
      </c>
      <c r="D477" s="94" t="s">
        <v>217</v>
      </c>
      <c r="E477" s="94" t="s">
        <v>454</v>
      </c>
      <c r="F477" s="93">
        <v>21051.0</v>
      </c>
      <c r="G477" s="95" t="s">
        <v>189</v>
      </c>
      <c r="H477" s="96">
        <v>36515.0</v>
      </c>
    </row>
    <row r="478">
      <c r="A478" s="93">
        <v>2016.0</v>
      </c>
      <c r="B478" s="94" t="s">
        <v>185</v>
      </c>
      <c r="C478" s="94" t="s">
        <v>11</v>
      </c>
      <c r="D478" s="94" t="s">
        <v>217</v>
      </c>
      <c r="E478" s="94" t="s">
        <v>454</v>
      </c>
      <c r="F478" s="93">
        <v>21051.0</v>
      </c>
      <c r="G478" s="95" t="s">
        <v>173</v>
      </c>
      <c r="H478" s="96">
        <v>88.0</v>
      </c>
    </row>
    <row r="479">
      <c r="A479" s="93">
        <v>2016.0</v>
      </c>
      <c r="B479" s="94" t="s">
        <v>185</v>
      </c>
      <c r="C479" s="94" t="s">
        <v>11</v>
      </c>
      <c r="D479" s="94" t="s">
        <v>187</v>
      </c>
      <c r="E479" s="94" t="s">
        <v>446</v>
      </c>
      <c r="F479" s="93">
        <v>56007.0</v>
      </c>
      <c r="G479" s="95" t="s">
        <v>189</v>
      </c>
      <c r="H479" s="96">
        <v>5.152543E7</v>
      </c>
    </row>
    <row r="480">
      <c r="A480" s="93">
        <v>2016.0</v>
      </c>
      <c r="B480" s="94" t="s">
        <v>185</v>
      </c>
      <c r="C480" s="94" t="s">
        <v>11</v>
      </c>
      <c r="D480" s="94" t="s">
        <v>187</v>
      </c>
      <c r="E480" s="94" t="s">
        <v>446</v>
      </c>
      <c r="F480" s="93">
        <v>56007.0</v>
      </c>
      <c r="G480" s="95" t="s">
        <v>173</v>
      </c>
      <c r="H480" s="96">
        <v>610359.0</v>
      </c>
    </row>
    <row r="481">
      <c r="A481" s="93">
        <v>2016.0</v>
      </c>
      <c r="B481" s="94" t="s">
        <v>185</v>
      </c>
      <c r="C481" s="94" t="s">
        <v>11</v>
      </c>
      <c r="D481" s="94" t="s">
        <v>200</v>
      </c>
      <c r="E481" s="94" t="s">
        <v>455</v>
      </c>
      <c r="F481" s="93">
        <v>40043.0</v>
      </c>
      <c r="G481" s="95" t="s">
        <v>189</v>
      </c>
      <c r="H481" s="96">
        <v>682450.0</v>
      </c>
    </row>
    <row r="482">
      <c r="A482" s="93">
        <v>2016.0</v>
      </c>
      <c r="B482" s="94" t="s">
        <v>185</v>
      </c>
      <c r="C482" s="94" t="s">
        <v>11</v>
      </c>
      <c r="D482" s="94" t="s">
        <v>190</v>
      </c>
      <c r="E482" s="94" t="s">
        <v>456</v>
      </c>
      <c r="F482" s="93">
        <v>48211.0</v>
      </c>
      <c r="G482" s="95" t="s">
        <v>189</v>
      </c>
      <c r="H482" s="96">
        <v>6866.0</v>
      </c>
    </row>
    <row r="483">
      <c r="A483" s="93">
        <v>2016.0</v>
      </c>
      <c r="B483" s="94" t="s">
        <v>185</v>
      </c>
      <c r="C483" s="94" t="s">
        <v>11</v>
      </c>
      <c r="D483" s="94" t="s">
        <v>190</v>
      </c>
      <c r="E483" s="94" t="s">
        <v>456</v>
      </c>
      <c r="F483" s="93">
        <v>48211.0</v>
      </c>
      <c r="G483" s="95" t="s">
        <v>173</v>
      </c>
      <c r="H483" s="96">
        <v>43.0</v>
      </c>
    </row>
    <row r="484">
      <c r="A484" s="93">
        <v>2016.0</v>
      </c>
      <c r="B484" s="94" t="s">
        <v>185</v>
      </c>
      <c r="C484" s="94" t="s">
        <v>11</v>
      </c>
      <c r="D484" s="94" t="s">
        <v>196</v>
      </c>
      <c r="E484" s="94" t="s">
        <v>457</v>
      </c>
      <c r="F484" s="93">
        <v>49013.0</v>
      </c>
      <c r="G484" s="95" t="s">
        <v>189</v>
      </c>
      <c r="H484" s="96">
        <v>3978609.0</v>
      </c>
    </row>
    <row r="485">
      <c r="A485" s="93">
        <v>2016.0</v>
      </c>
      <c r="B485" s="94" t="s">
        <v>185</v>
      </c>
      <c r="C485" s="94" t="s">
        <v>11</v>
      </c>
      <c r="D485" s="94" t="s">
        <v>200</v>
      </c>
      <c r="E485" s="94" t="s">
        <v>455</v>
      </c>
      <c r="F485" s="93">
        <v>40043.0</v>
      </c>
      <c r="G485" s="95" t="s">
        <v>173</v>
      </c>
      <c r="H485" s="96">
        <v>77923.0</v>
      </c>
    </row>
    <row r="486">
      <c r="A486" s="93">
        <v>2016.0</v>
      </c>
      <c r="B486" s="94" t="s">
        <v>185</v>
      </c>
      <c r="C486" s="94" t="s">
        <v>11</v>
      </c>
      <c r="D486" s="94" t="s">
        <v>194</v>
      </c>
      <c r="E486" s="94" t="s">
        <v>458</v>
      </c>
      <c r="F486" s="93">
        <v>38007.0</v>
      </c>
      <c r="G486" s="95" t="s">
        <v>173</v>
      </c>
      <c r="H486" s="93">
        <v>1853202.0</v>
      </c>
    </row>
    <row r="487">
      <c r="A487" s="93">
        <v>2016.0</v>
      </c>
      <c r="B487" s="94" t="s">
        <v>185</v>
      </c>
      <c r="C487" s="94" t="s">
        <v>11</v>
      </c>
      <c r="D487" s="94" t="s">
        <v>194</v>
      </c>
      <c r="E487" s="94" t="s">
        <v>458</v>
      </c>
      <c r="F487" s="93">
        <v>38007.0</v>
      </c>
      <c r="G487" s="95" t="s">
        <v>189</v>
      </c>
      <c r="H487" s="96">
        <v>2149276.0</v>
      </c>
    </row>
    <row r="488">
      <c r="A488" s="93">
        <v>2016.0</v>
      </c>
      <c r="B488" s="94" t="s">
        <v>185</v>
      </c>
      <c r="C488" s="94" t="s">
        <v>11</v>
      </c>
      <c r="D488" s="94" t="s">
        <v>196</v>
      </c>
      <c r="E488" s="94" t="s">
        <v>457</v>
      </c>
      <c r="F488" s="93">
        <v>49013.0</v>
      </c>
      <c r="G488" s="95" t="s">
        <v>173</v>
      </c>
      <c r="H488" s="96">
        <v>2315751.0</v>
      </c>
    </row>
    <row r="489">
      <c r="A489" s="93">
        <v>2016.0</v>
      </c>
      <c r="B489" s="94" t="s">
        <v>185</v>
      </c>
      <c r="C489" s="94" t="s">
        <v>11</v>
      </c>
      <c r="D489" s="94" t="s">
        <v>196</v>
      </c>
      <c r="E489" s="94" t="s">
        <v>317</v>
      </c>
      <c r="F489" s="93">
        <v>49047.0</v>
      </c>
      <c r="G489" s="95" t="s">
        <v>189</v>
      </c>
      <c r="H489" s="96">
        <v>1.82189188E8</v>
      </c>
    </row>
    <row r="490">
      <c r="A490" s="93">
        <v>2016.0</v>
      </c>
      <c r="B490" s="94" t="s">
        <v>185</v>
      </c>
      <c r="C490" s="94" t="s">
        <v>11</v>
      </c>
      <c r="D490" s="94" t="s">
        <v>263</v>
      </c>
      <c r="E490" s="94" t="s">
        <v>242</v>
      </c>
      <c r="F490" s="93">
        <v>20033.0</v>
      </c>
      <c r="G490" s="95" t="s">
        <v>189</v>
      </c>
      <c r="H490" s="96">
        <v>3528.0</v>
      </c>
    </row>
    <row r="491">
      <c r="A491" s="93">
        <v>2016.0</v>
      </c>
      <c r="B491" s="94" t="s">
        <v>185</v>
      </c>
      <c r="C491" s="94" t="s">
        <v>11</v>
      </c>
      <c r="D491" s="94" t="s">
        <v>396</v>
      </c>
      <c r="E491" s="94" t="s">
        <v>459</v>
      </c>
      <c r="F491" s="93">
        <v>46047.0</v>
      </c>
      <c r="G491" s="95" t="s">
        <v>173</v>
      </c>
      <c r="H491" s="93">
        <v>9864.0</v>
      </c>
    </row>
    <row r="492">
      <c r="A492" s="93">
        <v>2016.0</v>
      </c>
      <c r="B492" s="94" t="s">
        <v>185</v>
      </c>
      <c r="C492" s="94" t="s">
        <v>11</v>
      </c>
      <c r="D492" s="94" t="s">
        <v>250</v>
      </c>
      <c r="E492" s="94" t="s">
        <v>460</v>
      </c>
      <c r="F492" s="93">
        <v>30105.0</v>
      </c>
      <c r="G492" s="95" t="s">
        <v>189</v>
      </c>
      <c r="H492" s="96">
        <v>1042225.0</v>
      </c>
    </row>
    <row r="493">
      <c r="A493" s="93">
        <v>2016.0</v>
      </c>
      <c r="B493" s="94" t="s">
        <v>185</v>
      </c>
      <c r="C493" s="94" t="s">
        <v>11</v>
      </c>
      <c r="D493" s="94" t="s">
        <v>187</v>
      </c>
      <c r="E493" s="94" t="s">
        <v>288</v>
      </c>
      <c r="F493" s="93">
        <v>56003.0</v>
      </c>
      <c r="G493" s="95" t="s">
        <v>189</v>
      </c>
      <c r="H493" s="96">
        <v>1118579.0</v>
      </c>
    </row>
    <row r="494">
      <c r="A494" s="93">
        <v>2016.0</v>
      </c>
      <c r="B494" s="94" t="s">
        <v>185</v>
      </c>
      <c r="C494" s="94" t="s">
        <v>11</v>
      </c>
      <c r="D494" s="94" t="s">
        <v>187</v>
      </c>
      <c r="E494" s="94" t="s">
        <v>288</v>
      </c>
      <c r="F494" s="93">
        <v>56003.0</v>
      </c>
      <c r="G494" s="95" t="s">
        <v>173</v>
      </c>
      <c r="H494" s="96">
        <v>285283.0</v>
      </c>
    </row>
    <row r="495">
      <c r="A495" s="93">
        <v>2016.0</v>
      </c>
      <c r="B495" s="94" t="s">
        <v>185</v>
      </c>
      <c r="C495" s="94" t="s">
        <v>11</v>
      </c>
      <c r="D495" s="94" t="s">
        <v>187</v>
      </c>
      <c r="E495" s="94" t="s">
        <v>461</v>
      </c>
      <c r="F495" s="93">
        <v>56001.0</v>
      </c>
      <c r="G495" s="95" t="s">
        <v>189</v>
      </c>
      <c r="H495" s="93">
        <v>23478.0</v>
      </c>
    </row>
    <row r="496">
      <c r="A496" s="93">
        <v>2016.0</v>
      </c>
      <c r="B496" s="94" t="s">
        <v>185</v>
      </c>
      <c r="C496" s="94" t="s">
        <v>11</v>
      </c>
      <c r="D496" s="94" t="s">
        <v>187</v>
      </c>
      <c r="E496" s="94" t="s">
        <v>461</v>
      </c>
      <c r="F496" s="93">
        <v>56001.0</v>
      </c>
      <c r="G496" s="95" t="s">
        <v>173</v>
      </c>
      <c r="H496" s="93">
        <v>13181.0</v>
      </c>
    </row>
    <row r="497">
      <c r="A497" s="93">
        <v>2016.0</v>
      </c>
      <c r="B497" s="94" t="s">
        <v>185</v>
      </c>
      <c r="C497" s="94" t="s">
        <v>11</v>
      </c>
      <c r="D497" s="94" t="s">
        <v>190</v>
      </c>
      <c r="E497" s="94" t="s">
        <v>462</v>
      </c>
      <c r="F497" s="93">
        <v>48357.0</v>
      </c>
      <c r="G497" s="95" t="s">
        <v>189</v>
      </c>
      <c r="H497" s="96">
        <v>2901.0</v>
      </c>
    </row>
    <row r="498">
      <c r="A498" s="93">
        <v>2016.0</v>
      </c>
      <c r="B498" s="94" t="s">
        <v>185</v>
      </c>
      <c r="C498" s="94" t="s">
        <v>11</v>
      </c>
      <c r="D498" s="94" t="s">
        <v>200</v>
      </c>
      <c r="E498" s="94" t="s">
        <v>463</v>
      </c>
      <c r="F498" s="93">
        <v>40029.0</v>
      </c>
      <c r="G498" s="95" t="s">
        <v>173</v>
      </c>
      <c r="H498" s="96">
        <v>2602.0</v>
      </c>
    </row>
    <row r="499">
      <c r="A499" s="93">
        <v>2016.0</v>
      </c>
      <c r="B499" s="94" t="s">
        <v>185</v>
      </c>
      <c r="C499" s="94" t="s">
        <v>11</v>
      </c>
      <c r="D499" s="94" t="s">
        <v>200</v>
      </c>
      <c r="E499" s="94" t="s">
        <v>463</v>
      </c>
      <c r="F499" s="93">
        <v>40029.0</v>
      </c>
      <c r="G499" s="95" t="s">
        <v>189</v>
      </c>
      <c r="H499" s="96">
        <v>2265591.0</v>
      </c>
    </row>
    <row r="500">
      <c r="A500" s="93">
        <v>2016.0</v>
      </c>
      <c r="B500" s="94" t="s">
        <v>185</v>
      </c>
      <c r="C500" s="94" t="s">
        <v>11</v>
      </c>
      <c r="D500" s="94" t="s">
        <v>204</v>
      </c>
      <c r="E500" s="94" t="s">
        <v>280</v>
      </c>
      <c r="F500" s="93">
        <v>8045.0</v>
      </c>
      <c r="G500" s="95" t="s">
        <v>189</v>
      </c>
      <c r="H500" s="96">
        <v>1.66678262E8</v>
      </c>
    </row>
    <row r="501">
      <c r="A501" s="93">
        <v>2016.0</v>
      </c>
      <c r="B501" s="94" t="s">
        <v>185</v>
      </c>
      <c r="C501" s="94" t="s">
        <v>11</v>
      </c>
      <c r="D501" s="94" t="s">
        <v>204</v>
      </c>
      <c r="E501" s="94" t="s">
        <v>280</v>
      </c>
      <c r="F501" s="93">
        <v>8045.0</v>
      </c>
      <c r="G501" s="95" t="s">
        <v>173</v>
      </c>
      <c r="H501" s="96">
        <v>485925.0</v>
      </c>
    </row>
    <row r="502">
      <c r="A502" s="93">
        <v>2016.0</v>
      </c>
      <c r="B502" s="94" t="s">
        <v>185</v>
      </c>
      <c r="C502" s="94" t="s">
        <v>11</v>
      </c>
      <c r="D502" s="94" t="s">
        <v>263</v>
      </c>
      <c r="E502" s="94" t="s">
        <v>464</v>
      </c>
      <c r="F502" s="93">
        <v>20053.0</v>
      </c>
      <c r="G502" s="94" t="s">
        <v>189</v>
      </c>
      <c r="H502" s="96">
        <v>1923.0</v>
      </c>
    </row>
    <row r="503">
      <c r="A503" s="93">
        <v>2016.0</v>
      </c>
      <c r="B503" s="94" t="s">
        <v>185</v>
      </c>
      <c r="C503" s="94" t="s">
        <v>11</v>
      </c>
      <c r="D503" s="94" t="s">
        <v>200</v>
      </c>
      <c r="E503" s="94" t="s">
        <v>386</v>
      </c>
      <c r="F503" s="93">
        <v>40081.0</v>
      </c>
      <c r="G503" s="94" t="s">
        <v>189</v>
      </c>
      <c r="H503" s="96">
        <v>26248.0</v>
      </c>
    </row>
    <row r="504">
      <c r="A504" s="93">
        <v>2016.0</v>
      </c>
      <c r="B504" s="94" t="s">
        <v>185</v>
      </c>
      <c r="C504" s="94" t="s">
        <v>11</v>
      </c>
      <c r="D504" s="94" t="s">
        <v>204</v>
      </c>
      <c r="E504" s="94" t="s">
        <v>465</v>
      </c>
      <c r="F504" s="93">
        <v>8087.0</v>
      </c>
      <c r="G504" s="94" t="s">
        <v>173</v>
      </c>
      <c r="H504" s="96">
        <v>682.0</v>
      </c>
    </row>
    <row r="505">
      <c r="A505" s="93">
        <v>2016.0</v>
      </c>
      <c r="B505" s="94" t="s">
        <v>185</v>
      </c>
      <c r="C505" s="94" t="s">
        <v>11</v>
      </c>
      <c r="D505" s="94" t="s">
        <v>200</v>
      </c>
      <c r="E505" s="94" t="s">
        <v>386</v>
      </c>
      <c r="F505" s="93">
        <v>40081.0</v>
      </c>
      <c r="G505" s="94" t="s">
        <v>173</v>
      </c>
      <c r="H505" s="96">
        <v>1932.0</v>
      </c>
    </row>
    <row r="506">
      <c r="A506" s="93">
        <v>2016.0</v>
      </c>
      <c r="B506" s="94" t="s">
        <v>185</v>
      </c>
      <c r="C506" s="94" t="s">
        <v>11</v>
      </c>
      <c r="D506" s="94" t="s">
        <v>190</v>
      </c>
      <c r="E506" s="94" t="s">
        <v>321</v>
      </c>
      <c r="F506" s="93">
        <v>48403.0</v>
      </c>
      <c r="G506" s="94" t="s">
        <v>189</v>
      </c>
      <c r="H506" s="96">
        <v>213383.0</v>
      </c>
    </row>
    <row r="507">
      <c r="A507" s="93">
        <v>2016.0</v>
      </c>
      <c r="B507" s="94" t="s">
        <v>185</v>
      </c>
      <c r="C507" s="94" t="s">
        <v>11</v>
      </c>
      <c r="D507" s="94" t="s">
        <v>244</v>
      </c>
      <c r="E507" s="94" t="s">
        <v>466</v>
      </c>
      <c r="F507" s="93">
        <v>17051.0</v>
      </c>
      <c r="G507" s="95" t="s">
        <v>173</v>
      </c>
      <c r="H507" s="96">
        <v>87.0</v>
      </c>
    </row>
    <row r="508">
      <c r="A508" s="93">
        <v>2016.0</v>
      </c>
      <c r="B508" s="94" t="s">
        <v>185</v>
      </c>
      <c r="C508" s="94" t="s">
        <v>11</v>
      </c>
      <c r="D508" s="94" t="s">
        <v>194</v>
      </c>
      <c r="E508" s="94" t="s">
        <v>467</v>
      </c>
      <c r="F508" s="93">
        <v>38087.0</v>
      </c>
      <c r="G508" s="95" t="s">
        <v>189</v>
      </c>
      <c r="H508" s="96">
        <v>72539.0</v>
      </c>
    </row>
    <row r="509">
      <c r="A509" s="93">
        <v>2016.0</v>
      </c>
      <c r="B509" s="94" t="s">
        <v>185</v>
      </c>
      <c r="C509" s="94" t="s">
        <v>11</v>
      </c>
      <c r="D509" s="94" t="s">
        <v>194</v>
      </c>
      <c r="E509" s="94" t="s">
        <v>467</v>
      </c>
      <c r="F509" s="93">
        <v>38087.0</v>
      </c>
      <c r="G509" s="95" t="s">
        <v>173</v>
      </c>
      <c r="H509" s="96">
        <v>326362.0</v>
      </c>
    </row>
    <row r="510">
      <c r="A510" s="93">
        <v>2016.0</v>
      </c>
      <c r="B510" s="94" t="s">
        <v>185</v>
      </c>
      <c r="C510" s="94" t="s">
        <v>11</v>
      </c>
      <c r="D510" s="94" t="s">
        <v>214</v>
      </c>
      <c r="E510" s="94" t="s">
        <v>468</v>
      </c>
      <c r="F510" s="93">
        <v>28073.0</v>
      </c>
      <c r="G510" s="95" t="s">
        <v>173</v>
      </c>
      <c r="H510" s="96">
        <v>11848.0</v>
      </c>
    </row>
    <row r="511">
      <c r="A511" s="93">
        <v>2016.0</v>
      </c>
      <c r="B511" s="94" t="s">
        <v>185</v>
      </c>
      <c r="C511" s="94" t="s">
        <v>11</v>
      </c>
      <c r="D511" s="94" t="s">
        <v>220</v>
      </c>
      <c r="E511" s="94" t="s">
        <v>469</v>
      </c>
      <c r="F511" s="93">
        <v>54071.0</v>
      </c>
      <c r="G511" s="95" t="s">
        <v>189</v>
      </c>
      <c r="H511" s="96">
        <v>15048.0</v>
      </c>
    </row>
    <row r="512">
      <c r="A512" s="93">
        <v>2016.0</v>
      </c>
      <c r="B512" s="94" t="s">
        <v>185</v>
      </c>
      <c r="C512" s="94" t="s">
        <v>11</v>
      </c>
      <c r="D512" s="94" t="s">
        <v>250</v>
      </c>
      <c r="E512" s="94" t="s">
        <v>470</v>
      </c>
      <c r="F512" s="93">
        <v>30075.0</v>
      </c>
      <c r="G512" s="95" t="s">
        <v>189</v>
      </c>
      <c r="H512" s="96">
        <v>5117.0</v>
      </c>
    </row>
    <row r="513">
      <c r="A513" s="93">
        <v>2016.0</v>
      </c>
      <c r="B513" s="94" t="s">
        <v>185</v>
      </c>
      <c r="C513" s="94" t="s">
        <v>11</v>
      </c>
      <c r="D513" s="94" t="s">
        <v>250</v>
      </c>
      <c r="E513" s="94" t="s">
        <v>470</v>
      </c>
      <c r="F513" s="93">
        <v>30075.0</v>
      </c>
      <c r="G513" s="95" t="s">
        <v>173</v>
      </c>
      <c r="H513" s="96">
        <v>181831.0</v>
      </c>
    </row>
    <row r="514">
      <c r="A514" s="93">
        <v>2016.0</v>
      </c>
      <c r="B514" s="94" t="s">
        <v>185</v>
      </c>
      <c r="C514" s="94" t="s">
        <v>11</v>
      </c>
      <c r="D514" s="94" t="s">
        <v>190</v>
      </c>
      <c r="E514" s="94" t="s">
        <v>321</v>
      </c>
      <c r="F514" s="93">
        <v>48403.0</v>
      </c>
      <c r="G514" s="95" t="s">
        <v>173</v>
      </c>
      <c r="H514" s="96">
        <v>224.0</v>
      </c>
    </row>
    <row r="515">
      <c r="A515" s="93">
        <v>2016.0</v>
      </c>
      <c r="B515" s="94" t="s">
        <v>185</v>
      </c>
      <c r="C515" s="94" t="s">
        <v>11</v>
      </c>
      <c r="D515" s="94" t="s">
        <v>250</v>
      </c>
      <c r="E515" s="94" t="s">
        <v>471</v>
      </c>
      <c r="F515" s="93">
        <v>30073.0</v>
      </c>
      <c r="G515" s="95" t="s">
        <v>189</v>
      </c>
      <c r="H515" s="96">
        <v>1789.0</v>
      </c>
    </row>
    <row r="516">
      <c r="A516" s="93">
        <v>2016.0</v>
      </c>
      <c r="B516" s="94" t="s">
        <v>185</v>
      </c>
      <c r="C516" s="94" t="s">
        <v>11</v>
      </c>
      <c r="D516" s="94" t="s">
        <v>398</v>
      </c>
      <c r="E516" s="94" t="s">
        <v>472</v>
      </c>
      <c r="F516" s="93">
        <v>36015.0</v>
      </c>
      <c r="G516" s="95" t="s">
        <v>189</v>
      </c>
      <c r="H516" s="96">
        <v>237.0</v>
      </c>
    </row>
    <row r="517">
      <c r="A517" s="93">
        <v>2016.0</v>
      </c>
      <c r="B517" s="94" t="s">
        <v>185</v>
      </c>
      <c r="C517" s="94" t="s">
        <v>11</v>
      </c>
      <c r="D517" s="94" t="s">
        <v>250</v>
      </c>
      <c r="E517" s="94" t="s">
        <v>249</v>
      </c>
      <c r="F517" s="93">
        <v>30071.0</v>
      </c>
      <c r="G517" s="95" t="s">
        <v>189</v>
      </c>
      <c r="H517" s="96">
        <v>5000231.0</v>
      </c>
    </row>
    <row r="518">
      <c r="A518" s="93">
        <v>2016.0</v>
      </c>
      <c r="B518" s="94" t="s">
        <v>185</v>
      </c>
      <c r="C518" s="94" t="s">
        <v>186</v>
      </c>
      <c r="D518" s="94" t="s">
        <v>187</v>
      </c>
      <c r="E518" s="94" t="s">
        <v>412</v>
      </c>
      <c r="F518" s="93">
        <v>56037.0</v>
      </c>
      <c r="G518" s="95" t="s">
        <v>173</v>
      </c>
      <c r="H518" s="96">
        <v>6972.0</v>
      </c>
    </row>
    <row r="519">
      <c r="A519" s="93">
        <v>2016.0</v>
      </c>
      <c r="B519" s="94" t="s">
        <v>185</v>
      </c>
      <c r="C519" s="94" t="s">
        <v>11</v>
      </c>
      <c r="D519" s="94" t="s">
        <v>200</v>
      </c>
      <c r="E519" s="94" t="s">
        <v>473</v>
      </c>
      <c r="F519" s="93">
        <v>40077.0</v>
      </c>
      <c r="G519" s="95" t="s">
        <v>172</v>
      </c>
      <c r="H519" s="96">
        <v>60707.0</v>
      </c>
    </row>
    <row r="520">
      <c r="A520" s="93">
        <v>2016.0</v>
      </c>
      <c r="B520" s="94" t="s">
        <v>185</v>
      </c>
      <c r="C520" s="94" t="s">
        <v>11</v>
      </c>
      <c r="D520" s="94" t="s">
        <v>200</v>
      </c>
      <c r="E520" s="94" t="s">
        <v>473</v>
      </c>
      <c r="F520" s="93">
        <v>40077.0</v>
      </c>
      <c r="G520" s="95" t="s">
        <v>189</v>
      </c>
      <c r="H520" s="96">
        <v>166198.0</v>
      </c>
    </row>
    <row r="521">
      <c r="A521" s="93">
        <v>2016.0</v>
      </c>
      <c r="B521" s="94" t="s">
        <v>185</v>
      </c>
      <c r="C521" s="94" t="s">
        <v>11</v>
      </c>
      <c r="D521" s="94" t="s">
        <v>202</v>
      </c>
      <c r="E521" s="94" t="s">
        <v>474</v>
      </c>
      <c r="F521" s="93">
        <v>26135.0</v>
      </c>
      <c r="G521" s="95" t="s">
        <v>189</v>
      </c>
      <c r="H521" s="96">
        <v>723400.0</v>
      </c>
    </row>
    <row r="522">
      <c r="A522" s="93">
        <v>2016.0</v>
      </c>
      <c r="B522" s="94" t="s">
        <v>185</v>
      </c>
      <c r="C522" s="94" t="s">
        <v>11</v>
      </c>
      <c r="D522" s="94" t="s">
        <v>202</v>
      </c>
      <c r="E522" s="94" t="s">
        <v>474</v>
      </c>
      <c r="F522" s="93">
        <v>26135.0</v>
      </c>
      <c r="G522" s="95" t="s">
        <v>173</v>
      </c>
      <c r="H522" s="96">
        <v>5844.0</v>
      </c>
    </row>
    <row r="523">
      <c r="A523" s="93">
        <v>2016.0</v>
      </c>
      <c r="B523" s="94" t="s">
        <v>185</v>
      </c>
      <c r="C523" s="94" t="s">
        <v>11</v>
      </c>
      <c r="D523" s="94" t="s">
        <v>263</v>
      </c>
      <c r="E523" s="94" t="s">
        <v>475</v>
      </c>
      <c r="F523" s="93">
        <v>20063.0</v>
      </c>
      <c r="G523" s="95" t="s">
        <v>173</v>
      </c>
      <c r="H523" s="96">
        <v>1292.0</v>
      </c>
    </row>
    <row r="524">
      <c r="A524" s="93">
        <v>2016.0</v>
      </c>
      <c r="B524" s="94" t="s">
        <v>185</v>
      </c>
      <c r="C524" s="94" t="s">
        <v>11</v>
      </c>
      <c r="D524" s="94" t="s">
        <v>187</v>
      </c>
      <c r="E524" s="94" t="s">
        <v>476</v>
      </c>
      <c r="F524" s="93">
        <v>56029.0</v>
      </c>
      <c r="G524" s="95" t="s">
        <v>189</v>
      </c>
      <c r="H524" s="96">
        <v>6155773.0</v>
      </c>
    </row>
    <row r="525">
      <c r="A525" s="93">
        <v>2016.0</v>
      </c>
      <c r="B525" s="94" t="s">
        <v>185</v>
      </c>
      <c r="C525" s="94" t="s">
        <v>11</v>
      </c>
      <c r="D525" s="94" t="s">
        <v>187</v>
      </c>
      <c r="E525" s="94" t="s">
        <v>476</v>
      </c>
      <c r="F525" s="93">
        <v>56029.0</v>
      </c>
      <c r="G525" s="95" t="s">
        <v>173</v>
      </c>
      <c r="H525" s="96">
        <v>3931132.0</v>
      </c>
    </row>
    <row r="526">
      <c r="A526" s="93">
        <v>2016.0</v>
      </c>
      <c r="B526" s="94" t="s">
        <v>185</v>
      </c>
      <c r="C526" s="94" t="s">
        <v>11</v>
      </c>
      <c r="D526" s="94" t="s">
        <v>263</v>
      </c>
      <c r="E526" s="94" t="s">
        <v>477</v>
      </c>
      <c r="F526" s="93">
        <v>20075.0</v>
      </c>
      <c r="G526" s="95" t="s">
        <v>189</v>
      </c>
      <c r="H526" s="96">
        <v>20120.0</v>
      </c>
    </row>
    <row r="527">
      <c r="A527" s="93">
        <v>2016.0</v>
      </c>
      <c r="B527" s="94" t="s">
        <v>185</v>
      </c>
      <c r="C527" s="94" t="s">
        <v>11</v>
      </c>
      <c r="D527" s="94" t="s">
        <v>194</v>
      </c>
      <c r="E527" s="94" t="s">
        <v>478</v>
      </c>
      <c r="F527" s="93">
        <v>38075.0</v>
      </c>
      <c r="G527" s="95" t="s">
        <v>189</v>
      </c>
      <c r="H527" s="96">
        <v>1750.0</v>
      </c>
    </row>
    <row r="528">
      <c r="A528" s="93">
        <v>2016.0</v>
      </c>
      <c r="B528" s="94" t="s">
        <v>185</v>
      </c>
      <c r="C528" s="94" t="s">
        <v>11</v>
      </c>
      <c r="D528" s="94" t="s">
        <v>194</v>
      </c>
      <c r="E528" s="94" t="s">
        <v>478</v>
      </c>
      <c r="F528" s="93">
        <v>38075.0</v>
      </c>
      <c r="G528" s="95" t="s">
        <v>173</v>
      </c>
      <c r="H528" s="96">
        <v>17716.0</v>
      </c>
    </row>
    <row r="529">
      <c r="A529" s="93">
        <v>2016.0</v>
      </c>
      <c r="B529" s="94" t="s">
        <v>185</v>
      </c>
      <c r="C529" s="94" t="s">
        <v>186</v>
      </c>
      <c r="D529" s="94" t="s">
        <v>187</v>
      </c>
      <c r="E529" s="94" t="s">
        <v>446</v>
      </c>
      <c r="F529" s="93">
        <v>56007.0</v>
      </c>
      <c r="G529" s="95" t="s">
        <v>189</v>
      </c>
      <c r="H529" s="96">
        <v>188382.0</v>
      </c>
    </row>
    <row r="530">
      <c r="A530" s="93">
        <v>2016.0</v>
      </c>
      <c r="B530" s="94" t="s">
        <v>185</v>
      </c>
      <c r="C530" s="94" t="s">
        <v>186</v>
      </c>
      <c r="D530" s="94" t="s">
        <v>187</v>
      </c>
      <c r="E530" s="94" t="s">
        <v>446</v>
      </c>
      <c r="F530" s="93">
        <v>56007.0</v>
      </c>
      <c r="G530" s="95" t="s">
        <v>173</v>
      </c>
      <c r="H530" s="93">
        <v>1947.0</v>
      </c>
    </row>
    <row r="531">
      <c r="A531" s="93">
        <v>2016.0</v>
      </c>
      <c r="B531" s="94" t="s">
        <v>185</v>
      </c>
      <c r="C531" s="94" t="s">
        <v>11</v>
      </c>
      <c r="D531" s="94" t="s">
        <v>187</v>
      </c>
      <c r="E531" s="94" t="s">
        <v>479</v>
      </c>
      <c r="F531" s="93">
        <v>56041.0</v>
      </c>
      <c r="G531" s="95" t="s">
        <v>189</v>
      </c>
      <c r="H531" s="93">
        <v>3.8438406E7</v>
      </c>
    </row>
    <row r="532">
      <c r="A532" s="93">
        <v>2016.0</v>
      </c>
      <c r="B532" s="94" t="s">
        <v>185</v>
      </c>
      <c r="C532" s="94" t="s">
        <v>11</v>
      </c>
      <c r="D532" s="94" t="s">
        <v>187</v>
      </c>
      <c r="E532" s="94" t="s">
        <v>479</v>
      </c>
      <c r="F532" s="93">
        <v>56041.0</v>
      </c>
      <c r="G532" s="95" t="s">
        <v>173</v>
      </c>
      <c r="H532" s="93">
        <v>399819.0</v>
      </c>
    </row>
    <row r="533">
      <c r="A533" s="93">
        <v>2016.0</v>
      </c>
      <c r="B533" s="94" t="s">
        <v>185</v>
      </c>
      <c r="C533" s="94" t="s">
        <v>186</v>
      </c>
      <c r="D533" s="94" t="s">
        <v>300</v>
      </c>
      <c r="E533" s="94" t="s">
        <v>327</v>
      </c>
      <c r="F533" s="93">
        <v>6079.0</v>
      </c>
      <c r="G533" s="95" t="s">
        <v>189</v>
      </c>
      <c r="H533" s="93">
        <v>3454.0</v>
      </c>
    </row>
    <row r="534">
      <c r="A534" s="93">
        <v>2016.0</v>
      </c>
      <c r="B534" s="94" t="s">
        <v>185</v>
      </c>
      <c r="C534" s="94" t="s">
        <v>11</v>
      </c>
      <c r="D534" s="94" t="s">
        <v>214</v>
      </c>
      <c r="E534" s="94" t="s">
        <v>480</v>
      </c>
      <c r="F534" s="93">
        <v>28157.0</v>
      </c>
      <c r="G534" s="95" t="s">
        <v>189</v>
      </c>
      <c r="H534" s="93">
        <v>1066.0</v>
      </c>
    </row>
    <row r="535">
      <c r="A535" s="93">
        <v>2016.0</v>
      </c>
      <c r="B535" s="94" t="s">
        <v>185</v>
      </c>
      <c r="C535" s="94" t="s">
        <v>11</v>
      </c>
      <c r="D535" s="94" t="s">
        <v>214</v>
      </c>
      <c r="E535" s="94" t="s">
        <v>480</v>
      </c>
      <c r="F535" s="93">
        <v>28157.0</v>
      </c>
      <c r="G535" s="95" t="s">
        <v>173</v>
      </c>
      <c r="H535" s="93">
        <v>5874.0</v>
      </c>
    </row>
    <row r="536">
      <c r="A536" s="93">
        <v>2016.0</v>
      </c>
      <c r="B536" s="94" t="s">
        <v>185</v>
      </c>
      <c r="C536" s="94" t="s">
        <v>11</v>
      </c>
      <c r="D536" s="94" t="s">
        <v>192</v>
      </c>
      <c r="E536" s="94" t="s">
        <v>481</v>
      </c>
      <c r="F536" s="93">
        <v>22013.0</v>
      </c>
      <c r="G536" s="95" t="s">
        <v>189</v>
      </c>
      <c r="H536" s="93">
        <v>99903.0</v>
      </c>
    </row>
    <row r="537">
      <c r="A537" s="93">
        <v>2016.0</v>
      </c>
      <c r="B537" s="94" t="s">
        <v>185</v>
      </c>
      <c r="C537" s="94" t="s">
        <v>11</v>
      </c>
      <c r="D537" s="94" t="s">
        <v>192</v>
      </c>
      <c r="E537" s="94" t="s">
        <v>481</v>
      </c>
      <c r="F537" s="93">
        <v>22013.0</v>
      </c>
      <c r="G537" s="95" t="s">
        <v>173</v>
      </c>
      <c r="H537" s="93">
        <v>29.0</v>
      </c>
    </row>
    <row r="538">
      <c r="A538" s="93">
        <v>2016.0</v>
      </c>
      <c r="B538" s="94" t="s">
        <v>185</v>
      </c>
      <c r="C538" s="94" t="s">
        <v>186</v>
      </c>
      <c r="D538" s="94" t="s">
        <v>204</v>
      </c>
      <c r="E538" s="94" t="s">
        <v>228</v>
      </c>
      <c r="F538" s="93">
        <v>8103.0</v>
      </c>
      <c r="G538" s="95" t="s">
        <v>173</v>
      </c>
      <c r="H538" s="93">
        <v>12818.0</v>
      </c>
    </row>
    <row r="539">
      <c r="A539" s="93">
        <v>2016.0</v>
      </c>
      <c r="B539" s="94" t="s">
        <v>185</v>
      </c>
      <c r="C539" s="94" t="s">
        <v>11</v>
      </c>
      <c r="D539" s="94" t="s">
        <v>204</v>
      </c>
      <c r="E539" s="94" t="s">
        <v>482</v>
      </c>
      <c r="F539" s="93">
        <v>8033.0</v>
      </c>
      <c r="G539" s="95" t="s">
        <v>173</v>
      </c>
      <c r="H539" s="93">
        <v>14266.0</v>
      </c>
    </row>
    <row r="540">
      <c r="A540" s="93">
        <v>2016.0</v>
      </c>
      <c r="B540" s="94" t="s">
        <v>185</v>
      </c>
      <c r="C540" s="94" t="s">
        <v>11</v>
      </c>
      <c r="D540" s="94" t="s">
        <v>204</v>
      </c>
      <c r="E540" s="94" t="s">
        <v>482</v>
      </c>
      <c r="F540" s="93">
        <v>8033.0</v>
      </c>
      <c r="G540" s="95" t="s">
        <v>189</v>
      </c>
      <c r="H540" s="93">
        <v>1.88090092E8</v>
      </c>
    </row>
    <row r="541">
      <c r="A541" s="93">
        <v>2016.0</v>
      </c>
      <c r="B541" s="94" t="s">
        <v>185</v>
      </c>
      <c r="C541" s="94" t="s">
        <v>11</v>
      </c>
      <c r="D541" s="94" t="s">
        <v>263</v>
      </c>
      <c r="E541" s="94" t="s">
        <v>483</v>
      </c>
      <c r="F541" s="93">
        <v>20055.0</v>
      </c>
      <c r="G541" s="95" t="s">
        <v>189</v>
      </c>
      <c r="H541" s="93">
        <v>646769.0</v>
      </c>
    </row>
    <row r="542">
      <c r="A542" s="93">
        <v>2016.0</v>
      </c>
      <c r="B542" s="94" t="s">
        <v>185</v>
      </c>
      <c r="C542" s="94" t="s">
        <v>11</v>
      </c>
      <c r="D542" s="94" t="s">
        <v>190</v>
      </c>
      <c r="E542" s="94" t="s">
        <v>484</v>
      </c>
      <c r="F542" s="93">
        <v>48167.0</v>
      </c>
      <c r="G542" s="95" t="s">
        <v>189</v>
      </c>
      <c r="H542" s="93">
        <v>16728.0</v>
      </c>
    </row>
    <row r="543">
      <c r="A543" s="93">
        <v>2016.0</v>
      </c>
      <c r="B543" s="94" t="s">
        <v>185</v>
      </c>
      <c r="C543" s="94" t="s">
        <v>11</v>
      </c>
      <c r="D543" s="94" t="s">
        <v>190</v>
      </c>
      <c r="E543" s="94" t="s">
        <v>484</v>
      </c>
      <c r="F543" s="93">
        <v>48167.0</v>
      </c>
      <c r="G543" s="95" t="s">
        <v>173</v>
      </c>
      <c r="H543" s="93">
        <v>17890.0</v>
      </c>
    </row>
    <row r="544">
      <c r="A544" s="93">
        <v>2016.0</v>
      </c>
      <c r="B544" s="94" t="s">
        <v>185</v>
      </c>
      <c r="C544" s="94" t="s">
        <v>11</v>
      </c>
      <c r="D544" s="94" t="s">
        <v>263</v>
      </c>
      <c r="E544" s="94" t="s">
        <v>483</v>
      </c>
      <c r="F544" s="93">
        <v>20055.0</v>
      </c>
      <c r="G544" s="95" t="s">
        <v>173</v>
      </c>
      <c r="H544" s="93">
        <v>19581.0</v>
      </c>
    </row>
    <row r="545">
      <c r="A545" s="93">
        <v>2016.0</v>
      </c>
      <c r="B545" s="94" t="s">
        <v>185</v>
      </c>
      <c r="C545" s="94" t="s">
        <v>11</v>
      </c>
      <c r="D545" s="94" t="s">
        <v>220</v>
      </c>
      <c r="E545" s="94" t="s">
        <v>485</v>
      </c>
      <c r="F545" s="93">
        <v>54059.0</v>
      </c>
      <c r="G545" s="95" t="s">
        <v>189</v>
      </c>
      <c r="H545" s="96">
        <v>50644.0</v>
      </c>
    </row>
    <row r="546">
      <c r="A546" s="93">
        <v>2016.0</v>
      </c>
      <c r="B546" s="94" t="s">
        <v>185</v>
      </c>
      <c r="C546" s="94" t="s">
        <v>186</v>
      </c>
      <c r="D546" s="94" t="s">
        <v>204</v>
      </c>
      <c r="E546" s="94" t="s">
        <v>228</v>
      </c>
      <c r="F546" s="93">
        <v>8103.0</v>
      </c>
      <c r="G546" s="95" t="s">
        <v>189</v>
      </c>
      <c r="H546" s="96">
        <v>1294270.0</v>
      </c>
    </row>
    <row r="547">
      <c r="A547" s="93">
        <v>2016.0</v>
      </c>
      <c r="B547" s="94" t="s">
        <v>185</v>
      </c>
      <c r="C547" s="94" t="s">
        <v>11</v>
      </c>
      <c r="D547" s="94" t="s">
        <v>204</v>
      </c>
      <c r="E547" s="94" t="s">
        <v>299</v>
      </c>
      <c r="F547" s="93">
        <v>8107.0</v>
      </c>
      <c r="G547" s="95" t="s">
        <v>189</v>
      </c>
      <c r="H547" s="96">
        <v>4134.0</v>
      </c>
    </row>
    <row r="548">
      <c r="A548" s="93">
        <v>2016.0</v>
      </c>
      <c r="B548" s="94" t="s">
        <v>185</v>
      </c>
      <c r="C548" s="94" t="s">
        <v>11</v>
      </c>
      <c r="D548" s="94" t="s">
        <v>202</v>
      </c>
      <c r="E548" s="94" t="s">
        <v>205</v>
      </c>
      <c r="F548" s="93">
        <v>26075.0</v>
      </c>
      <c r="G548" s="95" t="s">
        <v>189</v>
      </c>
      <c r="H548" s="96">
        <v>30359.0</v>
      </c>
    </row>
    <row r="549">
      <c r="A549" s="93">
        <v>2016.0</v>
      </c>
      <c r="B549" s="94" t="s">
        <v>185</v>
      </c>
      <c r="C549" s="94" t="s">
        <v>11</v>
      </c>
      <c r="D549" s="94" t="s">
        <v>202</v>
      </c>
      <c r="E549" s="94" t="s">
        <v>205</v>
      </c>
      <c r="F549" s="93">
        <v>26075.0</v>
      </c>
      <c r="G549" s="95" t="s">
        <v>173</v>
      </c>
      <c r="H549" s="96">
        <v>10445.0</v>
      </c>
    </row>
    <row r="550">
      <c r="A550" s="93">
        <v>2016.0</v>
      </c>
      <c r="B550" s="94" t="s">
        <v>185</v>
      </c>
      <c r="C550" s="94" t="s">
        <v>11</v>
      </c>
      <c r="D550" s="94" t="s">
        <v>204</v>
      </c>
      <c r="E550" s="94" t="s">
        <v>299</v>
      </c>
      <c r="F550" s="93">
        <v>8107.0</v>
      </c>
      <c r="G550" s="95" t="s">
        <v>173</v>
      </c>
      <c r="H550" s="96">
        <v>8806.0</v>
      </c>
    </row>
    <row r="551">
      <c r="A551" s="93">
        <v>2016.0</v>
      </c>
      <c r="B551" s="94" t="s">
        <v>185</v>
      </c>
      <c r="C551" s="94" t="s">
        <v>11</v>
      </c>
      <c r="D551" s="94" t="s">
        <v>192</v>
      </c>
      <c r="E551" s="94" t="s">
        <v>486</v>
      </c>
      <c r="F551" s="93">
        <v>22721.0</v>
      </c>
      <c r="G551" s="95" t="s">
        <v>189</v>
      </c>
      <c r="H551" s="96">
        <v>8365.0</v>
      </c>
    </row>
    <row r="552">
      <c r="A552" s="93">
        <v>2016.0</v>
      </c>
      <c r="B552" s="94" t="s">
        <v>185</v>
      </c>
      <c r="C552" s="94" t="s">
        <v>11</v>
      </c>
      <c r="D552" s="94" t="s">
        <v>204</v>
      </c>
      <c r="E552" s="94" t="s">
        <v>299</v>
      </c>
      <c r="F552" s="93">
        <v>8107.0</v>
      </c>
      <c r="G552" s="95" t="s">
        <v>172</v>
      </c>
      <c r="H552" s="96">
        <v>1738273.0</v>
      </c>
    </row>
    <row r="553">
      <c r="A553" s="93">
        <v>2016.0</v>
      </c>
      <c r="B553" s="94" t="s">
        <v>185</v>
      </c>
      <c r="C553" s="94" t="s">
        <v>11</v>
      </c>
      <c r="D553" s="94" t="s">
        <v>214</v>
      </c>
      <c r="E553" s="94" t="s">
        <v>341</v>
      </c>
      <c r="F553" s="93">
        <v>28031.0</v>
      </c>
      <c r="G553" s="95" t="s">
        <v>189</v>
      </c>
      <c r="H553" s="96">
        <v>884.0</v>
      </c>
    </row>
    <row r="554">
      <c r="A554" s="93">
        <v>2016.0</v>
      </c>
      <c r="B554" s="94" t="s">
        <v>185</v>
      </c>
      <c r="C554" s="94" t="s">
        <v>11</v>
      </c>
      <c r="D554" s="94" t="s">
        <v>214</v>
      </c>
      <c r="E554" s="94" t="s">
        <v>341</v>
      </c>
      <c r="F554" s="93">
        <v>28031.0</v>
      </c>
      <c r="G554" s="95" t="s">
        <v>173</v>
      </c>
      <c r="H554" s="96">
        <v>581.0</v>
      </c>
    </row>
    <row r="555">
      <c r="A555" s="93">
        <v>2016.0</v>
      </c>
      <c r="B555" s="94" t="s">
        <v>185</v>
      </c>
      <c r="C555" s="94" t="s">
        <v>11</v>
      </c>
      <c r="D555" s="94" t="s">
        <v>200</v>
      </c>
      <c r="E555" s="94" t="s">
        <v>431</v>
      </c>
      <c r="F555" s="93">
        <v>40015.0</v>
      </c>
      <c r="G555" s="95" t="s">
        <v>173</v>
      </c>
      <c r="H555" s="96">
        <v>28.0</v>
      </c>
    </row>
    <row r="556">
      <c r="A556" s="93">
        <v>2016.0</v>
      </c>
      <c r="B556" s="94" t="s">
        <v>185</v>
      </c>
      <c r="C556" s="94" t="s">
        <v>11</v>
      </c>
      <c r="D556" s="94" t="s">
        <v>200</v>
      </c>
      <c r="E556" s="94" t="s">
        <v>431</v>
      </c>
      <c r="F556" s="93">
        <v>40015.0</v>
      </c>
      <c r="G556" s="95" t="s">
        <v>189</v>
      </c>
      <c r="H556" s="96">
        <v>47497.0</v>
      </c>
    </row>
    <row r="557">
      <c r="A557" s="93">
        <v>2016.0</v>
      </c>
      <c r="B557" s="94" t="s">
        <v>185</v>
      </c>
      <c r="C557" s="94" t="s">
        <v>186</v>
      </c>
      <c r="D557" s="94" t="s">
        <v>187</v>
      </c>
      <c r="E557" s="94" t="s">
        <v>412</v>
      </c>
      <c r="F557" s="93">
        <v>56037.0</v>
      </c>
      <c r="G557" s="95" t="s">
        <v>189</v>
      </c>
      <c r="H557" s="96">
        <v>469480.0</v>
      </c>
    </row>
    <row r="558">
      <c r="A558" s="93">
        <v>2016.0</v>
      </c>
      <c r="B558" s="94" t="s">
        <v>185</v>
      </c>
      <c r="C558" s="94" t="s">
        <v>11</v>
      </c>
      <c r="D558" s="94" t="s">
        <v>200</v>
      </c>
      <c r="E558" s="94" t="s">
        <v>487</v>
      </c>
      <c r="F558" s="93">
        <v>40153.0</v>
      </c>
      <c r="G558" s="95" t="s">
        <v>173</v>
      </c>
      <c r="H558" s="96">
        <v>964.0</v>
      </c>
    </row>
    <row r="559">
      <c r="A559" s="93">
        <v>2016.0</v>
      </c>
      <c r="B559" s="94" t="s">
        <v>185</v>
      </c>
      <c r="C559" s="94" t="s">
        <v>11</v>
      </c>
      <c r="D559" s="94" t="s">
        <v>187</v>
      </c>
      <c r="E559" s="94" t="s">
        <v>488</v>
      </c>
      <c r="F559" s="93">
        <v>56025.0</v>
      </c>
      <c r="G559" s="95" t="s">
        <v>189</v>
      </c>
      <c r="H559" s="96">
        <v>1.3718425E7</v>
      </c>
    </row>
    <row r="560">
      <c r="A560" s="93">
        <v>2016.0</v>
      </c>
      <c r="B560" s="94" t="s">
        <v>185</v>
      </c>
      <c r="C560" s="94" t="s">
        <v>11</v>
      </c>
      <c r="D560" s="94" t="s">
        <v>187</v>
      </c>
      <c r="E560" s="94" t="s">
        <v>488</v>
      </c>
      <c r="F560" s="93">
        <v>56025.0</v>
      </c>
      <c r="G560" s="95" t="s">
        <v>173</v>
      </c>
      <c r="H560" s="96">
        <v>5007306.0</v>
      </c>
    </row>
    <row r="561">
      <c r="A561" s="93">
        <v>2016.0</v>
      </c>
      <c r="B561" s="94" t="s">
        <v>185</v>
      </c>
      <c r="C561" s="94" t="s">
        <v>11</v>
      </c>
      <c r="D561" s="94" t="s">
        <v>198</v>
      </c>
      <c r="E561" s="94" t="s">
        <v>468</v>
      </c>
      <c r="F561" s="93">
        <v>1075.0</v>
      </c>
      <c r="G561" s="95" t="s">
        <v>173</v>
      </c>
      <c r="H561" s="96">
        <v>542.0</v>
      </c>
    </row>
    <row r="562">
      <c r="A562" s="93">
        <v>2016.0</v>
      </c>
      <c r="B562" s="94" t="s">
        <v>185</v>
      </c>
      <c r="C562" s="94" t="s">
        <v>11</v>
      </c>
      <c r="D562" s="94" t="s">
        <v>192</v>
      </c>
      <c r="E562" s="94" t="s">
        <v>489</v>
      </c>
      <c r="F562" s="93">
        <v>22073.0</v>
      </c>
      <c r="G562" s="95" t="s">
        <v>189</v>
      </c>
      <c r="H562" s="96">
        <v>389.0</v>
      </c>
    </row>
    <row r="563">
      <c r="A563" s="93">
        <v>2016.0</v>
      </c>
      <c r="B563" s="94" t="s">
        <v>185</v>
      </c>
      <c r="C563" s="94" t="s">
        <v>11</v>
      </c>
      <c r="D563" s="94" t="s">
        <v>190</v>
      </c>
      <c r="E563" s="94" t="s">
        <v>490</v>
      </c>
      <c r="F563" s="93">
        <v>48181.0</v>
      </c>
      <c r="G563" s="95" t="s">
        <v>189</v>
      </c>
      <c r="H563" s="96">
        <v>10794.0</v>
      </c>
    </row>
    <row r="564">
      <c r="A564" s="93">
        <v>2016.0</v>
      </c>
      <c r="B564" s="94" t="s">
        <v>185</v>
      </c>
      <c r="C564" s="94" t="s">
        <v>11</v>
      </c>
      <c r="D564" s="94" t="s">
        <v>200</v>
      </c>
      <c r="E564" s="94" t="s">
        <v>487</v>
      </c>
      <c r="F564" s="93">
        <v>40153.0</v>
      </c>
      <c r="G564" s="95" t="s">
        <v>189</v>
      </c>
      <c r="H564" s="96">
        <v>227389.0</v>
      </c>
    </row>
    <row r="565">
      <c r="A565" s="93">
        <v>2016.0</v>
      </c>
      <c r="B565" s="94" t="s">
        <v>185</v>
      </c>
      <c r="C565" s="94" t="s">
        <v>186</v>
      </c>
      <c r="D565" s="94" t="s">
        <v>231</v>
      </c>
      <c r="E565" s="94" t="s">
        <v>232</v>
      </c>
      <c r="F565" s="93">
        <v>5131.0</v>
      </c>
      <c r="G565" s="95" t="s">
        <v>189</v>
      </c>
      <c r="H565" s="96">
        <v>2101.0</v>
      </c>
    </row>
    <row r="566">
      <c r="A566" s="93">
        <v>2016.0</v>
      </c>
      <c r="B566" s="94" t="s">
        <v>185</v>
      </c>
      <c r="C566" s="94" t="s">
        <v>11</v>
      </c>
      <c r="D566" s="94" t="s">
        <v>190</v>
      </c>
      <c r="E566" s="94" t="s">
        <v>490</v>
      </c>
      <c r="F566" s="93">
        <v>48181.0</v>
      </c>
      <c r="G566" s="95" t="s">
        <v>173</v>
      </c>
      <c r="H566" s="96">
        <v>3081.0</v>
      </c>
    </row>
    <row r="567">
      <c r="A567" s="93">
        <v>2016.0</v>
      </c>
      <c r="B567" s="94" t="s">
        <v>185</v>
      </c>
      <c r="C567" s="94" t="s">
        <v>11</v>
      </c>
      <c r="D567" s="94" t="s">
        <v>187</v>
      </c>
      <c r="E567" s="94" t="s">
        <v>432</v>
      </c>
      <c r="F567" s="93">
        <v>56033.0</v>
      </c>
      <c r="G567" s="95" t="s">
        <v>189</v>
      </c>
      <c r="H567" s="96">
        <v>808127.0</v>
      </c>
    </row>
    <row r="568">
      <c r="A568" s="93">
        <v>2016.0</v>
      </c>
      <c r="B568" s="94" t="s">
        <v>185</v>
      </c>
      <c r="C568" s="94" t="s">
        <v>186</v>
      </c>
      <c r="D568" s="94" t="s">
        <v>187</v>
      </c>
      <c r="E568" s="94" t="s">
        <v>450</v>
      </c>
      <c r="F568" s="93">
        <v>56005.0</v>
      </c>
      <c r="G568" s="95" t="s">
        <v>189</v>
      </c>
      <c r="H568" s="96">
        <v>397297.0</v>
      </c>
    </row>
    <row r="569">
      <c r="A569" s="93">
        <v>2016.0</v>
      </c>
      <c r="B569" s="94" t="s">
        <v>185</v>
      </c>
      <c r="C569" s="94" t="s">
        <v>11</v>
      </c>
      <c r="D569" s="94" t="s">
        <v>190</v>
      </c>
      <c r="E569" s="94" t="s">
        <v>491</v>
      </c>
      <c r="F569" s="93">
        <v>48337.0</v>
      </c>
      <c r="G569" s="95" t="s">
        <v>173</v>
      </c>
      <c r="H569" s="96">
        <v>65.0</v>
      </c>
    </row>
    <row r="570">
      <c r="A570" s="93">
        <v>2016.0</v>
      </c>
      <c r="B570" s="94" t="s">
        <v>185</v>
      </c>
      <c r="C570" s="94" t="s">
        <v>11</v>
      </c>
      <c r="D570" s="94" t="s">
        <v>190</v>
      </c>
      <c r="E570" s="94" t="s">
        <v>491</v>
      </c>
      <c r="F570" s="93">
        <v>48337.0</v>
      </c>
      <c r="G570" s="95" t="s">
        <v>189</v>
      </c>
      <c r="H570" s="96">
        <v>27223.0</v>
      </c>
    </row>
    <row r="571">
      <c r="A571" s="93">
        <v>2016.0</v>
      </c>
      <c r="B571" s="94" t="s">
        <v>185</v>
      </c>
      <c r="C571" s="94" t="s">
        <v>186</v>
      </c>
      <c r="D571" s="94" t="s">
        <v>300</v>
      </c>
      <c r="E571" s="94" t="s">
        <v>327</v>
      </c>
      <c r="F571" s="93">
        <v>6079.0</v>
      </c>
      <c r="G571" s="95" t="s">
        <v>173</v>
      </c>
      <c r="H571" s="96">
        <v>645.0</v>
      </c>
    </row>
    <row r="572">
      <c r="A572" s="93">
        <v>2016.0</v>
      </c>
      <c r="B572" s="94" t="s">
        <v>185</v>
      </c>
      <c r="C572" s="94" t="s">
        <v>11</v>
      </c>
      <c r="D572" s="94" t="s">
        <v>220</v>
      </c>
      <c r="E572" s="94" t="s">
        <v>492</v>
      </c>
      <c r="F572" s="93">
        <v>54077.0</v>
      </c>
      <c r="G572" s="95" t="s">
        <v>189</v>
      </c>
      <c r="H572" s="96">
        <v>17238.0</v>
      </c>
    </row>
    <row r="573">
      <c r="A573" s="93">
        <v>2016.0</v>
      </c>
      <c r="B573" s="94" t="s">
        <v>185</v>
      </c>
      <c r="C573" s="94" t="s">
        <v>11</v>
      </c>
      <c r="D573" s="94" t="s">
        <v>187</v>
      </c>
      <c r="E573" s="94" t="s">
        <v>432</v>
      </c>
      <c r="F573" s="93">
        <v>56033.0</v>
      </c>
      <c r="G573" s="95" t="s">
        <v>173</v>
      </c>
      <c r="H573" s="96">
        <v>8541.0</v>
      </c>
    </row>
    <row r="574">
      <c r="A574" s="93">
        <v>2016.0</v>
      </c>
      <c r="B574" s="94" t="s">
        <v>185</v>
      </c>
      <c r="C574" s="94" t="s">
        <v>11</v>
      </c>
      <c r="D574" s="94" t="s">
        <v>200</v>
      </c>
      <c r="E574" s="94" t="s">
        <v>493</v>
      </c>
      <c r="F574" s="93">
        <v>40121.0</v>
      </c>
      <c r="G574" s="95" t="s">
        <v>189</v>
      </c>
      <c r="H574" s="96">
        <v>1264768.0</v>
      </c>
    </row>
    <row r="575">
      <c r="A575" s="93">
        <v>2016.0</v>
      </c>
      <c r="B575" s="94" t="s">
        <v>185</v>
      </c>
      <c r="C575" s="94" t="s">
        <v>11</v>
      </c>
      <c r="D575" s="94" t="s">
        <v>192</v>
      </c>
      <c r="E575" s="94" t="s">
        <v>486</v>
      </c>
      <c r="F575" s="93">
        <v>22721.0</v>
      </c>
      <c r="G575" s="95" t="s">
        <v>173</v>
      </c>
      <c r="H575" s="96">
        <v>21201.0</v>
      </c>
    </row>
    <row r="576">
      <c r="A576" s="93">
        <v>2016.0</v>
      </c>
      <c r="B576" s="94" t="s">
        <v>185</v>
      </c>
      <c r="C576" s="94" t="s">
        <v>11</v>
      </c>
      <c r="D576" s="94" t="s">
        <v>200</v>
      </c>
      <c r="E576" s="94" t="s">
        <v>494</v>
      </c>
      <c r="F576" s="93">
        <v>40049.0</v>
      </c>
      <c r="G576" s="95" t="s">
        <v>189</v>
      </c>
      <c r="H576" s="96">
        <v>4932.0</v>
      </c>
    </row>
    <row r="577">
      <c r="A577" s="93">
        <v>2016.0</v>
      </c>
      <c r="B577" s="94" t="s">
        <v>185</v>
      </c>
      <c r="C577" s="94" t="s">
        <v>11</v>
      </c>
      <c r="D577" s="94" t="s">
        <v>250</v>
      </c>
      <c r="E577" s="94" t="s">
        <v>495</v>
      </c>
      <c r="F577" s="93">
        <v>30083.0</v>
      </c>
      <c r="G577" s="95" t="s">
        <v>189</v>
      </c>
      <c r="H577" s="93">
        <v>523349.0</v>
      </c>
    </row>
    <row r="578">
      <c r="A578" s="93">
        <v>2016.0</v>
      </c>
      <c r="B578" s="94" t="s">
        <v>185</v>
      </c>
      <c r="C578" s="94" t="s">
        <v>11</v>
      </c>
      <c r="D578" s="94" t="s">
        <v>250</v>
      </c>
      <c r="E578" s="94" t="s">
        <v>495</v>
      </c>
      <c r="F578" s="93">
        <v>30083.0</v>
      </c>
      <c r="G578" s="95" t="s">
        <v>173</v>
      </c>
      <c r="H578" s="93">
        <v>355517.0</v>
      </c>
    </row>
    <row r="579">
      <c r="A579" s="93">
        <v>2016.0</v>
      </c>
      <c r="B579" s="94" t="s">
        <v>185</v>
      </c>
      <c r="C579" s="94" t="s">
        <v>11</v>
      </c>
      <c r="D579" s="94" t="s">
        <v>250</v>
      </c>
      <c r="E579" s="94" t="s">
        <v>495</v>
      </c>
      <c r="F579" s="93">
        <v>30083.0</v>
      </c>
      <c r="G579" s="95" t="s">
        <v>172</v>
      </c>
      <c r="H579" s="96">
        <v>43212.0</v>
      </c>
    </row>
    <row r="580">
      <c r="A580" s="93">
        <v>2016.0</v>
      </c>
      <c r="B580" s="94" t="s">
        <v>185</v>
      </c>
      <c r="C580" s="94" t="s">
        <v>11</v>
      </c>
      <c r="D580" s="94" t="s">
        <v>200</v>
      </c>
      <c r="E580" s="94" t="s">
        <v>494</v>
      </c>
      <c r="F580" s="93">
        <v>40049.0</v>
      </c>
      <c r="G580" s="95" t="s">
        <v>173</v>
      </c>
      <c r="H580" s="96">
        <v>697.0</v>
      </c>
    </row>
    <row r="581">
      <c r="A581" s="93">
        <v>2016.0</v>
      </c>
      <c r="B581" s="94" t="s">
        <v>185</v>
      </c>
      <c r="C581" s="94" t="s">
        <v>11</v>
      </c>
      <c r="D581" s="94" t="s">
        <v>220</v>
      </c>
      <c r="E581" s="94" t="s">
        <v>496</v>
      </c>
      <c r="F581" s="93">
        <v>54083.0</v>
      </c>
      <c r="G581" s="95" t="s">
        <v>189</v>
      </c>
      <c r="H581" s="96">
        <v>20633.0</v>
      </c>
    </row>
    <row r="582">
      <c r="A582" s="93">
        <v>2016.0</v>
      </c>
      <c r="B582" s="94" t="s">
        <v>185</v>
      </c>
      <c r="C582" s="94" t="s">
        <v>186</v>
      </c>
      <c r="D582" s="94" t="s">
        <v>204</v>
      </c>
      <c r="E582" s="94" t="s">
        <v>387</v>
      </c>
      <c r="F582" s="93">
        <v>8113.0</v>
      </c>
      <c r="G582" s="95" t="s">
        <v>189</v>
      </c>
      <c r="H582" s="96">
        <v>24.0</v>
      </c>
    </row>
    <row r="583">
      <c r="A583" s="93">
        <v>2016.0</v>
      </c>
      <c r="B583" s="94" t="s">
        <v>185</v>
      </c>
      <c r="C583" s="94" t="s">
        <v>11</v>
      </c>
      <c r="D583" s="94" t="s">
        <v>202</v>
      </c>
      <c r="E583" s="94" t="s">
        <v>497</v>
      </c>
      <c r="F583" s="93">
        <v>26009.0</v>
      </c>
      <c r="G583" s="95" t="s">
        <v>189</v>
      </c>
      <c r="H583" s="96">
        <v>37.0</v>
      </c>
    </row>
    <row r="584">
      <c r="A584" s="93">
        <v>2016.0</v>
      </c>
      <c r="B584" s="94" t="s">
        <v>185</v>
      </c>
      <c r="C584" s="94" t="s">
        <v>11</v>
      </c>
      <c r="D584" s="94" t="s">
        <v>256</v>
      </c>
      <c r="E584" s="94" t="s">
        <v>498</v>
      </c>
      <c r="F584" s="93">
        <v>39155.0</v>
      </c>
      <c r="G584" s="95" t="s">
        <v>173</v>
      </c>
      <c r="H584" s="96">
        <v>195.0</v>
      </c>
    </row>
    <row r="585">
      <c r="A585" s="93">
        <v>2016.0</v>
      </c>
      <c r="B585" s="94" t="s">
        <v>185</v>
      </c>
      <c r="C585" s="94" t="s">
        <v>11</v>
      </c>
      <c r="D585" s="94" t="s">
        <v>256</v>
      </c>
      <c r="E585" s="94" t="s">
        <v>498</v>
      </c>
      <c r="F585" s="93">
        <v>39155.0</v>
      </c>
      <c r="G585" s="95" t="s">
        <v>189</v>
      </c>
      <c r="H585" s="96">
        <v>80967.0</v>
      </c>
    </row>
    <row r="586">
      <c r="A586" s="93">
        <v>2016.0</v>
      </c>
      <c r="B586" s="94" t="s">
        <v>185</v>
      </c>
      <c r="C586" s="94" t="s">
        <v>186</v>
      </c>
      <c r="D586" s="94" t="s">
        <v>187</v>
      </c>
      <c r="E586" s="94" t="s">
        <v>357</v>
      </c>
      <c r="F586" s="93">
        <v>56013.0</v>
      </c>
      <c r="G586" s="95" t="s">
        <v>173</v>
      </c>
      <c r="H586" s="96">
        <v>1012.0</v>
      </c>
    </row>
    <row r="587">
      <c r="A587" s="93">
        <v>2016.0</v>
      </c>
      <c r="B587" s="94" t="s">
        <v>185</v>
      </c>
      <c r="C587" s="94" t="s">
        <v>11</v>
      </c>
      <c r="D587" s="94" t="s">
        <v>204</v>
      </c>
      <c r="E587" s="94" t="s">
        <v>499</v>
      </c>
      <c r="F587" s="93">
        <v>8011.0</v>
      </c>
      <c r="G587" s="95" t="s">
        <v>173</v>
      </c>
      <c r="H587" s="96">
        <v>111.0</v>
      </c>
    </row>
    <row r="588">
      <c r="A588" s="93">
        <v>2016.0</v>
      </c>
      <c r="B588" s="94" t="s">
        <v>185</v>
      </c>
      <c r="C588" s="94" t="s">
        <v>11</v>
      </c>
      <c r="D588" s="94" t="s">
        <v>204</v>
      </c>
      <c r="E588" s="94" t="s">
        <v>499</v>
      </c>
      <c r="F588" s="93">
        <v>8011.0</v>
      </c>
      <c r="G588" s="95" t="s">
        <v>189</v>
      </c>
      <c r="H588" s="96">
        <v>7395.0</v>
      </c>
    </row>
    <row r="589">
      <c r="A589" s="93">
        <v>2016.0</v>
      </c>
      <c r="B589" s="94" t="s">
        <v>185</v>
      </c>
      <c r="C589" s="94" t="s">
        <v>11</v>
      </c>
      <c r="D589" s="94" t="s">
        <v>190</v>
      </c>
      <c r="E589" s="94" t="s">
        <v>500</v>
      </c>
      <c r="F589" s="93">
        <v>48287.0</v>
      </c>
      <c r="G589" s="95" t="s">
        <v>189</v>
      </c>
      <c r="H589" s="93">
        <v>7316.0</v>
      </c>
    </row>
    <row r="590">
      <c r="A590" s="93">
        <v>2016.0</v>
      </c>
      <c r="B590" s="94" t="s">
        <v>185</v>
      </c>
      <c r="C590" s="94" t="s">
        <v>11</v>
      </c>
      <c r="D590" s="94" t="s">
        <v>190</v>
      </c>
      <c r="E590" s="94" t="s">
        <v>500</v>
      </c>
      <c r="F590" s="93">
        <v>48287.0</v>
      </c>
      <c r="G590" s="95" t="s">
        <v>173</v>
      </c>
      <c r="H590" s="96">
        <v>401.0</v>
      </c>
    </row>
    <row r="591">
      <c r="A591" s="93">
        <v>2016.0</v>
      </c>
      <c r="B591" s="94" t="s">
        <v>185</v>
      </c>
      <c r="C591" s="94" t="s">
        <v>11</v>
      </c>
      <c r="D591" s="94" t="s">
        <v>217</v>
      </c>
      <c r="E591" s="94" t="s">
        <v>501</v>
      </c>
      <c r="F591" s="93">
        <v>21131.0</v>
      </c>
      <c r="G591" s="95" t="s">
        <v>189</v>
      </c>
      <c r="H591" s="96">
        <v>54887.0</v>
      </c>
    </row>
    <row r="592">
      <c r="A592" s="93">
        <v>2016.0</v>
      </c>
      <c r="B592" s="94" t="s">
        <v>185</v>
      </c>
      <c r="C592" s="94" t="s">
        <v>11</v>
      </c>
      <c r="D592" s="94" t="s">
        <v>217</v>
      </c>
      <c r="E592" s="94" t="s">
        <v>501</v>
      </c>
      <c r="F592" s="93">
        <v>21131.0</v>
      </c>
      <c r="G592" s="95" t="s">
        <v>173</v>
      </c>
      <c r="H592" s="96">
        <v>242.0</v>
      </c>
    </row>
    <row r="593">
      <c r="A593" s="93">
        <v>2016.0</v>
      </c>
      <c r="B593" s="94" t="s">
        <v>185</v>
      </c>
      <c r="C593" s="94" t="s">
        <v>11</v>
      </c>
      <c r="D593" s="94" t="s">
        <v>217</v>
      </c>
      <c r="E593" s="94" t="s">
        <v>501</v>
      </c>
      <c r="F593" s="93">
        <v>21131.0</v>
      </c>
      <c r="G593" s="95" t="s">
        <v>172</v>
      </c>
      <c r="H593" s="96">
        <v>44403.0</v>
      </c>
    </row>
    <row r="594">
      <c r="A594" s="93">
        <v>2016.0</v>
      </c>
      <c r="B594" s="94" t="s">
        <v>185</v>
      </c>
      <c r="C594" s="94" t="s">
        <v>11</v>
      </c>
      <c r="D594" s="94" t="s">
        <v>190</v>
      </c>
      <c r="E594" s="94" t="s">
        <v>210</v>
      </c>
      <c r="F594" s="93">
        <v>48497.0</v>
      </c>
      <c r="G594" s="95" t="s">
        <v>189</v>
      </c>
      <c r="H594" s="93">
        <v>2062801.0</v>
      </c>
    </row>
    <row r="595">
      <c r="A595" s="93">
        <v>2016.0</v>
      </c>
      <c r="B595" s="94" t="s">
        <v>185</v>
      </c>
      <c r="C595" s="94" t="s">
        <v>11</v>
      </c>
      <c r="D595" s="94" t="s">
        <v>190</v>
      </c>
      <c r="E595" s="94" t="s">
        <v>210</v>
      </c>
      <c r="F595" s="93">
        <v>48497.0</v>
      </c>
      <c r="G595" s="95" t="s">
        <v>173</v>
      </c>
      <c r="H595" s="96">
        <v>15749.0</v>
      </c>
    </row>
    <row r="596">
      <c r="A596" s="93">
        <v>2016.0</v>
      </c>
      <c r="B596" s="94" t="s">
        <v>185</v>
      </c>
      <c r="C596" s="94" t="s">
        <v>11</v>
      </c>
      <c r="D596" s="94" t="s">
        <v>214</v>
      </c>
      <c r="E596" s="94" t="s">
        <v>441</v>
      </c>
      <c r="F596" s="93">
        <v>28095.0</v>
      </c>
      <c r="G596" s="95" t="s">
        <v>189</v>
      </c>
      <c r="H596" s="96">
        <v>26084.0</v>
      </c>
    </row>
    <row r="597">
      <c r="A597" s="93">
        <v>2016.0</v>
      </c>
      <c r="B597" s="94" t="s">
        <v>185</v>
      </c>
      <c r="C597" s="94" t="s">
        <v>11</v>
      </c>
      <c r="D597" s="94" t="s">
        <v>200</v>
      </c>
      <c r="E597" s="94" t="s">
        <v>502</v>
      </c>
      <c r="F597" s="93">
        <v>40003.0</v>
      </c>
      <c r="G597" s="95" t="s">
        <v>173</v>
      </c>
      <c r="H597" s="96">
        <v>373112.0</v>
      </c>
    </row>
    <row r="598">
      <c r="A598" s="93">
        <v>2016.0</v>
      </c>
      <c r="B598" s="94" t="s">
        <v>185</v>
      </c>
      <c r="C598" s="94" t="s">
        <v>11</v>
      </c>
      <c r="D598" s="94" t="s">
        <v>200</v>
      </c>
      <c r="E598" s="94" t="s">
        <v>502</v>
      </c>
      <c r="F598" s="93">
        <v>40003.0</v>
      </c>
      <c r="G598" s="95" t="s">
        <v>189</v>
      </c>
      <c r="H598" s="96">
        <v>3096449.0</v>
      </c>
    </row>
    <row r="599">
      <c r="A599" s="93">
        <v>2016.0</v>
      </c>
      <c r="B599" s="94" t="s">
        <v>185</v>
      </c>
      <c r="C599" s="94" t="s">
        <v>11</v>
      </c>
      <c r="D599" s="94" t="s">
        <v>196</v>
      </c>
      <c r="E599" s="94" t="s">
        <v>207</v>
      </c>
      <c r="F599" s="93">
        <v>49037.0</v>
      </c>
      <c r="G599" s="95" t="s">
        <v>189</v>
      </c>
      <c r="H599" s="96">
        <v>6302399.0</v>
      </c>
    </row>
    <row r="600">
      <c r="A600" s="93">
        <v>2016.0</v>
      </c>
      <c r="B600" s="94" t="s">
        <v>185</v>
      </c>
      <c r="C600" s="94" t="s">
        <v>11</v>
      </c>
      <c r="D600" s="94" t="s">
        <v>196</v>
      </c>
      <c r="E600" s="94" t="s">
        <v>207</v>
      </c>
      <c r="F600" s="93">
        <v>49037.0</v>
      </c>
      <c r="G600" s="95" t="s">
        <v>173</v>
      </c>
      <c r="H600" s="96">
        <v>380169.0</v>
      </c>
    </row>
    <row r="601">
      <c r="A601" s="93">
        <v>2016.0</v>
      </c>
      <c r="B601" s="94" t="s">
        <v>185</v>
      </c>
      <c r="C601" s="94" t="s">
        <v>11</v>
      </c>
      <c r="D601" s="94" t="s">
        <v>214</v>
      </c>
      <c r="E601" s="94" t="s">
        <v>441</v>
      </c>
      <c r="F601" s="93">
        <v>28095.0</v>
      </c>
      <c r="G601" s="95" t="s">
        <v>173</v>
      </c>
      <c r="H601" s="96">
        <v>31.0</v>
      </c>
    </row>
    <row r="602">
      <c r="A602" s="93">
        <v>2016.0</v>
      </c>
      <c r="B602" s="94" t="s">
        <v>185</v>
      </c>
      <c r="C602" s="94" t="s">
        <v>11</v>
      </c>
      <c r="D602" s="94" t="s">
        <v>214</v>
      </c>
      <c r="E602" s="94" t="s">
        <v>503</v>
      </c>
      <c r="F602" s="93">
        <v>28017.0</v>
      </c>
      <c r="G602" s="95" t="s">
        <v>189</v>
      </c>
      <c r="H602" s="96">
        <v>12184.0</v>
      </c>
    </row>
    <row r="603">
      <c r="A603" s="93">
        <v>2016.0</v>
      </c>
      <c r="B603" s="94" t="s">
        <v>185</v>
      </c>
      <c r="C603" s="94" t="s">
        <v>11</v>
      </c>
      <c r="D603" s="94" t="s">
        <v>214</v>
      </c>
      <c r="E603" s="94" t="s">
        <v>319</v>
      </c>
      <c r="F603" s="93">
        <v>28001.0</v>
      </c>
      <c r="G603" s="95" t="s">
        <v>173</v>
      </c>
      <c r="H603" s="96">
        <v>1606.0</v>
      </c>
    </row>
    <row r="604">
      <c r="A604" s="93">
        <v>2016.0</v>
      </c>
      <c r="B604" s="94" t="s">
        <v>185</v>
      </c>
      <c r="C604" s="94" t="s">
        <v>11</v>
      </c>
      <c r="D604" s="94" t="s">
        <v>217</v>
      </c>
      <c r="E604" s="94" t="s">
        <v>465</v>
      </c>
      <c r="F604" s="93">
        <v>21175.0</v>
      </c>
      <c r="G604" s="95" t="s">
        <v>189</v>
      </c>
      <c r="H604" s="96">
        <v>47.0</v>
      </c>
    </row>
    <row r="605">
      <c r="A605" s="93">
        <v>2016.0</v>
      </c>
      <c r="B605" s="94" t="s">
        <v>185</v>
      </c>
      <c r="C605" s="94" t="s">
        <v>11</v>
      </c>
      <c r="D605" s="94" t="s">
        <v>192</v>
      </c>
      <c r="E605" s="94" t="s">
        <v>504</v>
      </c>
      <c r="F605" s="93">
        <v>22011.0</v>
      </c>
      <c r="G605" s="95" t="s">
        <v>189</v>
      </c>
      <c r="H605" s="96">
        <v>21.0</v>
      </c>
    </row>
    <row r="606">
      <c r="A606" s="93">
        <v>2016.0</v>
      </c>
      <c r="B606" s="94" t="s">
        <v>185</v>
      </c>
      <c r="C606" s="94" t="s">
        <v>11</v>
      </c>
      <c r="D606" s="94" t="s">
        <v>192</v>
      </c>
      <c r="E606" s="94" t="s">
        <v>504</v>
      </c>
      <c r="F606" s="93">
        <v>22011.0</v>
      </c>
      <c r="G606" s="95" t="s">
        <v>173</v>
      </c>
      <c r="H606" s="96">
        <v>2.0</v>
      </c>
    </row>
    <row r="607">
      <c r="A607" s="93">
        <v>2016.0</v>
      </c>
      <c r="B607" s="94" t="s">
        <v>185</v>
      </c>
      <c r="C607" s="94" t="s">
        <v>11</v>
      </c>
      <c r="D607" s="94" t="s">
        <v>300</v>
      </c>
      <c r="E607" s="94" t="s">
        <v>505</v>
      </c>
      <c r="F607" s="93">
        <v>6037.0</v>
      </c>
      <c r="G607" s="95" t="s">
        <v>189</v>
      </c>
      <c r="H607" s="96">
        <v>146204.0</v>
      </c>
    </row>
    <row r="608">
      <c r="A608" s="93">
        <v>2016.0</v>
      </c>
      <c r="B608" s="94" t="s">
        <v>185</v>
      </c>
      <c r="C608" s="94" t="s">
        <v>11</v>
      </c>
      <c r="D608" s="94" t="s">
        <v>300</v>
      </c>
      <c r="E608" s="94" t="s">
        <v>505</v>
      </c>
      <c r="F608" s="93">
        <v>6037.0</v>
      </c>
      <c r="G608" s="95" t="s">
        <v>173</v>
      </c>
      <c r="H608" s="96">
        <v>347262.0</v>
      </c>
    </row>
    <row r="609">
      <c r="A609" s="93">
        <v>2016.0</v>
      </c>
      <c r="B609" s="94" t="s">
        <v>185</v>
      </c>
      <c r="C609" s="94" t="s">
        <v>11</v>
      </c>
      <c r="D609" s="94" t="s">
        <v>204</v>
      </c>
      <c r="E609" s="94" t="s">
        <v>406</v>
      </c>
      <c r="F609" s="93">
        <v>8017.0</v>
      </c>
      <c r="G609" s="95" t="s">
        <v>189</v>
      </c>
      <c r="H609" s="96">
        <v>101636.0</v>
      </c>
    </row>
    <row r="610">
      <c r="A610" s="93">
        <v>2016.0</v>
      </c>
      <c r="B610" s="94" t="s">
        <v>185</v>
      </c>
      <c r="C610" s="94" t="s">
        <v>11</v>
      </c>
      <c r="D610" s="94" t="s">
        <v>204</v>
      </c>
      <c r="E610" s="94" t="s">
        <v>406</v>
      </c>
      <c r="F610" s="93">
        <v>8017.0</v>
      </c>
      <c r="G610" s="95" t="s">
        <v>173</v>
      </c>
      <c r="H610" s="96">
        <v>15460.0</v>
      </c>
    </row>
    <row r="611">
      <c r="A611" s="93">
        <v>2016.0</v>
      </c>
      <c r="B611" s="94" t="s">
        <v>185</v>
      </c>
      <c r="C611" s="94" t="s">
        <v>11</v>
      </c>
      <c r="D611" s="94" t="s">
        <v>187</v>
      </c>
      <c r="E611" s="94" t="s">
        <v>506</v>
      </c>
      <c r="F611" s="93">
        <v>56045.0</v>
      </c>
      <c r="G611" s="95" t="s">
        <v>189</v>
      </c>
      <c r="H611" s="96">
        <v>816252.0</v>
      </c>
    </row>
    <row r="612">
      <c r="A612" s="93">
        <v>2016.0</v>
      </c>
      <c r="B612" s="94" t="s">
        <v>185</v>
      </c>
      <c r="C612" s="94" t="s">
        <v>11</v>
      </c>
      <c r="D612" s="94" t="s">
        <v>217</v>
      </c>
      <c r="E612" s="94" t="s">
        <v>507</v>
      </c>
      <c r="F612" s="93">
        <v>21235.0</v>
      </c>
      <c r="G612" s="95" t="s">
        <v>189</v>
      </c>
      <c r="H612" s="96">
        <v>12538.0</v>
      </c>
    </row>
    <row r="613">
      <c r="A613" s="93">
        <v>2016.0</v>
      </c>
      <c r="B613" s="94" t="s">
        <v>185</v>
      </c>
      <c r="C613" s="94" t="s">
        <v>11</v>
      </c>
      <c r="D613" s="94" t="s">
        <v>187</v>
      </c>
      <c r="E613" s="94" t="s">
        <v>506</v>
      </c>
      <c r="F613" s="93">
        <v>56045.0</v>
      </c>
      <c r="G613" s="95" t="s">
        <v>173</v>
      </c>
      <c r="H613" s="96">
        <v>332696.0</v>
      </c>
    </row>
    <row r="614">
      <c r="A614" s="93">
        <v>2016.0</v>
      </c>
      <c r="B614" s="94" t="s">
        <v>185</v>
      </c>
      <c r="C614" s="94" t="s">
        <v>11</v>
      </c>
      <c r="D614" s="94" t="s">
        <v>206</v>
      </c>
      <c r="E614" s="94" t="s">
        <v>335</v>
      </c>
      <c r="F614" s="93">
        <v>35039.0</v>
      </c>
      <c r="G614" s="95" t="s">
        <v>189</v>
      </c>
      <c r="H614" s="96">
        <v>1.98720737E8</v>
      </c>
    </row>
    <row r="615">
      <c r="A615" s="93">
        <v>2016.0</v>
      </c>
      <c r="B615" s="94" t="s">
        <v>185</v>
      </c>
      <c r="C615" s="94" t="s">
        <v>11</v>
      </c>
      <c r="D615" s="94" t="s">
        <v>231</v>
      </c>
      <c r="E615" s="94" t="s">
        <v>508</v>
      </c>
      <c r="F615" s="93">
        <v>5135.0</v>
      </c>
      <c r="G615" s="95" t="s">
        <v>189</v>
      </c>
      <c r="H615" s="96">
        <v>27372.0</v>
      </c>
    </row>
    <row r="616">
      <c r="A616" s="93">
        <v>2016.0</v>
      </c>
      <c r="B616" s="94" t="s">
        <v>185</v>
      </c>
      <c r="C616" s="94" t="s">
        <v>11</v>
      </c>
      <c r="D616" s="94" t="s">
        <v>200</v>
      </c>
      <c r="E616" s="94" t="s">
        <v>509</v>
      </c>
      <c r="F616" s="93">
        <v>40009.0</v>
      </c>
      <c r="G616" s="95" t="s">
        <v>173</v>
      </c>
      <c r="H616" s="96">
        <v>368.0</v>
      </c>
    </row>
    <row r="617">
      <c r="A617" s="93">
        <v>2016.0</v>
      </c>
      <c r="B617" s="94" t="s">
        <v>185</v>
      </c>
      <c r="C617" s="94" t="s">
        <v>11</v>
      </c>
      <c r="D617" s="94" t="s">
        <v>200</v>
      </c>
      <c r="E617" s="94" t="s">
        <v>509</v>
      </c>
      <c r="F617" s="93">
        <v>40009.0</v>
      </c>
      <c r="G617" s="95" t="s">
        <v>189</v>
      </c>
      <c r="H617" s="96">
        <v>262924.0</v>
      </c>
    </row>
    <row r="618">
      <c r="A618" s="93">
        <v>2016.0</v>
      </c>
      <c r="B618" s="94" t="s">
        <v>185</v>
      </c>
      <c r="C618" s="94" t="s">
        <v>11</v>
      </c>
      <c r="D618" s="94" t="s">
        <v>206</v>
      </c>
      <c r="E618" s="94" t="s">
        <v>335</v>
      </c>
      <c r="F618" s="93">
        <v>35039.0</v>
      </c>
      <c r="G618" s="95" t="s">
        <v>173</v>
      </c>
      <c r="H618" s="96">
        <v>1701900.0</v>
      </c>
    </row>
    <row r="619">
      <c r="A619" s="93">
        <v>2016.0</v>
      </c>
      <c r="B619" s="94" t="s">
        <v>185</v>
      </c>
      <c r="C619" s="94" t="s">
        <v>186</v>
      </c>
      <c r="D619" s="94" t="s">
        <v>187</v>
      </c>
      <c r="E619" s="94" t="s">
        <v>386</v>
      </c>
      <c r="F619" s="93">
        <v>56023.0</v>
      </c>
      <c r="G619" s="95" t="s">
        <v>189</v>
      </c>
      <c r="H619" s="96">
        <v>224170.0</v>
      </c>
    </row>
    <row r="620">
      <c r="A620" s="93">
        <v>2016.0</v>
      </c>
      <c r="B620" s="94" t="s">
        <v>185</v>
      </c>
      <c r="C620" s="94" t="s">
        <v>186</v>
      </c>
      <c r="D620" s="94" t="s">
        <v>187</v>
      </c>
      <c r="E620" s="94" t="s">
        <v>386</v>
      </c>
      <c r="F620" s="93">
        <v>56023.0</v>
      </c>
      <c r="G620" s="95" t="s">
        <v>173</v>
      </c>
      <c r="H620" s="96">
        <v>1732.0</v>
      </c>
    </row>
    <row r="621">
      <c r="A621" s="93">
        <v>2016.0</v>
      </c>
      <c r="B621" s="94" t="s">
        <v>185</v>
      </c>
      <c r="C621" s="94" t="s">
        <v>11</v>
      </c>
      <c r="D621" s="94" t="s">
        <v>192</v>
      </c>
      <c r="E621" s="94" t="s">
        <v>510</v>
      </c>
      <c r="F621" s="93">
        <v>22015.0</v>
      </c>
      <c r="G621" s="95" t="s">
        <v>189</v>
      </c>
      <c r="H621" s="96">
        <v>6389457.0</v>
      </c>
    </row>
    <row r="622">
      <c r="A622" s="93">
        <v>2016.0</v>
      </c>
      <c r="B622" s="94" t="s">
        <v>185</v>
      </c>
      <c r="C622" s="94" t="s">
        <v>11</v>
      </c>
      <c r="D622" s="94" t="s">
        <v>192</v>
      </c>
      <c r="E622" s="94" t="s">
        <v>510</v>
      </c>
      <c r="F622" s="93">
        <v>22015.0</v>
      </c>
      <c r="G622" s="95" t="s">
        <v>173</v>
      </c>
      <c r="H622" s="96">
        <v>32386.0</v>
      </c>
    </row>
    <row r="623">
      <c r="A623" s="93">
        <v>2016.0</v>
      </c>
      <c r="B623" s="94" t="s">
        <v>185</v>
      </c>
      <c r="C623" s="94" t="s">
        <v>11</v>
      </c>
      <c r="D623" s="94" t="s">
        <v>200</v>
      </c>
      <c r="E623" s="94" t="s">
        <v>308</v>
      </c>
      <c r="F623" s="93">
        <v>40149.0</v>
      </c>
      <c r="G623" s="95" t="s">
        <v>189</v>
      </c>
      <c r="H623" s="96">
        <v>361444.0</v>
      </c>
    </row>
    <row r="624">
      <c r="A624" s="93">
        <v>2016.0</v>
      </c>
      <c r="B624" s="94" t="s">
        <v>185</v>
      </c>
      <c r="C624" s="94" t="s">
        <v>11</v>
      </c>
      <c r="D624" s="94" t="s">
        <v>206</v>
      </c>
      <c r="E624" s="94" t="s">
        <v>511</v>
      </c>
      <c r="F624" s="93">
        <v>35043.0</v>
      </c>
      <c r="G624" s="95" t="s">
        <v>189</v>
      </c>
      <c r="H624" s="93">
        <v>6322844.0</v>
      </c>
    </row>
    <row r="625">
      <c r="A625" s="93">
        <v>2016.0</v>
      </c>
      <c r="B625" s="94" t="s">
        <v>185</v>
      </c>
      <c r="C625" s="94" t="s">
        <v>11</v>
      </c>
      <c r="D625" s="94" t="s">
        <v>206</v>
      </c>
      <c r="E625" s="94" t="s">
        <v>511</v>
      </c>
      <c r="F625" s="93">
        <v>35043.0</v>
      </c>
      <c r="G625" s="95" t="s">
        <v>173</v>
      </c>
      <c r="H625" s="93">
        <v>953569.0</v>
      </c>
    </row>
    <row r="626">
      <c r="A626" s="93">
        <v>2016.0</v>
      </c>
      <c r="B626" s="94" t="s">
        <v>185</v>
      </c>
      <c r="C626" s="94" t="s">
        <v>11</v>
      </c>
      <c r="D626" s="94" t="s">
        <v>231</v>
      </c>
      <c r="E626" s="94" t="s">
        <v>512</v>
      </c>
      <c r="F626" s="93">
        <v>5149.0</v>
      </c>
      <c r="G626" s="95" t="s">
        <v>189</v>
      </c>
      <c r="H626" s="93">
        <v>331467.0</v>
      </c>
    </row>
    <row r="627">
      <c r="A627" s="93">
        <v>2016.0</v>
      </c>
      <c r="B627" s="94" t="s">
        <v>185</v>
      </c>
      <c r="C627" s="94" t="s">
        <v>186</v>
      </c>
      <c r="D627" s="94" t="s">
        <v>187</v>
      </c>
      <c r="E627" s="94" t="s">
        <v>476</v>
      </c>
      <c r="F627" s="93">
        <v>56029.0</v>
      </c>
      <c r="G627" s="95" t="s">
        <v>173</v>
      </c>
      <c r="H627" s="96">
        <v>326979.0</v>
      </c>
    </row>
    <row r="628">
      <c r="A628" s="93">
        <v>2016.0</v>
      </c>
      <c r="B628" s="94" t="s">
        <v>185</v>
      </c>
      <c r="C628" s="94" t="s">
        <v>11</v>
      </c>
      <c r="D628" s="94" t="s">
        <v>300</v>
      </c>
      <c r="E628" s="94" t="s">
        <v>301</v>
      </c>
      <c r="F628" s="93">
        <v>6031.0</v>
      </c>
      <c r="G628" s="95" t="s">
        <v>189</v>
      </c>
      <c r="H628" s="96">
        <v>72251.0</v>
      </c>
    </row>
    <row r="629">
      <c r="A629" s="93">
        <v>2016.0</v>
      </c>
      <c r="B629" s="94" t="s">
        <v>185</v>
      </c>
      <c r="C629" s="94" t="s">
        <v>186</v>
      </c>
      <c r="D629" s="94" t="s">
        <v>187</v>
      </c>
      <c r="E629" s="94" t="s">
        <v>476</v>
      </c>
      <c r="F629" s="93">
        <v>56029.0</v>
      </c>
      <c r="G629" s="95" t="s">
        <v>189</v>
      </c>
      <c r="H629" s="96">
        <v>150336.0</v>
      </c>
    </row>
    <row r="630">
      <c r="A630" s="93">
        <v>2016.0</v>
      </c>
      <c r="B630" s="94" t="s">
        <v>185</v>
      </c>
      <c r="C630" s="94" t="s">
        <v>11</v>
      </c>
      <c r="D630" s="94" t="s">
        <v>300</v>
      </c>
      <c r="E630" s="94" t="s">
        <v>513</v>
      </c>
      <c r="F630" s="93">
        <v>6069.0</v>
      </c>
      <c r="G630" s="95" t="s">
        <v>173</v>
      </c>
      <c r="H630" s="96">
        <v>942.0</v>
      </c>
    </row>
    <row r="631">
      <c r="A631" s="93">
        <v>2016.0</v>
      </c>
      <c r="B631" s="94" t="s">
        <v>185</v>
      </c>
      <c r="C631" s="94" t="s">
        <v>11</v>
      </c>
      <c r="D631" s="94" t="s">
        <v>300</v>
      </c>
      <c r="E631" s="94" t="s">
        <v>513</v>
      </c>
      <c r="F631" s="93">
        <v>6069.0</v>
      </c>
      <c r="G631" s="95" t="s">
        <v>189</v>
      </c>
      <c r="H631" s="96">
        <v>236.0</v>
      </c>
    </row>
    <row r="632">
      <c r="A632" s="93">
        <v>2016.0</v>
      </c>
      <c r="B632" s="94" t="s">
        <v>185</v>
      </c>
      <c r="C632" s="94" t="s">
        <v>11</v>
      </c>
      <c r="D632" s="94" t="s">
        <v>250</v>
      </c>
      <c r="E632" s="94" t="s">
        <v>271</v>
      </c>
      <c r="F632" s="93">
        <v>30041.0</v>
      </c>
      <c r="G632" s="95" t="s">
        <v>189</v>
      </c>
      <c r="H632" s="96">
        <v>122814.0</v>
      </c>
    </row>
    <row r="633">
      <c r="A633" s="93">
        <v>2016.0</v>
      </c>
      <c r="B633" s="94" t="s">
        <v>185</v>
      </c>
      <c r="C633" s="94" t="s">
        <v>11</v>
      </c>
      <c r="D633" s="94" t="s">
        <v>190</v>
      </c>
      <c r="E633" s="94" t="s">
        <v>514</v>
      </c>
      <c r="F633" s="93">
        <v>48427.0</v>
      </c>
      <c r="G633" s="95" t="s">
        <v>189</v>
      </c>
      <c r="H633" s="96">
        <v>2253184.0</v>
      </c>
    </row>
    <row r="634">
      <c r="A634" s="93">
        <v>2016.0</v>
      </c>
      <c r="B634" s="94" t="s">
        <v>185</v>
      </c>
      <c r="C634" s="94" t="s">
        <v>11</v>
      </c>
      <c r="D634" s="94" t="s">
        <v>190</v>
      </c>
      <c r="E634" s="94" t="s">
        <v>514</v>
      </c>
      <c r="F634" s="93">
        <v>48427.0</v>
      </c>
      <c r="G634" s="94" t="s">
        <v>173</v>
      </c>
      <c r="H634" s="96">
        <v>170.0</v>
      </c>
    </row>
    <row r="635">
      <c r="A635" s="93">
        <v>2016.0</v>
      </c>
      <c r="B635" s="94" t="s">
        <v>185</v>
      </c>
      <c r="C635" s="94" t="s">
        <v>11</v>
      </c>
      <c r="D635" s="94" t="s">
        <v>250</v>
      </c>
      <c r="E635" s="94" t="s">
        <v>515</v>
      </c>
      <c r="F635" s="93">
        <v>30109.0</v>
      </c>
      <c r="G635" s="95" t="s">
        <v>189</v>
      </c>
      <c r="H635" s="96">
        <v>97928.0</v>
      </c>
    </row>
    <row r="636">
      <c r="A636" s="93">
        <v>2016.0</v>
      </c>
      <c r="B636" s="94" t="s">
        <v>185</v>
      </c>
      <c r="C636" s="94" t="s">
        <v>11</v>
      </c>
      <c r="D636" s="94" t="s">
        <v>250</v>
      </c>
      <c r="E636" s="94" t="s">
        <v>515</v>
      </c>
      <c r="F636" s="93">
        <v>30109.0</v>
      </c>
      <c r="G636" s="95" t="s">
        <v>173</v>
      </c>
      <c r="H636" s="96">
        <v>83452.0</v>
      </c>
    </row>
    <row r="637">
      <c r="A637" s="93">
        <v>2016.0</v>
      </c>
      <c r="B637" s="94" t="s">
        <v>185</v>
      </c>
      <c r="C637" s="94" t="s">
        <v>11</v>
      </c>
      <c r="D637" s="94" t="s">
        <v>190</v>
      </c>
      <c r="E637" s="94" t="s">
        <v>516</v>
      </c>
      <c r="F637" s="93">
        <v>48297.0</v>
      </c>
      <c r="G637" s="95" t="s">
        <v>189</v>
      </c>
      <c r="H637" s="96">
        <v>134808.0</v>
      </c>
    </row>
    <row r="638">
      <c r="A638" s="93">
        <v>2016.0</v>
      </c>
      <c r="B638" s="94" t="s">
        <v>185</v>
      </c>
      <c r="C638" s="94" t="s">
        <v>11</v>
      </c>
      <c r="D638" s="94" t="s">
        <v>190</v>
      </c>
      <c r="E638" s="94" t="s">
        <v>516</v>
      </c>
      <c r="F638" s="93">
        <v>48297.0</v>
      </c>
      <c r="G638" s="95" t="s">
        <v>173</v>
      </c>
      <c r="H638" s="96">
        <v>16622.0</v>
      </c>
    </row>
    <row r="639">
      <c r="A639" s="93">
        <v>2016.0</v>
      </c>
      <c r="B639" s="94" t="s">
        <v>185</v>
      </c>
      <c r="C639" s="94" t="s">
        <v>11</v>
      </c>
      <c r="D639" s="94" t="s">
        <v>286</v>
      </c>
      <c r="E639" s="94" t="s">
        <v>517</v>
      </c>
      <c r="F639" s="93">
        <v>32011.0</v>
      </c>
      <c r="G639" s="95" t="s">
        <v>173</v>
      </c>
      <c r="H639" s="96">
        <v>39663.0</v>
      </c>
    </row>
    <row r="640">
      <c r="A640" s="93">
        <v>2016.0</v>
      </c>
      <c r="B640" s="94" t="s">
        <v>185</v>
      </c>
      <c r="C640" s="94" t="s">
        <v>11</v>
      </c>
      <c r="D640" s="94" t="s">
        <v>204</v>
      </c>
      <c r="E640" s="94" t="s">
        <v>518</v>
      </c>
      <c r="F640" s="93">
        <v>8071.0</v>
      </c>
      <c r="G640" s="95" t="s">
        <v>189</v>
      </c>
      <c r="H640" s="96">
        <v>2586292.0</v>
      </c>
    </row>
    <row r="641">
      <c r="A641" s="93">
        <v>2016.0</v>
      </c>
      <c r="B641" s="94" t="s">
        <v>185</v>
      </c>
      <c r="C641" s="94" t="s">
        <v>11</v>
      </c>
      <c r="D641" s="94" t="s">
        <v>187</v>
      </c>
      <c r="E641" s="94" t="s">
        <v>519</v>
      </c>
      <c r="F641" s="93">
        <v>56027.0</v>
      </c>
      <c r="G641" s="95" t="s">
        <v>189</v>
      </c>
      <c r="H641" s="96">
        <v>683238.0</v>
      </c>
    </row>
    <row r="642">
      <c r="A642" s="93">
        <v>2016.0</v>
      </c>
      <c r="B642" s="94" t="s">
        <v>185</v>
      </c>
      <c r="C642" s="94" t="s">
        <v>11</v>
      </c>
      <c r="D642" s="94" t="s">
        <v>187</v>
      </c>
      <c r="E642" s="94" t="s">
        <v>519</v>
      </c>
      <c r="F642" s="93">
        <v>56027.0</v>
      </c>
      <c r="G642" s="95" t="s">
        <v>173</v>
      </c>
      <c r="H642" s="96">
        <v>543639.0</v>
      </c>
    </row>
    <row r="643">
      <c r="A643" s="93">
        <v>2016.0</v>
      </c>
      <c r="B643" s="94" t="s">
        <v>185</v>
      </c>
      <c r="C643" s="94" t="s">
        <v>11</v>
      </c>
      <c r="D643" s="94" t="s">
        <v>190</v>
      </c>
      <c r="E643" s="94" t="s">
        <v>275</v>
      </c>
      <c r="F643" s="93">
        <v>48477.0</v>
      </c>
      <c r="G643" s="95" t="s">
        <v>173</v>
      </c>
      <c r="H643" s="96">
        <v>295.0</v>
      </c>
    </row>
    <row r="644">
      <c r="A644" s="93">
        <v>2016.0</v>
      </c>
      <c r="B644" s="94" t="s">
        <v>185</v>
      </c>
      <c r="C644" s="94" t="s">
        <v>11</v>
      </c>
      <c r="D644" s="94" t="s">
        <v>190</v>
      </c>
      <c r="E644" s="94" t="s">
        <v>275</v>
      </c>
      <c r="F644" s="93">
        <v>48477.0</v>
      </c>
      <c r="G644" s="95" t="s">
        <v>189</v>
      </c>
      <c r="H644" s="96">
        <v>2331.0</v>
      </c>
    </row>
    <row r="645">
      <c r="A645" s="93">
        <v>2016.0</v>
      </c>
      <c r="B645" s="94" t="s">
        <v>185</v>
      </c>
      <c r="C645" s="94" t="s">
        <v>11</v>
      </c>
      <c r="D645" s="94" t="s">
        <v>196</v>
      </c>
      <c r="E645" s="94" t="s">
        <v>446</v>
      </c>
      <c r="F645" s="93">
        <v>49007.0</v>
      </c>
      <c r="G645" s="95" t="s">
        <v>189</v>
      </c>
      <c r="H645" s="96">
        <v>3.3490989E7</v>
      </c>
    </row>
    <row r="646">
      <c r="A646" s="93">
        <v>2016.0</v>
      </c>
      <c r="B646" s="94" t="s">
        <v>185</v>
      </c>
      <c r="C646" s="94" t="s">
        <v>11</v>
      </c>
      <c r="D646" s="94" t="s">
        <v>196</v>
      </c>
      <c r="E646" s="94" t="s">
        <v>446</v>
      </c>
      <c r="F646" s="93">
        <v>49007.0</v>
      </c>
      <c r="G646" s="95" t="s">
        <v>173</v>
      </c>
      <c r="H646" s="96">
        <v>78290.0</v>
      </c>
    </row>
    <row r="647">
      <c r="A647" s="93">
        <v>2016.0</v>
      </c>
      <c r="B647" s="94" t="s">
        <v>185</v>
      </c>
      <c r="C647" s="94" t="s">
        <v>11</v>
      </c>
      <c r="D647" s="94" t="s">
        <v>196</v>
      </c>
      <c r="E647" s="94" t="s">
        <v>446</v>
      </c>
      <c r="F647" s="93">
        <v>49007.0</v>
      </c>
      <c r="G647" s="95" t="s">
        <v>172</v>
      </c>
      <c r="H647" s="96">
        <v>3791120.0</v>
      </c>
    </row>
    <row r="648">
      <c r="A648" s="93">
        <v>2016.0</v>
      </c>
      <c r="B648" s="94" t="s">
        <v>185</v>
      </c>
      <c r="C648" s="94" t="s">
        <v>186</v>
      </c>
      <c r="D648" s="94" t="s">
        <v>250</v>
      </c>
      <c r="E648" s="94" t="s">
        <v>290</v>
      </c>
      <c r="F648" s="93">
        <v>30051.0</v>
      </c>
      <c r="G648" s="95" t="s">
        <v>173</v>
      </c>
      <c r="H648" s="96">
        <v>9495.0</v>
      </c>
    </row>
    <row r="649">
      <c r="A649" s="93">
        <v>2016.0</v>
      </c>
      <c r="B649" s="94" t="s">
        <v>185</v>
      </c>
      <c r="C649" s="94" t="s">
        <v>11</v>
      </c>
      <c r="D649" s="94" t="s">
        <v>206</v>
      </c>
      <c r="E649" s="94" t="s">
        <v>520</v>
      </c>
      <c r="F649" s="93">
        <v>35007.0</v>
      </c>
      <c r="G649" s="95" t="s">
        <v>189</v>
      </c>
      <c r="H649" s="96">
        <v>208885.0</v>
      </c>
    </row>
    <row r="650">
      <c r="A650" s="93">
        <v>2017.0</v>
      </c>
      <c r="B650" s="94" t="s">
        <v>185</v>
      </c>
      <c r="C650" s="94" t="s">
        <v>11</v>
      </c>
      <c r="D650" s="94" t="s">
        <v>200</v>
      </c>
      <c r="E650" s="94" t="s">
        <v>201</v>
      </c>
      <c r="F650" s="93">
        <v>40053.0</v>
      </c>
      <c r="G650" s="95" t="s">
        <v>189</v>
      </c>
      <c r="H650" s="96">
        <v>397.0</v>
      </c>
    </row>
    <row r="651">
      <c r="A651" s="93">
        <v>2017.0</v>
      </c>
      <c r="B651" s="94" t="s">
        <v>185</v>
      </c>
      <c r="C651" s="94" t="s">
        <v>11</v>
      </c>
      <c r="D651" s="94" t="s">
        <v>190</v>
      </c>
      <c r="E651" s="94" t="s">
        <v>514</v>
      </c>
      <c r="F651" s="93">
        <v>48427.0</v>
      </c>
      <c r="G651" s="95" t="s">
        <v>189</v>
      </c>
      <c r="H651" s="96">
        <v>2013330.0</v>
      </c>
    </row>
    <row r="652">
      <c r="A652" s="93">
        <v>2017.0</v>
      </c>
      <c r="B652" s="94" t="s">
        <v>185</v>
      </c>
      <c r="C652" s="94" t="s">
        <v>11</v>
      </c>
      <c r="D652" s="94" t="s">
        <v>190</v>
      </c>
      <c r="E652" s="94" t="s">
        <v>514</v>
      </c>
      <c r="F652" s="93">
        <v>48427.0</v>
      </c>
      <c r="G652" s="95" t="s">
        <v>173</v>
      </c>
      <c r="H652" s="96">
        <v>106.0</v>
      </c>
    </row>
    <row r="653">
      <c r="A653" s="93">
        <v>2017.0</v>
      </c>
      <c r="B653" s="94" t="s">
        <v>185</v>
      </c>
      <c r="C653" s="94" t="s">
        <v>11</v>
      </c>
      <c r="D653" s="94" t="s">
        <v>250</v>
      </c>
      <c r="E653" s="94" t="s">
        <v>280</v>
      </c>
      <c r="F653" s="93">
        <v>30033.0</v>
      </c>
      <c r="G653" s="95" t="s">
        <v>173</v>
      </c>
      <c r="H653" s="93">
        <v>1565.0</v>
      </c>
    </row>
    <row r="654">
      <c r="A654" s="93">
        <v>2017.0</v>
      </c>
      <c r="B654" s="94" t="s">
        <v>185</v>
      </c>
      <c r="C654" s="94" t="s">
        <v>11</v>
      </c>
      <c r="D654" s="94" t="s">
        <v>190</v>
      </c>
      <c r="E654" s="94" t="s">
        <v>377</v>
      </c>
      <c r="F654" s="93">
        <v>48407.0</v>
      </c>
      <c r="G654" s="95" t="s">
        <v>173</v>
      </c>
      <c r="H654" s="96">
        <v>16548.0</v>
      </c>
    </row>
    <row r="655">
      <c r="A655" s="93">
        <v>2017.0</v>
      </c>
      <c r="B655" s="94" t="s">
        <v>185</v>
      </c>
      <c r="C655" s="94" t="s">
        <v>11</v>
      </c>
      <c r="D655" s="94" t="s">
        <v>300</v>
      </c>
      <c r="E655" s="94" t="s">
        <v>513</v>
      </c>
      <c r="F655" s="93">
        <v>6069.0</v>
      </c>
      <c r="G655" s="95" t="s">
        <v>173</v>
      </c>
      <c r="H655" s="96">
        <v>2.0</v>
      </c>
    </row>
    <row r="656">
      <c r="A656" s="93">
        <v>2017.0</v>
      </c>
      <c r="B656" s="94" t="s">
        <v>185</v>
      </c>
      <c r="C656" s="94" t="s">
        <v>11</v>
      </c>
      <c r="D656" s="94" t="s">
        <v>300</v>
      </c>
      <c r="E656" s="94" t="s">
        <v>513</v>
      </c>
      <c r="F656" s="93">
        <v>6069.0</v>
      </c>
      <c r="G656" s="95" t="s">
        <v>189</v>
      </c>
      <c r="H656" s="96">
        <v>5.0</v>
      </c>
    </row>
    <row r="657">
      <c r="A657" s="93">
        <v>2017.0</v>
      </c>
      <c r="B657" s="94" t="s">
        <v>185</v>
      </c>
      <c r="C657" s="94" t="s">
        <v>11</v>
      </c>
      <c r="D657" s="94" t="s">
        <v>250</v>
      </c>
      <c r="E657" s="94" t="s">
        <v>271</v>
      </c>
      <c r="F657" s="93">
        <v>30041.0</v>
      </c>
      <c r="G657" s="95" t="s">
        <v>189</v>
      </c>
      <c r="H657" s="96">
        <v>120153.0</v>
      </c>
    </row>
    <row r="658">
      <c r="A658" s="93">
        <v>2017.0</v>
      </c>
      <c r="B658" s="94" t="s">
        <v>185</v>
      </c>
      <c r="C658" s="94" t="s">
        <v>11</v>
      </c>
      <c r="D658" s="94" t="s">
        <v>204</v>
      </c>
      <c r="E658" s="94" t="s">
        <v>374</v>
      </c>
      <c r="F658" s="93">
        <v>8014.0</v>
      </c>
      <c r="G658" s="95" t="s">
        <v>189</v>
      </c>
      <c r="H658" s="96">
        <v>580.0</v>
      </c>
    </row>
    <row r="659">
      <c r="A659" s="93">
        <v>2017.0</v>
      </c>
      <c r="B659" s="94" t="s">
        <v>185</v>
      </c>
      <c r="C659" s="94" t="s">
        <v>11</v>
      </c>
      <c r="D659" s="94" t="s">
        <v>204</v>
      </c>
      <c r="E659" s="94" t="s">
        <v>374</v>
      </c>
      <c r="F659" s="93">
        <v>8014.0</v>
      </c>
      <c r="G659" s="95" t="s">
        <v>173</v>
      </c>
      <c r="H659" s="96">
        <v>20.0</v>
      </c>
    </row>
    <row r="660">
      <c r="A660" s="93">
        <v>2017.0</v>
      </c>
      <c r="B660" s="94" t="s">
        <v>185</v>
      </c>
      <c r="C660" s="94" t="s">
        <v>186</v>
      </c>
      <c r="D660" s="94" t="s">
        <v>187</v>
      </c>
      <c r="E660" s="94" t="s">
        <v>476</v>
      </c>
      <c r="F660" s="93">
        <v>56029.0</v>
      </c>
      <c r="G660" s="95" t="s">
        <v>173</v>
      </c>
      <c r="H660" s="96">
        <v>428653.0</v>
      </c>
    </row>
    <row r="661">
      <c r="A661" s="93">
        <v>2017.0</v>
      </c>
      <c r="B661" s="94" t="s">
        <v>185</v>
      </c>
      <c r="C661" s="94" t="s">
        <v>186</v>
      </c>
      <c r="D661" s="94" t="s">
        <v>187</v>
      </c>
      <c r="E661" s="94" t="s">
        <v>476</v>
      </c>
      <c r="F661" s="93">
        <v>56029.0</v>
      </c>
      <c r="G661" s="95" t="s">
        <v>189</v>
      </c>
      <c r="H661" s="96">
        <v>187997.0</v>
      </c>
    </row>
    <row r="662">
      <c r="A662" s="93">
        <v>2017.0</v>
      </c>
      <c r="B662" s="94" t="s">
        <v>185</v>
      </c>
      <c r="C662" s="94" t="s">
        <v>11</v>
      </c>
      <c r="D662" s="94" t="s">
        <v>200</v>
      </c>
      <c r="E662" s="94" t="s">
        <v>201</v>
      </c>
      <c r="F662" s="93">
        <v>40053.0</v>
      </c>
      <c r="G662" s="95" t="s">
        <v>173</v>
      </c>
      <c r="H662" s="96">
        <v>35.0</v>
      </c>
    </row>
    <row r="663">
      <c r="A663" s="93">
        <v>2017.0</v>
      </c>
      <c r="B663" s="94" t="s">
        <v>185</v>
      </c>
      <c r="C663" s="94" t="s">
        <v>11</v>
      </c>
      <c r="D663" s="94" t="s">
        <v>187</v>
      </c>
      <c r="E663" s="94" t="s">
        <v>519</v>
      </c>
      <c r="F663" s="93">
        <v>56027.0</v>
      </c>
      <c r="G663" s="95" t="s">
        <v>189</v>
      </c>
      <c r="H663" s="93">
        <v>843192.0</v>
      </c>
    </row>
    <row r="664">
      <c r="A664" s="93">
        <v>2017.0</v>
      </c>
      <c r="B664" s="94" t="s">
        <v>185</v>
      </c>
      <c r="C664" s="94" t="s">
        <v>11</v>
      </c>
      <c r="D664" s="94" t="s">
        <v>250</v>
      </c>
      <c r="E664" s="94" t="s">
        <v>515</v>
      </c>
      <c r="F664" s="93">
        <v>30109.0</v>
      </c>
      <c r="G664" s="95" t="s">
        <v>189</v>
      </c>
      <c r="H664" s="96">
        <v>81601.0</v>
      </c>
    </row>
    <row r="665">
      <c r="A665" s="93">
        <v>2017.0</v>
      </c>
      <c r="B665" s="94" t="s">
        <v>185</v>
      </c>
      <c r="C665" s="94" t="s">
        <v>11</v>
      </c>
      <c r="D665" s="94" t="s">
        <v>250</v>
      </c>
      <c r="E665" s="94" t="s">
        <v>515</v>
      </c>
      <c r="F665" s="93">
        <v>30109.0</v>
      </c>
      <c r="G665" s="95" t="s">
        <v>173</v>
      </c>
      <c r="H665" s="96">
        <v>76673.0</v>
      </c>
    </row>
    <row r="666">
      <c r="A666" s="93">
        <v>2017.0</v>
      </c>
      <c r="B666" s="94" t="s">
        <v>185</v>
      </c>
      <c r="C666" s="94" t="s">
        <v>11</v>
      </c>
      <c r="D666" s="94" t="s">
        <v>214</v>
      </c>
      <c r="E666" s="94" t="s">
        <v>344</v>
      </c>
      <c r="F666" s="93">
        <v>28065.0</v>
      </c>
      <c r="G666" s="95" t="s">
        <v>173</v>
      </c>
      <c r="H666" s="96">
        <v>94.0</v>
      </c>
    </row>
    <row r="667">
      <c r="A667" s="93">
        <v>2017.0</v>
      </c>
      <c r="B667" s="94" t="s">
        <v>185</v>
      </c>
      <c r="C667" s="94" t="s">
        <v>11</v>
      </c>
      <c r="D667" s="94" t="s">
        <v>214</v>
      </c>
      <c r="E667" s="94" t="s">
        <v>344</v>
      </c>
      <c r="F667" s="93">
        <v>28065.0</v>
      </c>
      <c r="G667" s="95" t="s">
        <v>189</v>
      </c>
      <c r="H667" s="96">
        <v>6626.0</v>
      </c>
    </row>
    <row r="668">
      <c r="A668" s="93">
        <v>2017.0</v>
      </c>
      <c r="B668" s="94" t="s">
        <v>185</v>
      </c>
      <c r="C668" s="94" t="s">
        <v>11</v>
      </c>
      <c r="D668" s="94" t="s">
        <v>190</v>
      </c>
      <c r="E668" s="94" t="s">
        <v>516</v>
      </c>
      <c r="F668" s="93">
        <v>48297.0</v>
      </c>
      <c r="G668" s="95" t="s">
        <v>189</v>
      </c>
      <c r="H668" s="96">
        <v>214240.0</v>
      </c>
    </row>
    <row r="669">
      <c r="A669" s="93">
        <v>2017.0</v>
      </c>
      <c r="B669" s="94" t="s">
        <v>185</v>
      </c>
      <c r="C669" s="94" t="s">
        <v>11</v>
      </c>
      <c r="D669" s="94" t="s">
        <v>190</v>
      </c>
      <c r="E669" s="94" t="s">
        <v>516</v>
      </c>
      <c r="F669" s="93">
        <v>48297.0</v>
      </c>
      <c r="G669" s="95" t="s">
        <v>173</v>
      </c>
      <c r="H669" s="96">
        <v>37046.0</v>
      </c>
    </row>
    <row r="670">
      <c r="A670" s="93">
        <v>2017.0</v>
      </c>
      <c r="B670" s="94" t="s">
        <v>185</v>
      </c>
      <c r="C670" s="94" t="s">
        <v>11</v>
      </c>
      <c r="D670" s="94" t="s">
        <v>187</v>
      </c>
      <c r="E670" s="94" t="s">
        <v>450</v>
      </c>
      <c r="F670" s="93">
        <v>56005.0</v>
      </c>
      <c r="G670" s="95" t="s">
        <v>173</v>
      </c>
      <c r="H670" s="96">
        <v>8150582.0</v>
      </c>
    </row>
    <row r="671">
      <c r="A671" s="93">
        <v>2017.0</v>
      </c>
      <c r="B671" s="94" t="s">
        <v>185</v>
      </c>
      <c r="C671" s="94" t="s">
        <v>11</v>
      </c>
      <c r="D671" s="94" t="s">
        <v>187</v>
      </c>
      <c r="E671" s="94" t="s">
        <v>450</v>
      </c>
      <c r="F671" s="93">
        <v>56005.0</v>
      </c>
      <c r="G671" s="95" t="s">
        <v>172</v>
      </c>
      <c r="H671" s="96">
        <v>2.56644272E8</v>
      </c>
    </row>
    <row r="672">
      <c r="A672" s="93">
        <v>2017.0</v>
      </c>
      <c r="B672" s="94" t="s">
        <v>185</v>
      </c>
      <c r="C672" s="94" t="s">
        <v>11</v>
      </c>
      <c r="D672" s="94" t="s">
        <v>286</v>
      </c>
      <c r="E672" s="94" t="s">
        <v>517</v>
      </c>
      <c r="F672" s="93">
        <v>32011.0</v>
      </c>
      <c r="G672" s="95" t="s">
        <v>173</v>
      </c>
      <c r="H672" s="93">
        <v>42946.0</v>
      </c>
    </row>
    <row r="673">
      <c r="A673" s="93">
        <v>2017.0</v>
      </c>
      <c r="B673" s="94" t="s">
        <v>185</v>
      </c>
      <c r="C673" s="94" t="s">
        <v>11</v>
      </c>
      <c r="D673" s="94" t="s">
        <v>204</v>
      </c>
      <c r="E673" s="94" t="s">
        <v>375</v>
      </c>
      <c r="F673" s="93">
        <v>8075.0</v>
      </c>
      <c r="G673" s="95" t="s">
        <v>173</v>
      </c>
      <c r="H673" s="93">
        <v>890.0</v>
      </c>
    </row>
    <row r="674">
      <c r="A674" s="93">
        <v>2017.0</v>
      </c>
      <c r="B674" s="94" t="s">
        <v>185</v>
      </c>
      <c r="C674" s="94" t="s">
        <v>11</v>
      </c>
      <c r="D674" s="94" t="s">
        <v>204</v>
      </c>
      <c r="E674" s="94" t="s">
        <v>375</v>
      </c>
      <c r="F674" s="93">
        <v>8075.0</v>
      </c>
      <c r="G674" s="95" t="s">
        <v>189</v>
      </c>
      <c r="H674" s="93">
        <v>1440.0</v>
      </c>
    </row>
    <row r="675">
      <c r="A675" s="93">
        <v>2017.0</v>
      </c>
      <c r="B675" s="94" t="s">
        <v>185</v>
      </c>
      <c r="C675" s="94" t="s">
        <v>11</v>
      </c>
      <c r="D675" s="94" t="s">
        <v>187</v>
      </c>
      <c r="E675" s="94" t="s">
        <v>519</v>
      </c>
      <c r="F675" s="93">
        <v>56027.0</v>
      </c>
      <c r="G675" s="95" t="s">
        <v>173</v>
      </c>
      <c r="H675" s="93">
        <v>508889.0</v>
      </c>
    </row>
    <row r="676">
      <c r="A676" s="93">
        <v>2017.0</v>
      </c>
      <c r="B676" s="94" t="s">
        <v>185</v>
      </c>
      <c r="C676" s="94" t="s">
        <v>11</v>
      </c>
      <c r="D676" s="94" t="s">
        <v>204</v>
      </c>
      <c r="E676" s="94" t="s">
        <v>518</v>
      </c>
      <c r="F676" s="93">
        <v>8071.0</v>
      </c>
      <c r="G676" s="95" t="s">
        <v>189</v>
      </c>
      <c r="H676" s="96">
        <v>2320393.0</v>
      </c>
    </row>
    <row r="677">
      <c r="A677" s="93">
        <v>2017.0</v>
      </c>
      <c r="B677" s="94" t="s">
        <v>185</v>
      </c>
      <c r="C677" s="94" t="s">
        <v>11</v>
      </c>
      <c r="D677" s="94" t="s">
        <v>192</v>
      </c>
      <c r="E677" s="94" t="s">
        <v>378</v>
      </c>
      <c r="F677" s="93">
        <v>22027.0</v>
      </c>
      <c r="G677" s="95" t="s">
        <v>173</v>
      </c>
      <c r="H677" s="96">
        <v>6080.0</v>
      </c>
    </row>
    <row r="678">
      <c r="A678" s="93">
        <v>2017.0</v>
      </c>
      <c r="B678" s="94" t="s">
        <v>185</v>
      </c>
      <c r="C678" s="94" t="s">
        <v>11</v>
      </c>
      <c r="D678" s="94" t="s">
        <v>196</v>
      </c>
      <c r="E678" s="94" t="s">
        <v>446</v>
      </c>
      <c r="F678" s="93">
        <v>49007.0</v>
      </c>
      <c r="G678" s="95" t="s">
        <v>189</v>
      </c>
      <c r="H678" s="96">
        <v>2.7638548E7</v>
      </c>
    </row>
    <row r="679">
      <c r="A679" s="93">
        <v>2017.0</v>
      </c>
      <c r="B679" s="94" t="s">
        <v>185</v>
      </c>
      <c r="C679" s="94" t="s">
        <v>11</v>
      </c>
      <c r="D679" s="94" t="s">
        <v>196</v>
      </c>
      <c r="E679" s="94" t="s">
        <v>446</v>
      </c>
      <c r="F679" s="93">
        <v>49007.0</v>
      </c>
      <c r="G679" s="95" t="s">
        <v>173</v>
      </c>
      <c r="H679" s="96">
        <v>56737.0</v>
      </c>
    </row>
    <row r="680">
      <c r="A680" s="93">
        <v>2017.0</v>
      </c>
      <c r="B680" s="94" t="s">
        <v>185</v>
      </c>
      <c r="C680" s="94" t="s">
        <v>11</v>
      </c>
      <c r="D680" s="94" t="s">
        <v>196</v>
      </c>
      <c r="E680" s="94" t="s">
        <v>446</v>
      </c>
      <c r="F680" s="93">
        <v>49007.0</v>
      </c>
      <c r="G680" s="95" t="s">
        <v>172</v>
      </c>
      <c r="H680" s="96">
        <v>4547018.0</v>
      </c>
    </row>
    <row r="681">
      <c r="A681" s="93">
        <v>2017.0</v>
      </c>
      <c r="B681" s="94" t="s">
        <v>185</v>
      </c>
      <c r="C681" s="94" t="s">
        <v>11</v>
      </c>
      <c r="D681" s="94" t="s">
        <v>200</v>
      </c>
      <c r="E681" s="94" t="s">
        <v>376</v>
      </c>
      <c r="F681" s="93">
        <v>40005.0</v>
      </c>
      <c r="G681" s="95" t="s">
        <v>189</v>
      </c>
      <c r="H681" s="96">
        <v>3458.0</v>
      </c>
    </row>
    <row r="682">
      <c r="A682" s="93">
        <v>2017.0</v>
      </c>
      <c r="B682" s="94" t="s">
        <v>185</v>
      </c>
      <c r="C682" s="94" t="s">
        <v>11</v>
      </c>
      <c r="D682" s="94" t="s">
        <v>200</v>
      </c>
      <c r="E682" s="94" t="s">
        <v>376</v>
      </c>
      <c r="F682" s="93">
        <v>40005.0</v>
      </c>
      <c r="G682" s="95" t="s">
        <v>173</v>
      </c>
      <c r="H682" s="96">
        <v>4.0</v>
      </c>
    </row>
    <row r="683">
      <c r="A683" s="93">
        <v>2017.0</v>
      </c>
      <c r="B683" s="94" t="s">
        <v>185</v>
      </c>
      <c r="C683" s="94" t="s">
        <v>186</v>
      </c>
      <c r="D683" s="94" t="s">
        <v>204</v>
      </c>
      <c r="E683" s="94" t="s">
        <v>387</v>
      </c>
      <c r="F683" s="93">
        <v>8113.0</v>
      </c>
      <c r="G683" s="95" t="s">
        <v>189</v>
      </c>
      <c r="H683" s="96">
        <v>38.0</v>
      </c>
    </row>
    <row r="684">
      <c r="A684" s="93">
        <v>2017.0</v>
      </c>
      <c r="B684" s="94" t="s">
        <v>185</v>
      </c>
      <c r="C684" s="94" t="s">
        <v>11</v>
      </c>
      <c r="D684" s="94" t="s">
        <v>220</v>
      </c>
      <c r="E684" s="94" t="s">
        <v>485</v>
      </c>
      <c r="F684" s="93">
        <v>54059.0</v>
      </c>
      <c r="G684" s="95" t="s">
        <v>189</v>
      </c>
      <c r="H684" s="96">
        <v>49034.0</v>
      </c>
    </row>
    <row r="685">
      <c r="A685" s="93">
        <v>2017.0</v>
      </c>
      <c r="B685" s="94" t="s">
        <v>185</v>
      </c>
      <c r="C685" s="94" t="s">
        <v>11</v>
      </c>
      <c r="D685" s="94" t="s">
        <v>190</v>
      </c>
      <c r="E685" s="94" t="s">
        <v>275</v>
      </c>
      <c r="F685" s="93">
        <v>48477.0</v>
      </c>
      <c r="G685" s="95" t="s">
        <v>173</v>
      </c>
      <c r="H685" s="96">
        <v>238.0</v>
      </c>
    </row>
    <row r="686">
      <c r="A686" s="93">
        <v>2017.0</v>
      </c>
      <c r="B686" s="94" t="s">
        <v>185</v>
      </c>
      <c r="C686" s="94" t="s">
        <v>11</v>
      </c>
      <c r="D686" s="94" t="s">
        <v>190</v>
      </c>
      <c r="E686" s="94" t="s">
        <v>275</v>
      </c>
      <c r="F686" s="93">
        <v>48477.0</v>
      </c>
      <c r="G686" s="95" t="s">
        <v>189</v>
      </c>
      <c r="H686" s="96">
        <v>3158.0</v>
      </c>
    </row>
    <row r="687">
      <c r="A687" s="93">
        <v>2017.0</v>
      </c>
      <c r="B687" s="94" t="s">
        <v>185</v>
      </c>
      <c r="C687" s="94" t="s">
        <v>11</v>
      </c>
      <c r="D687" s="94" t="s">
        <v>300</v>
      </c>
      <c r="E687" s="94" t="s">
        <v>505</v>
      </c>
      <c r="F687" s="93">
        <v>6037.0</v>
      </c>
      <c r="G687" s="95" t="s">
        <v>173</v>
      </c>
      <c r="H687" s="96">
        <v>269229.0</v>
      </c>
    </row>
    <row r="688">
      <c r="A688" s="93">
        <v>2017.0</v>
      </c>
      <c r="B688" s="94" t="s">
        <v>185</v>
      </c>
      <c r="C688" s="94" t="s">
        <v>11</v>
      </c>
      <c r="D688" s="94" t="s">
        <v>198</v>
      </c>
      <c r="E688" s="94" t="s">
        <v>521</v>
      </c>
      <c r="F688" s="93">
        <v>1073.0</v>
      </c>
      <c r="G688" s="95" t="s">
        <v>172</v>
      </c>
      <c r="H688" s="96">
        <v>76678.0</v>
      </c>
    </row>
    <row r="689">
      <c r="A689" s="93">
        <v>2017.0</v>
      </c>
      <c r="B689" s="94" t="s">
        <v>185</v>
      </c>
      <c r="C689" s="94" t="s">
        <v>11</v>
      </c>
      <c r="D689" s="94" t="s">
        <v>192</v>
      </c>
      <c r="E689" s="94" t="s">
        <v>193</v>
      </c>
      <c r="F689" s="93">
        <v>22099.0</v>
      </c>
      <c r="G689" s="95" t="s">
        <v>189</v>
      </c>
      <c r="H689" s="96">
        <v>2360.0</v>
      </c>
    </row>
    <row r="690">
      <c r="A690" s="93">
        <v>2017.0</v>
      </c>
      <c r="B690" s="94" t="s">
        <v>185</v>
      </c>
      <c r="C690" s="94" t="s">
        <v>11</v>
      </c>
      <c r="D690" s="94" t="s">
        <v>192</v>
      </c>
      <c r="E690" s="94" t="s">
        <v>193</v>
      </c>
      <c r="F690" s="93">
        <v>22099.0</v>
      </c>
      <c r="G690" s="95" t="s">
        <v>173</v>
      </c>
      <c r="H690" s="96">
        <v>960.0</v>
      </c>
    </row>
    <row r="691">
      <c r="A691" s="93">
        <v>2017.0</v>
      </c>
      <c r="B691" s="94" t="s">
        <v>185</v>
      </c>
      <c r="C691" s="94" t="s">
        <v>11</v>
      </c>
      <c r="D691" s="94" t="s">
        <v>250</v>
      </c>
      <c r="E691" s="94" t="s">
        <v>379</v>
      </c>
      <c r="F691" s="93">
        <v>30069.0</v>
      </c>
      <c r="G691" s="95" t="s">
        <v>173</v>
      </c>
      <c r="H691" s="96">
        <v>7288.0</v>
      </c>
    </row>
    <row r="692">
      <c r="A692" s="93">
        <v>2017.0</v>
      </c>
      <c r="B692" s="94" t="s">
        <v>185</v>
      </c>
      <c r="C692" s="94" t="s">
        <v>11</v>
      </c>
      <c r="D692" s="94" t="s">
        <v>206</v>
      </c>
      <c r="E692" s="94" t="s">
        <v>316</v>
      </c>
      <c r="F692" s="93">
        <v>35041.0</v>
      </c>
      <c r="G692" s="95" t="s">
        <v>189</v>
      </c>
      <c r="H692" s="96">
        <v>612640.0</v>
      </c>
    </row>
    <row r="693">
      <c r="A693" s="93">
        <v>2017.0</v>
      </c>
      <c r="B693" s="94" t="s">
        <v>185</v>
      </c>
      <c r="C693" s="94" t="s">
        <v>11</v>
      </c>
      <c r="D693" s="94" t="s">
        <v>190</v>
      </c>
      <c r="E693" s="94" t="s">
        <v>191</v>
      </c>
      <c r="F693" s="93">
        <v>48215.0</v>
      </c>
      <c r="G693" s="94" t="s">
        <v>189</v>
      </c>
      <c r="H693" s="96">
        <v>14906.0</v>
      </c>
    </row>
    <row r="694">
      <c r="A694" s="93">
        <v>2017.0</v>
      </c>
      <c r="B694" s="94" t="s">
        <v>185</v>
      </c>
      <c r="C694" s="94" t="s">
        <v>11</v>
      </c>
      <c r="D694" s="94" t="s">
        <v>190</v>
      </c>
      <c r="E694" s="94" t="s">
        <v>191</v>
      </c>
      <c r="F694" s="93">
        <v>48215.0</v>
      </c>
      <c r="G694" s="94" t="s">
        <v>173</v>
      </c>
      <c r="H694" s="96">
        <v>96.0</v>
      </c>
    </row>
    <row r="695">
      <c r="A695" s="93">
        <v>2017.0</v>
      </c>
      <c r="B695" s="94" t="s">
        <v>185</v>
      </c>
      <c r="C695" s="94" t="s">
        <v>11</v>
      </c>
      <c r="D695" s="94" t="s">
        <v>190</v>
      </c>
      <c r="E695" s="94" t="s">
        <v>451</v>
      </c>
      <c r="F695" s="93">
        <v>48203.0</v>
      </c>
      <c r="G695" s="94" t="s">
        <v>189</v>
      </c>
      <c r="H695" s="93">
        <v>1502.0</v>
      </c>
    </row>
    <row r="696">
      <c r="A696" s="93">
        <v>2017.0</v>
      </c>
      <c r="B696" s="94" t="s">
        <v>185</v>
      </c>
      <c r="C696" s="94" t="s">
        <v>11</v>
      </c>
      <c r="D696" s="94" t="s">
        <v>194</v>
      </c>
      <c r="E696" s="94" t="s">
        <v>380</v>
      </c>
      <c r="F696" s="93">
        <v>38013.0</v>
      </c>
      <c r="G696" s="95" t="s">
        <v>189</v>
      </c>
      <c r="H696" s="93">
        <v>71022.0</v>
      </c>
    </row>
    <row r="697">
      <c r="A697" s="93">
        <v>2017.0</v>
      </c>
      <c r="B697" s="94" t="s">
        <v>185</v>
      </c>
      <c r="C697" s="94" t="s">
        <v>11</v>
      </c>
      <c r="D697" s="94" t="s">
        <v>196</v>
      </c>
      <c r="E697" s="94" t="s">
        <v>197</v>
      </c>
      <c r="F697" s="93">
        <v>49009.0</v>
      </c>
      <c r="G697" s="95" t="s">
        <v>189</v>
      </c>
      <c r="H697" s="96">
        <v>131442.0</v>
      </c>
    </row>
    <row r="698">
      <c r="A698" s="93">
        <v>2017.0</v>
      </c>
      <c r="B698" s="94" t="s">
        <v>185</v>
      </c>
      <c r="C698" s="94" t="s">
        <v>11</v>
      </c>
      <c r="D698" s="94" t="s">
        <v>196</v>
      </c>
      <c r="E698" s="94" t="s">
        <v>197</v>
      </c>
      <c r="F698" s="93">
        <v>49009.0</v>
      </c>
      <c r="G698" s="95" t="s">
        <v>173</v>
      </c>
      <c r="H698" s="96">
        <v>81.0</v>
      </c>
    </row>
    <row r="699">
      <c r="A699" s="93">
        <v>2017.0</v>
      </c>
      <c r="B699" s="94" t="s">
        <v>185</v>
      </c>
      <c r="C699" s="94" t="s">
        <v>11</v>
      </c>
      <c r="D699" s="94" t="s">
        <v>194</v>
      </c>
      <c r="E699" s="94" t="s">
        <v>380</v>
      </c>
      <c r="F699" s="93">
        <v>38013.0</v>
      </c>
      <c r="G699" s="95" t="s">
        <v>173</v>
      </c>
      <c r="H699" s="96">
        <v>28492.0</v>
      </c>
    </row>
    <row r="700">
      <c r="A700" s="93">
        <v>2017.0</v>
      </c>
      <c r="B700" s="94" t="s">
        <v>185</v>
      </c>
      <c r="C700" s="94" t="s">
        <v>186</v>
      </c>
      <c r="D700" s="94" t="s">
        <v>204</v>
      </c>
      <c r="E700" s="94" t="s">
        <v>228</v>
      </c>
      <c r="F700" s="93">
        <v>8103.0</v>
      </c>
      <c r="G700" s="95" t="s">
        <v>173</v>
      </c>
      <c r="H700" s="96">
        <v>6798.0</v>
      </c>
    </row>
    <row r="701">
      <c r="A701" s="93">
        <v>2017.0</v>
      </c>
      <c r="B701" s="94" t="s">
        <v>185</v>
      </c>
      <c r="C701" s="94" t="s">
        <v>11</v>
      </c>
      <c r="D701" s="94" t="s">
        <v>204</v>
      </c>
      <c r="E701" s="94" t="s">
        <v>299</v>
      </c>
      <c r="F701" s="93">
        <v>8107.0</v>
      </c>
      <c r="G701" s="95" t="s">
        <v>173</v>
      </c>
      <c r="H701" s="96">
        <v>9322.0</v>
      </c>
    </row>
    <row r="702">
      <c r="A702" s="93">
        <v>2017.0</v>
      </c>
      <c r="B702" s="94" t="s">
        <v>185</v>
      </c>
      <c r="C702" s="94" t="s">
        <v>11</v>
      </c>
      <c r="D702" s="94" t="s">
        <v>194</v>
      </c>
      <c r="E702" s="94" t="s">
        <v>195</v>
      </c>
      <c r="F702" s="93">
        <v>38057.0</v>
      </c>
      <c r="G702" s="95" t="s">
        <v>172</v>
      </c>
      <c r="H702" s="96">
        <v>4402777.0</v>
      </c>
    </row>
    <row r="703">
      <c r="A703" s="93">
        <v>2017.0</v>
      </c>
      <c r="B703" s="94" t="s">
        <v>185</v>
      </c>
      <c r="C703" s="94" t="s">
        <v>11</v>
      </c>
      <c r="D703" s="94" t="s">
        <v>187</v>
      </c>
      <c r="E703" s="94" t="s">
        <v>386</v>
      </c>
      <c r="F703" s="93">
        <v>56023.0</v>
      </c>
      <c r="G703" s="95" t="s">
        <v>189</v>
      </c>
      <c r="H703" s="96">
        <v>2.8268392E7</v>
      </c>
    </row>
    <row r="704">
      <c r="A704" s="93">
        <v>2017.0</v>
      </c>
      <c r="B704" s="94" t="s">
        <v>185</v>
      </c>
      <c r="C704" s="94" t="s">
        <v>11</v>
      </c>
      <c r="D704" s="94" t="s">
        <v>187</v>
      </c>
      <c r="E704" s="94" t="s">
        <v>386</v>
      </c>
      <c r="F704" s="93">
        <v>56023.0</v>
      </c>
      <c r="G704" s="95" t="s">
        <v>173</v>
      </c>
      <c r="H704" s="96">
        <v>211800.0</v>
      </c>
    </row>
    <row r="705">
      <c r="A705" s="93">
        <v>2017.0</v>
      </c>
      <c r="B705" s="94" t="s">
        <v>185</v>
      </c>
      <c r="C705" s="94" t="s">
        <v>11</v>
      </c>
      <c r="D705" s="94" t="s">
        <v>187</v>
      </c>
      <c r="E705" s="94" t="s">
        <v>386</v>
      </c>
      <c r="F705" s="93">
        <v>56023.0</v>
      </c>
      <c r="G705" s="95" t="s">
        <v>172</v>
      </c>
      <c r="H705" s="96">
        <v>232766.0</v>
      </c>
    </row>
    <row r="706">
      <c r="A706" s="93">
        <v>2017.0</v>
      </c>
      <c r="B706" s="94" t="s">
        <v>185</v>
      </c>
      <c r="C706" s="94" t="s">
        <v>11</v>
      </c>
      <c r="D706" s="94" t="s">
        <v>217</v>
      </c>
      <c r="E706" s="94" t="s">
        <v>465</v>
      </c>
      <c r="F706" s="93">
        <v>21175.0</v>
      </c>
      <c r="G706" s="95" t="s">
        <v>189</v>
      </c>
      <c r="H706" s="96">
        <v>50.0</v>
      </c>
    </row>
    <row r="707">
      <c r="A707" s="93">
        <v>2017.0</v>
      </c>
      <c r="B707" s="94" t="s">
        <v>185</v>
      </c>
      <c r="C707" s="94" t="s">
        <v>11</v>
      </c>
      <c r="D707" s="94" t="s">
        <v>206</v>
      </c>
      <c r="E707" s="94" t="s">
        <v>520</v>
      </c>
      <c r="F707" s="93">
        <v>35007.0</v>
      </c>
      <c r="G707" s="95" t="s">
        <v>189</v>
      </c>
      <c r="H707" s="96">
        <v>199015.0</v>
      </c>
    </row>
    <row r="708">
      <c r="A708" s="93">
        <v>2017.0</v>
      </c>
      <c r="B708" s="94" t="s">
        <v>185</v>
      </c>
      <c r="C708" s="94" t="s">
        <v>11</v>
      </c>
      <c r="D708" s="94" t="s">
        <v>214</v>
      </c>
      <c r="E708" s="94" t="s">
        <v>356</v>
      </c>
      <c r="F708" s="93">
        <v>28111.0</v>
      </c>
      <c r="G708" s="95" t="s">
        <v>189</v>
      </c>
      <c r="H708" s="96">
        <v>29311.0</v>
      </c>
    </row>
    <row r="709">
      <c r="A709" s="93">
        <v>2017.0</v>
      </c>
      <c r="B709" s="94" t="s">
        <v>185</v>
      </c>
      <c r="C709" s="94" t="s">
        <v>11</v>
      </c>
      <c r="D709" s="94" t="s">
        <v>202</v>
      </c>
      <c r="E709" s="94" t="s">
        <v>203</v>
      </c>
      <c r="F709" s="93">
        <v>26035.0</v>
      </c>
      <c r="G709" s="95" t="s">
        <v>189</v>
      </c>
      <c r="H709" s="93">
        <v>19076.0</v>
      </c>
    </row>
    <row r="710">
      <c r="A710" s="93">
        <v>2017.0</v>
      </c>
      <c r="B710" s="94" t="s">
        <v>185</v>
      </c>
      <c r="C710" s="94" t="s">
        <v>11</v>
      </c>
      <c r="D710" s="94" t="s">
        <v>202</v>
      </c>
      <c r="E710" s="94" t="s">
        <v>203</v>
      </c>
      <c r="F710" s="93">
        <v>26035.0</v>
      </c>
      <c r="G710" s="95" t="s">
        <v>173</v>
      </c>
      <c r="H710" s="96">
        <v>1428.0</v>
      </c>
    </row>
    <row r="711">
      <c r="A711" s="93">
        <v>2017.0</v>
      </c>
      <c r="B711" s="94" t="s">
        <v>185</v>
      </c>
      <c r="C711" s="94" t="s">
        <v>11</v>
      </c>
      <c r="D711" s="94" t="s">
        <v>214</v>
      </c>
      <c r="E711" s="94" t="s">
        <v>356</v>
      </c>
      <c r="F711" s="93">
        <v>28111.0</v>
      </c>
      <c r="G711" s="95" t="s">
        <v>173</v>
      </c>
      <c r="H711" s="93">
        <v>122313.0</v>
      </c>
    </row>
    <row r="712">
      <c r="A712" s="93">
        <v>2017.0</v>
      </c>
      <c r="B712" s="94" t="s">
        <v>185</v>
      </c>
      <c r="C712" s="94" t="s">
        <v>11</v>
      </c>
      <c r="D712" s="94" t="s">
        <v>231</v>
      </c>
      <c r="E712" s="94" t="s">
        <v>452</v>
      </c>
      <c r="F712" s="93">
        <v>5141.0</v>
      </c>
      <c r="G712" s="95" t="s">
        <v>189</v>
      </c>
      <c r="H712" s="93">
        <v>1685043.0</v>
      </c>
    </row>
    <row r="713">
      <c r="A713" s="93">
        <v>2017.0</v>
      </c>
      <c r="B713" s="94" t="s">
        <v>185</v>
      </c>
      <c r="C713" s="94" t="s">
        <v>11</v>
      </c>
      <c r="D713" s="94" t="s">
        <v>204</v>
      </c>
      <c r="E713" s="94" t="s">
        <v>205</v>
      </c>
      <c r="F713" s="93">
        <v>8057.0</v>
      </c>
      <c r="G713" s="95" t="s">
        <v>189</v>
      </c>
      <c r="H713" s="96">
        <v>26344.0</v>
      </c>
    </row>
    <row r="714">
      <c r="A714" s="93">
        <v>2017.0</v>
      </c>
      <c r="B714" s="94" t="s">
        <v>185</v>
      </c>
      <c r="C714" s="94" t="s">
        <v>11</v>
      </c>
      <c r="D714" s="94" t="s">
        <v>204</v>
      </c>
      <c r="E714" s="94" t="s">
        <v>205</v>
      </c>
      <c r="F714" s="93">
        <v>8057.0</v>
      </c>
      <c r="G714" s="95" t="s">
        <v>173</v>
      </c>
      <c r="H714" s="96">
        <v>61366.0</v>
      </c>
    </row>
    <row r="715">
      <c r="A715" s="93">
        <v>2017.0</v>
      </c>
      <c r="B715" s="94" t="s">
        <v>185</v>
      </c>
      <c r="C715" s="94" t="s">
        <v>11</v>
      </c>
      <c r="D715" s="94" t="s">
        <v>206</v>
      </c>
      <c r="E715" s="94" t="s">
        <v>316</v>
      </c>
      <c r="F715" s="93">
        <v>35041.0</v>
      </c>
      <c r="G715" s="95" t="s">
        <v>173</v>
      </c>
      <c r="H715" s="96">
        <v>95290.0</v>
      </c>
    </row>
    <row r="716">
      <c r="A716" s="93">
        <v>2017.0</v>
      </c>
      <c r="B716" s="94" t="s">
        <v>185</v>
      </c>
      <c r="C716" s="94" t="s">
        <v>11</v>
      </c>
      <c r="D716" s="94" t="s">
        <v>250</v>
      </c>
      <c r="E716" s="94" t="s">
        <v>382</v>
      </c>
      <c r="F716" s="93">
        <v>30103.0</v>
      </c>
      <c r="G716" s="95" t="s">
        <v>172</v>
      </c>
      <c r="H716" s="96">
        <v>46694.0</v>
      </c>
    </row>
    <row r="717">
      <c r="A717" s="93">
        <v>2017.0</v>
      </c>
      <c r="B717" s="94" t="s">
        <v>185</v>
      </c>
      <c r="C717" s="94" t="s">
        <v>11</v>
      </c>
      <c r="D717" s="94" t="s">
        <v>206</v>
      </c>
      <c r="E717" s="94" t="s">
        <v>207</v>
      </c>
      <c r="F717" s="93">
        <v>35045.0</v>
      </c>
      <c r="G717" s="95" t="s">
        <v>189</v>
      </c>
      <c r="H717" s="96">
        <v>2.60469158E8</v>
      </c>
    </row>
    <row r="718">
      <c r="A718" s="93">
        <v>2017.0</v>
      </c>
      <c r="B718" s="94" t="s">
        <v>185</v>
      </c>
      <c r="C718" s="94" t="s">
        <v>11</v>
      </c>
      <c r="D718" s="94" t="s">
        <v>206</v>
      </c>
      <c r="E718" s="94" t="s">
        <v>207</v>
      </c>
      <c r="F718" s="93">
        <v>35045.0</v>
      </c>
      <c r="G718" s="95" t="s">
        <v>173</v>
      </c>
      <c r="H718" s="96">
        <v>2935585.0</v>
      </c>
    </row>
    <row r="719">
      <c r="A719" s="93">
        <v>2017.0</v>
      </c>
      <c r="B719" s="94" t="s">
        <v>185</v>
      </c>
      <c r="C719" s="94" t="s">
        <v>11</v>
      </c>
      <c r="D719" s="94" t="s">
        <v>206</v>
      </c>
      <c r="E719" s="94" t="s">
        <v>207</v>
      </c>
      <c r="F719" s="93">
        <v>35045.0</v>
      </c>
      <c r="G719" s="95" t="s">
        <v>172</v>
      </c>
      <c r="H719" s="96">
        <v>5737722.0</v>
      </c>
    </row>
    <row r="720">
      <c r="A720" s="93">
        <v>2017.0</v>
      </c>
      <c r="B720" s="94" t="s">
        <v>185</v>
      </c>
      <c r="C720" s="94" t="s">
        <v>11</v>
      </c>
      <c r="D720" s="94" t="s">
        <v>202</v>
      </c>
      <c r="E720" s="94" t="s">
        <v>205</v>
      </c>
      <c r="F720" s="93">
        <v>26075.0</v>
      </c>
      <c r="G720" s="95" t="s">
        <v>189</v>
      </c>
      <c r="H720" s="96">
        <v>24900.0</v>
      </c>
    </row>
    <row r="721">
      <c r="A721" s="93">
        <v>2017.0</v>
      </c>
      <c r="B721" s="94" t="s">
        <v>185</v>
      </c>
      <c r="C721" s="94" t="s">
        <v>11</v>
      </c>
      <c r="D721" s="94" t="s">
        <v>202</v>
      </c>
      <c r="E721" s="94" t="s">
        <v>205</v>
      </c>
      <c r="F721" s="93">
        <v>26075.0</v>
      </c>
      <c r="G721" s="95" t="s">
        <v>173</v>
      </c>
      <c r="H721" s="93">
        <v>6893.0</v>
      </c>
    </row>
    <row r="722">
      <c r="A722" s="93">
        <v>2017.0</v>
      </c>
      <c r="B722" s="94" t="s">
        <v>185</v>
      </c>
      <c r="C722" s="94" t="s">
        <v>11</v>
      </c>
      <c r="D722" s="94" t="s">
        <v>198</v>
      </c>
      <c r="E722" s="94" t="s">
        <v>384</v>
      </c>
      <c r="F722" s="93">
        <v>1097.0</v>
      </c>
      <c r="G722" s="95" t="s">
        <v>189</v>
      </c>
      <c r="H722" s="96">
        <v>1.1377525E7</v>
      </c>
    </row>
    <row r="723">
      <c r="A723" s="93">
        <v>2017.0</v>
      </c>
      <c r="B723" s="94" t="s">
        <v>185</v>
      </c>
      <c r="C723" s="94" t="s">
        <v>11</v>
      </c>
      <c r="D723" s="94" t="s">
        <v>198</v>
      </c>
      <c r="E723" s="94" t="s">
        <v>384</v>
      </c>
      <c r="F723" s="93">
        <v>1097.0</v>
      </c>
      <c r="G723" s="95" t="s">
        <v>173</v>
      </c>
      <c r="H723" s="96">
        <v>2079.0</v>
      </c>
    </row>
    <row r="724">
      <c r="A724" s="93">
        <v>2017.0</v>
      </c>
      <c r="B724" s="94" t="s">
        <v>185</v>
      </c>
      <c r="C724" s="94" t="s">
        <v>11</v>
      </c>
      <c r="D724" s="94" t="s">
        <v>217</v>
      </c>
      <c r="E724" s="94" t="s">
        <v>218</v>
      </c>
      <c r="F724" s="93">
        <v>21147.0</v>
      </c>
      <c r="G724" s="95" t="s">
        <v>189</v>
      </c>
      <c r="H724" s="96">
        <v>734.0</v>
      </c>
    </row>
    <row r="725">
      <c r="A725" s="93">
        <v>2017.0</v>
      </c>
      <c r="B725" s="94" t="s">
        <v>185</v>
      </c>
      <c r="C725" s="94" t="s">
        <v>11</v>
      </c>
      <c r="D725" s="94" t="s">
        <v>198</v>
      </c>
      <c r="E725" s="94" t="s">
        <v>453</v>
      </c>
      <c r="F725" s="93">
        <v>1125.0</v>
      </c>
      <c r="G725" s="95" t="s">
        <v>189</v>
      </c>
      <c r="H725" s="96">
        <v>350345.0</v>
      </c>
    </row>
    <row r="726">
      <c r="A726" s="93">
        <v>2017.0</v>
      </c>
      <c r="B726" s="94" t="s">
        <v>185</v>
      </c>
      <c r="C726" s="94" t="s">
        <v>11</v>
      </c>
      <c r="D726" s="94" t="s">
        <v>206</v>
      </c>
      <c r="E726" s="94" t="s">
        <v>511</v>
      </c>
      <c r="F726" s="93">
        <v>35043.0</v>
      </c>
      <c r="G726" s="95" t="s">
        <v>189</v>
      </c>
      <c r="H726" s="96">
        <v>5686247.0</v>
      </c>
    </row>
    <row r="727">
      <c r="A727" s="93">
        <v>2017.0</v>
      </c>
      <c r="B727" s="94" t="s">
        <v>185</v>
      </c>
      <c r="C727" s="94" t="s">
        <v>11</v>
      </c>
      <c r="D727" s="94" t="s">
        <v>196</v>
      </c>
      <c r="E727" s="94" t="s">
        <v>208</v>
      </c>
      <c r="F727" s="93">
        <v>49035.0</v>
      </c>
      <c r="G727" s="95" t="s">
        <v>173</v>
      </c>
      <c r="H727" s="96">
        <v>1391.0</v>
      </c>
    </row>
    <row r="728">
      <c r="A728" s="93">
        <v>2017.0</v>
      </c>
      <c r="B728" s="94" t="s">
        <v>185</v>
      </c>
      <c r="C728" s="94" t="s">
        <v>11</v>
      </c>
      <c r="D728" s="94" t="s">
        <v>196</v>
      </c>
      <c r="E728" s="94" t="s">
        <v>208</v>
      </c>
      <c r="F728" s="93">
        <v>49035.0</v>
      </c>
      <c r="G728" s="95" t="s">
        <v>189</v>
      </c>
      <c r="H728" s="96">
        <v>1191.0</v>
      </c>
    </row>
    <row r="729">
      <c r="A729" s="93">
        <v>2017.0</v>
      </c>
      <c r="B729" s="94" t="s">
        <v>185</v>
      </c>
      <c r="C729" s="94" t="s">
        <v>11</v>
      </c>
      <c r="D729" s="94" t="s">
        <v>214</v>
      </c>
      <c r="E729" s="94" t="s">
        <v>383</v>
      </c>
      <c r="F729" s="93">
        <v>28067.0</v>
      </c>
      <c r="G729" s="95" t="s">
        <v>173</v>
      </c>
      <c r="H729" s="93">
        <v>676.0</v>
      </c>
    </row>
    <row r="730">
      <c r="A730" s="93">
        <v>2017.0</v>
      </c>
      <c r="B730" s="94" t="s">
        <v>185</v>
      </c>
      <c r="C730" s="94" t="s">
        <v>11</v>
      </c>
      <c r="D730" s="94" t="s">
        <v>209</v>
      </c>
      <c r="E730" s="94" t="s">
        <v>210</v>
      </c>
      <c r="F730" s="93">
        <v>51195.0</v>
      </c>
      <c r="G730" s="95" t="s">
        <v>189</v>
      </c>
      <c r="H730" s="93">
        <v>14805.0</v>
      </c>
    </row>
    <row r="731">
      <c r="A731" s="93">
        <v>2017.0</v>
      </c>
      <c r="B731" s="94" t="s">
        <v>185</v>
      </c>
      <c r="C731" s="94" t="s">
        <v>11</v>
      </c>
      <c r="D731" s="94" t="s">
        <v>214</v>
      </c>
      <c r="E731" s="94" t="s">
        <v>383</v>
      </c>
      <c r="F731" s="93">
        <v>28067.0</v>
      </c>
      <c r="G731" s="95" t="s">
        <v>189</v>
      </c>
      <c r="H731" s="93">
        <v>3513.0</v>
      </c>
    </row>
    <row r="732">
      <c r="A732" s="93">
        <v>2017.0</v>
      </c>
      <c r="B732" s="94" t="s">
        <v>185</v>
      </c>
      <c r="C732" s="94" t="s">
        <v>11</v>
      </c>
      <c r="D732" s="94" t="s">
        <v>198</v>
      </c>
      <c r="E732" s="94" t="s">
        <v>211</v>
      </c>
      <c r="F732" s="93">
        <v>1035.0</v>
      </c>
      <c r="G732" s="95" t="s">
        <v>173</v>
      </c>
      <c r="H732" s="93">
        <v>865.0</v>
      </c>
    </row>
    <row r="733">
      <c r="A733" s="93">
        <v>2017.0</v>
      </c>
      <c r="B733" s="94" t="s">
        <v>185</v>
      </c>
      <c r="C733" s="94" t="s">
        <v>11</v>
      </c>
      <c r="D733" s="94" t="s">
        <v>206</v>
      </c>
      <c r="E733" s="94" t="s">
        <v>449</v>
      </c>
      <c r="F733" s="93">
        <v>35031.0</v>
      </c>
      <c r="G733" s="95" t="s">
        <v>172</v>
      </c>
      <c r="H733" s="96">
        <v>552001.0</v>
      </c>
    </row>
    <row r="734">
      <c r="A734" s="93">
        <v>2017.0</v>
      </c>
      <c r="B734" s="94" t="s">
        <v>185</v>
      </c>
      <c r="C734" s="94" t="s">
        <v>11</v>
      </c>
      <c r="D734" s="94" t="s">
        <v>204</v>
      </c>
      <c r="E734" s="94" t="s">
        <v>212</v>
      </c>
      <c r="F734" s="93">
        <v>8083.0</v>
      </c>
      <c r="G734" s="95" t="s">
        <v>189</v>
      </c>
      <c r="H734" s="96">
        <v>1.60905569E8</v>
      </c>
    </row>
    <row r="735">
      <c r="A735" s="93">
        <v>2017.0</v>
      </c>
      <c r="B735" s="94" t="s">
        <v>185</v>
      </c>
      <c r="C735" s="94" t="s">
        <v>11</v>
      </c>
      <c r="D735" s="94" t="s">
        <v>204</v>
      </c>
      <c r="E735" s="94" t="s">
        <v>212</v>
      </c>
      <c r="F735" s="93">
        <v>8083.0</v>
      </c>
      <c r="G735" s="95" t="s">
        <v>173</v>
      </c>
      <c r="H735" s="96">
        <v>60092.0</v>
      </c>
    </row>
    <row r="736">
      <c r="A736" s="93">
        <v>2017.0</v>
      </c>
      <c r="B736" s="94" t="s">
        <v>185</v>
      </c>
      <c r="C736" s="94" t="s">
        <v>11</v>
      </c>
      <c r="D736" s="94" t="s">
        <v>206</v>
      </c>
      <c r="E736" s="94" t="s">
        <v>449</v>
      </c>
      <c r="F736" s="93">
        <v>35031.0</v>
      </c>
      <c r="G736" s="95" t="s">
        <v>173</v>
      </c>
      <c r="H736" s="96">
        <v>6651.0</v>
      </c>
    </row>
    <row r="737">
      <c r="A737" s="93">
        <v>2017.0</v>
      </c>
      <c r="B737" s="94" t="s">
        <v>185</v>
      </c>
      <c r="C737" s="94" t="s">
        <v>11</v>
      </c>
      <c r="D737" s="94" t="s">
        <v>231</v>
      </c>
      <c r="E737" s="94" t="s">
        <v>385</v>
      </c>
      <c r="F737" s="93">
        <v>5045.0</v>
      </c>
      <c r="G737" s="95" t="s">
        <v>189</v>
      </c>
      <c r="H737" s="96">
        <v>614446.0</v>
      </c>
    </row>
    <row r="738">
      <c r="A738" s="93">
        <v>2017.0</v>
      </c>
      <c r="B738" s="94" t="s">
        <v>185</v>
      </c>
      <c r="C738" s="94" t="s">
        <v>11</v>
      </c>
      <c r="D738" s="94" t="s">
        <v>200</v>
      </c>
      <c r="E738" s="94" t="s">
        <v>213</v>
      </c>
      <c r="F738" s="93">
        <v>40063.0</v>
      </c>
      <c r="G738" s="95" t="s">
        <v>189</v>
      </c>
      <c r="H738" s="96">
        <v>573.0</v>
      </c>
    </row>
    <row r="739">
      <c r="A739" s="93">
        <v>2017.0</v>
      </c>
      <c r="B739" s="94" t="s">
        <v>185</v>
      </c>
      <c r="C739" s="94" t="s">
        <v>11</v>
      </c>
      <c r="D739" s="94" t="s">
        <v>200</v>
      </c>
      <c r="E739" s="94" t="s">
        <v>509</v>
      </c>
      <c r="F739" s="93">
        <v>40009.0</v>
      </c>
      <c r="G739" s="95" t="s">
        <v>173</v>
      </c>
      <c r="H739" s="96">
        <v>273.0</v>
      </c>
    </row>
    <row r="740">
      <c r="A740" s="93">
        <v>2017.0</v>
      </c>
      <c r="B740" s="94" t="s">
        <v>185</v>
      </c>
      <c r="C740" s="94" t="s">
        <v>11</v>
      </c>
      <c r="D740" s="94" t="s">
        <v>214</v>
      </c>
      <c r="E740" s="94" t="s">
        <v>215</v>
      </c>
      <c r="F740" s="93">
        <v>28109.0</v>
      </c>
      <c r="G740" s="95" t="s">
        <v>189</v>
      </c>
      <c r="H740" s="96">
        <v>103364.0</v>
      </c>
    </row>
    <row r="741">
      <c r="A741" s="93">
        <v>2017.0</v>
      </c>
      <c r="B741" s="94" t="s">
        <v>185</v>
      </c>
      <c r="C741" s="94" t="s">
        <v>11</v>
      </c>
      <c r="D741" s="94" t="s">
        <v>187</v>
      </c>
      <c r="E741" s="94" t="s">
        <v>188</v>
      </c>
      <c r="F741" s="93">
        <v>56019.0</v>
      </c>
      <c r="G741" s="95" t="s">
        <v>189</v>
      </c>
      <c r="H741" s="96">
        <v>7.6889574E7</v>
      </c>
    </row>
    <row r="742">
      <c r="A742" s="93">
        <v>2017.0</v>
      </c>
      <c r="B742" s="94" t="s">
        <v>185</v>
      </c>
      <c r="C742" s="94" t="s">
        <v>11</v>
      </c>
      <c r="D742" s="94" t="s">
        <v>187</v>
      </c>
      <c r="E742" s="94" t="s">
        <v>188</v>
      </c>
      <c r="F742" s="93">
        <v>56019.0</v>
      </c>
      <c r="G742" s="95" t="s">
        <v>173</v>
      </c>
      <c r="H742" s="96">
        <v>773297.0</v>
      </c>
    </row>
    <row r="743">
      <c r="A743" s="93">
        <v>2017.0</v>
      </c>
      <c r="B743" s="94" t="s">
        <v>185</v>
      </c>
      <c r="C743" s="94" t="s">
        <v>11</v>
      </c>
      <c r="D743" s="94" t="s">
        <v>200</v>
      </c>
      <c r="E743" s="94" t="s">
        <v>455</v>
      </c>
      <c r="F743" s="93">
        <v>40043.0</v>
      </c>
      <c r="G743" s="95" t="s">
        <v>189</v>
      </c>
      <c r="H743" s="96">
        <v>1023358.0</v>
      </c>
    </row>
    <row r="744">
      <c r="A744" s="93">
        <v>2017.0</v>
      </c>
      <c r="B744" s="94" t="s">
        <v>185</v>
      </c>
      <c r="C744" s="94" t="s">
        <v>11</v>
      </c>
      <c r="D744" s="94" t="s">
        <v>190</v>
      </c>
      <c r="E744" s="94" t="s">
        <v>388</v>
      </c>
      <c r="F744" s="93">
        <v>48051.0</v>
      </c>
      <c r="G744" s="95" t="s">
        <v>189</v>
      </c>
      <c r="H744" s="96">
        <v>26992.0</v>
      </c>
    </row>
    <row r="745">
      <c r="A745" s="93">
        <v>2017.0</v>
      </c>
      <c r="B745" s="94" t="s">
        <v>185</v>
      </c>
      <c r="C745" s="94" t="s">
        <v>11</v>
      </c>
      <c r="D745" s="94" t="s">
        <v>214</v>
      </c>
      <c r="E745" s="94" t="s">
        <v>215</v>
      </c>
      <c r="F745" s="93">
        <v>28109.0</v>
      </c>
      <c r="G745" s="95" t="s">
        <v>173</v>
      </c>
      <c r="H745" s="96">
        <v>8167.0</v>
      </c>
    </row>
    <row r="746">
      <c r="A746" s="93">
        <v>2017.0</v>
      </c>
      <c r="B746" s="94" t="s">
        <v>185</v>
      </c>
      <c r="C746" s="94" t="s">
        <v>11</v>
      </c>
      <c r="D746" s="94" t="s">
        <v>190</v>
      </c>
      <c r="E746" s="94" t="s">
        <v>388</v>
      </c>
      <c r="F746" s="93">
        <v>48051.0</v>
      </c>
      <c r="G746" s="95" t="s">
        <v>173</v>
      </c>
      <c r="H746" s="96">
        <v>7108.0</v>
      </c>
    </row>
    <row r="747">
      <c r="A747" s="93">
        <v>2017.0</v>
      </c>
      <c r="B747" s="94" t="s">
        <v>185</v>
      </c>
      <c r="C747" s="94" t="s">
        <v>11</v>
      </c>
      <c r="D747" s="94" t="s">
        <v>196</v>
      </c>
      <c r="E747" s="94" t="s">
        <v>216</v>
      </c>
      <c r="F747" s="93">
        <v>49043.0</v>
      </c>
      <c r="G747" s="95" t="s">
        <v>189</v>
      </c>
      <c r="H747" s="96">
        <v>115736.0</v>
      </c>
    </row>
    <row r="748">
      <c r="A748" s="93">
        <v>2017.0</v>
      </c>
      <c r="B748" s="94" t="s">
        <v>185</v>
      </c>
      <c r="C748" s="94" t="s">
        <v>11</v>
      </c>
      <c r="D748" s="94" t="s">
        <v>196</v>
      </c>
      <c r="E748" s="94" t="s">
        <v>216</v>
      </c>
      <c r="F748" s="93">
        <v>49043.0</v>
      </c>
      <c r="G748" s="95" t="s">
        <v>173</v>
      </c>
      <c r="H748" s="96">
        <v>26702.0</v>
      </c>
    </row>
    <row r="749">
      <c r="A749" s="93">
        <v>2017.0</v>
      </c>
      <c r="B749" s="94" t="s">
        <v>185</v>
      </c>
      <c r="C749" s="94" t="s">
        <v>11</v>
      </c>
      <c r="D749" s="94" t="s">
        <v>204</v>
      </c>
      <c r="E749" s="94" t="s">
        <v>387</v>
      </c>
      <c r="F749" s="93">
        <v>8113.0</v>
      </c>
      <c r="G749" s="95" t="s">
        <v>189</v>
      </c>
      <c r="H749" s="96">
        <v>1199422.0</v>
      </c>
    </row>
    <row r="750">
      <c r="A750" s="93">
        <v>2017.0</v>
      </c>
      <c r="B750" s="94" t="s">
        <v>185</v>
      </c>
      <c r="C750" s="94" t="s">
        <v>11</v>
      </c>
      <c r="D750" s="94" t="s">
        <v>204</v>
      </c>
      <c r="E750" s="94" t="s">
        <v>387</v>
      </c>
      <c r="F750" s="93">
        <v>8113.0</v>
      </c>
      <c r="G750" s="95" t="s">
        <v>173</v>
      </c>
      <c r="H750" s="96">
        <v>674.0</v>
      </c>
    </row>
    <row r="751">
      <c r="A751" s="93">
        <v>2017.0</v>
      </c>
      <c r="B751" s="94" t="s">
        <v>185</v>
      </c>
      <c r="C751" s="94" t="s">
        <v>186</v>
      </c>
      <c r="D751" s="94" t="s">
        <v>204</v>
      </c>
      <c r="E751" s="94" t="s">
        <v>228</v>
      </c>
      <c r="F751" s="93">
        <v>8103.0</v>
      </c>
      <c r="G751" s="95" t="s">
        <v>189</v>
      </c>
      <c r="H751" s="96">
        <v>954004.0</v>
      </c>
    </row>
    <row r="752">
      <c r="A752" s="93">
        <v>2017.0</v>
      </c>
      <c r="B752" s="94" t="s">
        <v>185</v>
      </c>
      <c r="C752" s="94" t="s">
        <v>11</v>
      </c>
      <c r="D752" s="94" t="s">
        <v>220</v>
      </c>
      <c r="E752" s="94" t="s">
        <v>221</v>
      </c>
      <c r="F752" s="93">
        <v>54093.0</v>
      </c>
      <c r="G752" s="95" t="s">
        <v>189</v>
      </c>
      <c r="H752" s="96">
        <v>23267.0</v>
      </c>
    </row>
    <row r="753">
      <c r="A753" s="93">
        <v>2017.0</v>
      </c>
      <c r="B753" s="94" t="s">
        <v>185</v>
      </c>
      <c r="C753" s="94" t="s">
        <v>11</v>
      </c>
      <c r="D753" s="94" t="s">
        <v>231</v>
      </c>
      <c r="E753" s="94" t="s">
        <v>232</v>
      </c>
      <c r="F753" s="93">
        <v>5131.0</v>
      </c>
      <c r="G753" s="95" t="s">
        <v>189</v>
      </c>
      <c r="H753" s="96">
        <v>2251571.0</v>
      </c>
    </row>
    <row r="754">
      <c r="A754" s="93">
        <v>2017.0</v>
      </c>
      <c r="B754" s="94" t="s">
        <v>185</v>
      </c>
      <c r="C754" s="94" t="s">
        <v>11</v>
      </c>
      <c r="D754" s="94" t="s">
        <v>187</v>
      </c>
      <c r="E754" s="94" t="s">
        <v>446</v>
      </c>
      <c r="F754" s="93">
        <v>56007.0</v>
      </c>
      <c r="G754" s="95" t="s">
        <v>189</v>
      </c>
      <c r="H754" s="96">
        <v>5.0047271E7</v>
      </c>
    </row>
    <row r="755">
      <c r="A755" s="93">
        <v>2017.0</v>
      </c>
      <c r="B755" s="94" t="s">
        <v>185</v>
      </c>
      <c r="C755" s="94" t="s">
        <v>11</v>
      </c>
      <c r="D755" s="94" t="s">
        <v>187</v>
      </c>
      <c r="E755" s="94" t="s">
        <v>446</v>
      </c>
      <c r="F755" s="93">
        <v>56007.0</v>
      </c>
      <c r="G755" s="95" t="s">
        <v>173</v>
      </c>
      <c r="H755" s="96">
        <v>636533.0</v>
      </c>
    </row>
    <row r="756">
      <c r="A756" s="93">
        <v>2017.0</v>
      </c>
      <c r="B756" s="94" t="s">
        <v>185</v>
      </c>
      <c r="C756" s="94" t="s">
        <v>11</v>
      </c>
      <c r="D756" s="94" t="s">
        <v>192</v>
      </c>
      <c r="E756" s="94" t="s">
        <v>219</v>
      </c>
      <c r="F756" s="93">
        <v>22031.0</v>
      </c>
      <c r="G756" s="95" t="s">
        <v>173</v>
      </c>
      <c r="H756" s="96">
        <v>9.0</v>
      </c>
    </row>
    <row r="757">
      <c r="A757" s="93">
        <v>2017.0</v>
      </c>
      <c r="B757" s="94" t="s">
        <v>185</v>
      </c>
      <c r="C757" s="94" t="s">
        <v>11</v>
      </c>
      <c r="D757" s="94" t="s">
        <v>192</v>
      </c>
      <c r="E757" s="94" t="s">
        <v>219</v>
      </c>
      <c r="F757" s="93">
        <v>22031.0</v>
      </c>
      <c r="G757" s="95" t="s">
        <v>189</v>
      </c>
      <c r="H757" s="96">
        <v>1491620.0</v>
      </c>
    </row>
    <row r="758">
      <c r="A758" s="93">
        <v>2017.0</v>
      </c>
      <c r="B758" s="94" t="s">
        <v>185</v>
      </c>
      <c r="C758" s="94" t="s">
        <v>11</v>
      </c>
      <c r="D758" s="94" t="s">
        <v>214</v>
      </c>
      <c r="E758" s="94" t="s">
        <v>226</v>
      </c>
      <c r="F758" s="93">
        <v>28087.0</v>
      </c>
      <c r="G758" s="94" t="s">
        <v>189</v>
      </c>
      <c r="H758" s="96">
        <v>50979.0</v>
      </c>
    </row>
    <row r="759">
      <c r="A759" s="93">
        <v>2017.0</v>
      </c>
      <c r="B759" s="94" t="s">
        <v>185</v>
      </c>
      <c r="C759" s="94" t="s">
        <v>11</v>
      </c>
      <c r="D759" s="94" t="s">
        <v>222</v>
      </c>
      <c r="E759" s="94" t="s">
        <v>223</v>
      </c>
      <c r="F759" s="93">
        <v>31083.0</v>
      </c>
      <c r="G759" s="95" t="s">
        <v>173</v>
      </c>
      <c r="H759" s="93">
        <v>438.0</v>
      </c>
    </row>
    <row r="760">
      <c r="A760" s="93">
        <v>2017.0</v>
      </c>
      <c r="B760" s="94" t="s">
        <v>185</v>
      </c>
      <c r="C760" s="94" t="s">
        <v>11</v>
      </c>
      <c r="D760" s="94" t="s">
        <v>204</v>
      </c>
      <c r="E760" s="94" t="s">
        <v>499</v>
      </c>
      <c r="F760" s="93">
        <v>8011.0</v>
      </c>
      <c r="G760" s="95" t="s">
        <v>189</v>
      </c>
      <c r="H760" s="96">
        <v>9803.0</v>
      </c>
    </row>
    <row r="761">
      <c r="A761" s="93">
        <v>2017.0</v>
      </c>
      <c r="B761" s="94" t="s">
        <v>185</v>
      </c>
      <c r="C761" s="94" t="s">
        <v>11</v>
      </c>
      <c r="D761" s="94" t="s">
        <v>194</v>
      </c>
      <c r="E761" s="94" t="s">
        <v>229</v>
      </c>
      <c r="F761" s="93">
        <v>38061.0</v>
      </c>
      <c r="G761" s="95" t="s">
        <v>189</v>
      </c>
      <c r="H761" s="96">
        <v>4028508.0</v>
      </c>
    </row>
    <row r="762">
      <c r="A762" s="93">
        <v>2017.0</v>
      </c>
      <c r="B762" s="94" t="s">
        <v>185</v>
      </c>
      <c r="C762" s="94" t="s">
        <v>11</v>
      </c>
      <c r="D762" s="94" t="s">
        <v>200</v>
      </c>
      <c r="E762" s="94" t="s">
        <v>224</v>
      </c>
      <c r="F762" s="93">
        <v>40093.0</v>
      </c>
      <c r="G762" s="95" t="s">
        <v>189</v>
      </c>
      <c r="H762" s="96">
        <v>607765.0</v>
      </c>
    </row>
    <row r="763">
      <c r="A763" s="93">
        <v>2017.0</v>
      </c>
      <c r="B763" s="94" t="s">
        <v>185</v>
      </c>
      <c r="C763" s="94" t="s">
        <v>11</v>
      </c>
      <c r="D763" s="94" t="s">
        <v>200</v>
      </c>
      <c r="E763" s="94" t="s">
        <v>224</v>
      </c>
      <c r="F763" s="93">
        <v>40093.0</v>
      </c>
      <c r="G763" s="95" t="s">
        <v>173</v>
      </c>
      <c r="H763" s="96">
        <v>22553.0</v>
      </c>
    </row>
    <row r="764">
      <c r="A764" s="93">
        <v>2017.0</v>
      </c>
      <c r="B764" s="94" t="s">
        <v>185</v>
      </c>
      <c r="C764" s="94" t="s">
        <v>11</v>
      </c>
      <c r="D764" s="94" t="s">
        <v>204</v>
      </c>
      <c r="E764" s="94" t="s">
        <v>389</v>
      </c>
      <c r="F764" s="93">
        <v>8069.0</v>
      </c>
      <c r="G764" s="95" t="s">
        <v>189</v>
      </c>
      <c r="H764" s="96">
        <v>168.0</v>
      </c>
    </row>
    <row r="765">
      <c r="A765" s="93">
        <v>2017.0</v>
      </c>
      <c r="B765" s="94" t="s">
        <v>185</v>
      </c>
      <c r="C765" s="94" t="s">
        <v>11</v>
      </c>
      <c r="D765" s="94" t="s">
        <v>204</v>
      </c>
      <c r="E765" s="94" t="s">
        <v>389</v>
      </c>
      <c r="F765" s="93">
        <v>8069.0</v>
      </c>
      <c r="G765" s="95" t="s">
        <v>173</v>
      </c>
      <c r="H765" s="93">
        <v>1094.0</v>
      </c>
    </row>
    <row r="766">
      <c r="A766" s="93">
        <v>2017.0</v>
      </c>
      <c r="B766" s="94" t="s">
        <v>185</v>
      </c>
      <c r="C766" s="94" t="s">
        <v>11</v>
      </c>
      <c r="D766" s="94" t="s">
        <v>194</v>
      </c>
      <c r="E766" s="94" t="s">
        <v>229</v>
      </c>
      <c r="F766" s="93">
        <v>38061.0</v>
      </c>
      <c r="G766" s="95" t="s">
        <v>173</v>
      </c>
      <c r="H766" s="93">
        <v>3397845.0</v>
      </c>
    </row>
    <row r="767">
      <c r="A767" s="93">
        <v>2017.0</v>
      </c>
      <c r="B767" s="94" t="s">
        <v>185</v>
      </c>
      <c r="C767" s="94" t="s">
        <v>11</v>
      </c>
      <c r="D767" s="94" t="s">
        <v>214</v>
      </c>
      <c r="E767" s="94" t="s">
        <v>226</v>
      </c>
      <c r="F767" s="93">
        <v>28087.0</v>
      </c>
      <c r="G767" s="95" t="s">
        <v>173</v>
      </c>
      <c r="H767" s="93">
        <v>91.0</v>
      </c>
    </row>
    <row r="768">
      <c r="A768" s="93">
        <v>2017.0</v>
      </c>
      <c r="B768" s="94" t="s">
        <v>185</v>
      </c>
      <c r="C768" s="94" t="s">
        <v>11</v>
      </c>
      <c r="D768" s="94" t="s">
        <v>192</v>
      </c>
      <c r="E768" s="94" t="s">
        <v>225</v>
      </c>
      <c r="F768" s="93">
        <v>22115.0</v>
      </c>
      <c r="G768" s="95" t="s">
        <v>189</v>
      </c>
      <c r="H768" s="93">
        <v>200.0</v>
      </c>
    </row>
    <row r="769">
      <c r="A769" s="93">
        <v>2017.0</v>
      </c>
      <c r="B769" s="94" t="s">
        <v>185</v>
      </c>
      <c r="C769" s="94" t="s">
        <v>11</v>
      </c>
      <c r="D769" s="94" t="s">
        <v>192</v>
      </c>
      <c r="E769" s="94" t="s">
        <v>225</v>
      </c>
      <c r="F769" s="93">
        <v>22115.0</v>
      </c>
      <c r="G769" s="95" t="s">
        <v>173</v>
      </c>
      <c r="H769" s="93">
        <v>91.0</v>
      </c>
    </row>
    <row r="770">
      <c r="A770" s="93">
        <v>2017.0</v>
      </c>
      <c r="B770" s="94" t="s">
        <v>185</v>
      </c>
      <c r="C770" s="94" t="s">
        <v>11</v>
      </c>
      <c r="D770" s="94" t="s">
        <v>206</v>
      </c>
      <c r="E770" s="94" t="s">
        <v>449</v>
      </c>
      <c r="F770" s="93">
        <v>35031.0</v>
      </c>
      <c r="G770" s="95" t="s">
        <v>189</v>
      </c>
      <c r="H770" s="93">
        <v>108139.0</v>
      </c>
    </row>
    <row r="771">
      <c r="A771" s="93">
        <v>2017.0</v>
      </c>
      <c r="B771" s="94" t="s">
        <v>185</v>
      </c>
      <c r="C771" s="94" t="s">
        <v>11</v>
      </c>
      <c r="D771" s="94" t="s">
        <v>256</v>
      </c>
      <c r="E771" s="94" t="s">
        <v>498</v>
      </c>
      <c r="F771" s="93">
        <v>39155.0</v>
      </c>
      <c r="G771" s="95" t="s">
        <v>173</v>
      </c>
      <c r="H771" s="93">
        <v>249.0</v>
      </c>
    </row>
    <row r="772">
      <c r="A772" s="93">
        <v>2017.0</v>
      </c>
      <c r="B772" s="94" t="s">
        <v>185</v>
      </c>
      <c r="C772" s="94" t="s">
        <v>11</v>
      </c>
      <c r="D772" s="94" t="s">
        <v>200</v>
      </c>
      <c r="E772" s="94" t="s">
        <v>455</v>
      </c>
      <c r="F772" s="93">
        <v>40043.0</v>
      </c>
      <c r="G772" s="95" t="s">
        <v>173</v>
      </c>
      <c r="H772" s="93">
        <v>97742.0</v>
      </c>
    </row>
    <row r="773">
      <c r="A773" s="93">
        <v>2017.0</v>
      </c>
      <c r="B773" s="94" t="s">
        <v>185</v>
      </c>
      <c r="C773" s="94" t="s">
        <v>11</v>
      </c>
      <c r="D773" s="94" t="s">
        <v>214</v>
      </c>
      <c r="E773" s="94" t="s">
        <v>227</v>
      </c>
      <c r="F773" s="93">
        <v>28153.0</v>
      </c>
      <c r="G773" s="95" t="s">
        <v>189</v>
      </c>
      <c r="H773" s="93">
        <v>4123.0</v>
      </c>
    </row>
    <row r="774">
      <c r="A774" s="93">
        <v>2017.0</v>
      </c>
      <c r="B774" s="94" t="s">
        <v>185</v>
      </c>
      <c r="C774" s="94" t="s">
        <v>11</v>
      </c>
      <c r="D774" s="94" t="s">
        <v>214</v>
      </c>
      <c r="E774" s="94" t="s">
        <v>227</v>
      </c>
      <c r="F774" s="93">
        <v>28153.0</v>
      </c>
      <c r="G774" s="95" t="s">
        <v>173</v>
      </c>
      <c r="H774" s="93">
        <v>30034.0</v>
      </c>
    </row>
    <row r="775">
      <c r="A775" s="93">
        <v>2017.0</v>
      </c>
      <c r="B775" s="94" t="s">
        <v>185</v>
      </c>
      <c r="C775" s="94" t="s">
        <v>11</v>
      </c>
      <c r="D775" s="94" t="s">
        <v>192</v>
      </c>
      <c r="E775" s="94" t="s">
        <v>486</v>
      </c>
      <c r="F775" s="93">
        <v>22721.0</v>
      </c>
      <c r="G775" s="95" t="s">
        <v>189</v>
      </c>
      <c r="H775" s="96">
        <v>8000.0</v>
      </c>
    </row>
    <row r="776">
      <c r="A776" s="93">
        <v>2017.0</v>
      </c>
      <c r="B776" s="94" t="s">
        <v>185</v>
      </c>
      <c r="C776" s="94" t="s">
        <v>11</v>
      </c>
      <c r="D776" s="94" t="s">
        <v>204</v>
      </c>
      <c r="E776" s="94" t="s">
        <v>228</v>
      </c>
      <c r="F776" s="93">
        <v>8103.0</v>
      </c>
      <c r="G776" s="95" t="s">
        <v>189</v>
      </c>
      <c r="H776" s="96">
        <v>7.502408E7</v>
      </c>
    </row>
    <row r="777">
      <c r="A777" s="93">
        <v>2017.0</v>
      </c>
      <c r="B777" s="94" t="s">
        <v>185</v>
      </c>
      <c r="C777" s="94" t="s">
        <v>11</v>
      </c>
      <c r="D777" s="94" t="s">
        <v>204</v>
      </c>
      <c r="E777" s="94" t="s">
        <v>228</v>
      </c>
      <c r="F777" s="93">
        <v>8103.0</v>
      </c>
      <c r="G777" s="95" t="s">
        <v>173</v>
      </c>
      <c r="H777" s="96">
        <v>2066028.0</v>
      </c>
    </row>
    <row r="778">
      <c r="A778" s="93">
        <v>2017.0</v>
      </c>
      <c r="B778" s="94" t="s">
        <v>185</v>
      </c>
      <c r="C778" s="94" t="s">
        <v>11</v>
      </c>
      <c r="D778" s="94" t="s">
        <v>204</v>
      </c>
      <c r="E778" s="94" t="s">
        <v>228</v>
      </c>
      <c r="F778" s="93">
        <v>8103.0</v>
      </c>
      <c r="G778" s="95" t="s">
        <v>172</v>
      </c>
      <c r="H778" s="96">
        <v>3531254.0</v>
      </c>
    </row>
    <row r="779">
      <c r="A779" s="93">
        <v>2017.0</v>
      </c>
      <c r="B779" s="94" t="s">
        <v>185</v>
      </c>
      <c r="C779" s="94" t="s">
        <v>11</v>
      </c>
      <c r="D779" s="94" t="s">
        <v>196</v>
      </c>
      <c r="E779" s="94" t="s">
        <v>457</v>
      </c>
      <c r="F779" s="93">
        <v>49013.0</v>
      </c>
      <c r="G779" s="95" t="s">
        <v>189</v>
      </c>
      <c r="H779" s="96">
        <v>3358980.0</v>
      </c>
    </row>
    <row r="780">
      <c r="A780" s="93">
        <v>2017.0</v>
      </c>
      <c r="B780" s="94" t="s">
        <v>185</v>
      </c>
      <c r="C780" s="94" t="s">
        <v>11</v>
      </c>
      <c r="D780" s="94" t="s">
        <v>256</v>
      </c>
      <c r="E780" s="94" t="s">
        <v>262</v>
      </c>
      <c r="F780" s="93">
        <v>39151.0</v>
      </c>
      <c r="G780" s="95" t="s">
        <v>189</v>
      </c>
      <c r="H780" s="96">
        <v>17766.0</v>
      </c>
    </row>
    <row r="781">
      <c r="A781" s="93">
        <v>2017.0</v>
      </c>
      <c r="B781" s="94" t="s">
        <v>185</v>
      </c>
      <c r="C781" s="94" t="s">
        <v>11</v>
      </c>
      <c r="D781" s="94" t="s">
        <v>200</v>
      </c>
      <c r="E781" s="94" t="s">
        <v>255</v>
      </c>
      <c r="F781" s="93">
        <v>40011.0</v>
      </c>
      <c r="G781" s="95" t="s">
        <v>189</v>
      </c>
      <c r="H781" s="96">
        <v>540870.0</v>
      </c>
    </row>
    <row r="782">
      <c r="A782" s="93">
        <v>2017.0</v>
      </c>
      <c r="B782" s="94" t="s">
        <v>185</v>
      </c>
      <c r="C782" s="94" t="s">
        <v>11</v>
      </c>
      <c r="D782" s="94" t="s">
        <v>200</v>
      </c>
      <c r="E782" s="94" t="s">
        <v>255</v>
      </c>
      <c r="F782" s="93">
        <v>40011.0</v>
      </c>
      <c r="G782" s="95" t="s">
        <v>173</v>
      </c>
      <c r="H782" s="96">
        <v>1564.0</v>
      </c>
    </row>
    <row r="783">
      <c r="A783" s="93">
        <v>2017.0</v>
      </c>
      <c r="B783" s="94" t="s">
        <v>185</v>
      </c>
      <c r="C783" s="94" t="s">
        <v>11</v>
      </c>
      <c r="D783" s="94" t="s">
        <v>196</v>
      </c>
      <c r="E783" s="94" t="s">
        <v>457</v>
      </c>
      <c r="F783" s="93">
        <v>49013.0</v>
      </c>
      <c r="G783" s="95" t="s">
        <v>173</v>
      </c>
      <c r="H783" s="96">
        <v>2003902.0</v>
      </c>
    </row>
    <row r="784">
      <c r="A784" s="93">
        <v>2017.0</v>
      </c>
      <c r="B784" s="94" t="s">
        <v>185</v>
      </c>
      <c r="C784" s="94" t="s">
        <v>11</v>
      </c>
      <c r="D784" s="94" t="s">
        <v>206</v>
      </c>
      <c r="E784" s="94" t="s">
        <v>355</v>
      </c>
      <c r="F784" s="93">
        <v>35025.0</v>
      </c>
      <c r="G784" s="95" t="s">
        <v>189</v>
      </c>
      <c r="H784" s="96">
        <v>1.26901046E8</v>
      </c>
    </row>
    <row r="785">
      <c r="A785" s="93">
        <v>2017.0</v>
      </c>
      <c r="B785" s="94" t="s">
        <v>185</v>
      </c>
      <c r="C785" s="94" t="s">
        <v>11</v>
      </c>
      <c r="D785" s="94" t="s">
        <v>206</v>
      </c>
      <c r="E785" s="94" t="s">
        <v>355</v>
      </c>
      <c r="F785" s="93">
        <v>35025.0</v>
      </c>
      <c r="G785" s="94" t="s">
        <v>173</v>
      </c>
      <c r="H785" s="96">
        <v>3.7503338E7</v>
      </c>
    </row>
    <row r="786">
      <c r="A786" s="93">
        <v>2017.0</v>
      </c>
      <c r="B786" s="94" t="s">
        <v>185</v>
      </c>
      <c r="C786" s="94" t="s">
        <v>11</v>
      </c>
      <c r="D786" s="94" t="s">
        <v>196</v>
      </c>
      <c r="E786" s="94" t="s">
        <v>230</v>
      </c>
      <c r="F786" s="93">
        <v>49041.0</v>
      </c>
      <c r="G786" s="94" t="s">
        <v>172</v>
      </c>
      <c r="H786" s="96">
        <v>5498589.0</v>
      </c>
    </row>
    <row r="787">
      <c r="A787" s="93">
        <v>2017.0</v>
      </c>
      <c r="B787" s="94" t="s">
        <v>185</v>
      </c>
      <c r="C787" s="94" t="s">
        <v>11</v>
      </c>
      <c r="D787" s="94" t="s">
        <v>196</v>
      </c>
      <c r="E787" s="94" t="s">
        <v>230</v>
      </c>
      <c r="F787" s="93">
        <v>49041.0</v>
      </c>
      <c r="G787" s="95" t="s">
        <v>173</v>
      </c>
      <c r="H787" s="96">
        <v>915598.0</v>
      </c>
    </row>
    <row r="788">
      <c r="A788" s="93">
        <v>2017.0</v>
      </c>
      <c r="B788" s="94" t="s">
        <v>185</v>
      </c>
      <c r="C788" s="94" t="s">
        <v>11</v>
      </c>
      <c r="D788" s="94" t="s">
        <v>190</v>
      </c>
      <c r="E788" s="94" t="s">
        <v>456</v>
      </c>
      <c r="F788" s="93">
        <v>48211.0</v>
      </c>
      <c r="G788" s="95" t="s">
        <v>189</v>
      </c>
      <c r="H788" s="96">
        <v>7424.0</v>
      </c>
    </row>
    <row r="789">
      <c r="A789" s="93">
        <v>2017.0</v>
      </c>
      <c r="B789" s="94" t="s">
        <v>185</v>
      </c>
      <c r="C789" s="94" t="s">
        <v>11</v>
      </c>
      <c r="D789" s="94" t="s">
        <v>190</v>
      </c>
      <c r="E789" s="94" t="s">
        <v>456</v>
      </c>
      <c r="F789" s="93">
        <v>48211.0</v>
      </c>
      <c r="G789" s="95" t="s">
        <v>173</v>
      </c>
      <c r="H789" s="96">
        <v>48.0</v>
      </c>
    </row>
    <row r="790">
      <c r="A790" s="93">
        <v>2017.0</v>
      </c>
      <c r="B790" s="94" t="s">
        <v>185</v>
      </c>
      <c r="C790" s="94" t="s">
        <v>11</v>
      </c>
      <c r="D790" s="94" t="s">
        <v>190</v>
      </c>
      <c r="E790" s="94" t="s">
        <v>236</v>
      </c>
      <c r="F790" s="93">
        <v>48121.0</v>
      </c>
      <c r="G790" s="95" t="s">
        <v>189</v>
      </c>
      <c r="H790" s="96">
        <v>2756396.0</v>
      </c>
    </row>
    <row r="791">
      <c r="A791" s="93">
        <v>2017.0</v>
      </c>
      <c r="B791" s="94" t="s">
        <v>185</v>
      </c>
      <c r="C791" s="94" t="s">
        <v>11</v>
      </c>
      <c r="D791" s="94" t="s">
        <v>187</v>
      </c>
      <c r="E791" s="94" t="s">
        <v>233</v>
      </c>
      <c r="F791" s="93">
        <v>56035.0</v>
      </c>
      <c r="G791" s="95" t="s">
        <v>189</v>
      </c>
      <c r="H791" s="93">
        <v>9.13399318E8</v>
      </c>
    </row>
    <row r="792">
      <c r="A792" s="93">
        <v>2017.0</v>
      </c>
      <c r="B792" s="94" t="s">
        <v>185</v>
      </c>
      <c r="C792" s="94" t="s">
        <v>11</v>
      </c>
      <c r="D792" s="94" t="s">
        <v>187</v>
      </c>
      <c r="E792" s="94" t="s">
        <v>233</v>
      </c>
      <c r="F792" s="93">
        <v>56035.0</v>
      </c>
      <c r="G792" s="95" t="s">
        <v>173</v>
      </c>
      <c r="H792" s="93">
        <v>5741312.0</v>
      </c>
    </row>
    <row r="793">
      <c r="A793" s="93">
        <v>2017.0</v>
      </c>
      <c r="B793" s="94" t="s">
        <v>185</v>
      </c>
      <c r="C793" s="94" t="s">
        <v>11</v>
      </c>
      <c r="D793" s="94" t="s">
        <v>192</v>
      </c>
      <c r="E793" s="94" t="s">
        <v>486</v>
      </c>
      <c r="F793" s="93">
        <v>22721.0</v>
      </c>
      <c r="G793" s="95" t="s">
        <v>173</v>
      </c>
      <c r="H793" s="93">
        <v>17519.0</v>
      </c>
    </row>
    <row r="794">
      <c r="A794" s="93">
        <v>2017.0</v>
      </c>
      <c r="B794" s="94" t="s">
        <v>185</v>
      </c>
      <c r="C794" s="94" t="s">
        <v>11</v>
      </c>
      <c r="D794" s="94" t="s">
        <v>217</v>
      </c>
      <c r="E794" s="94" t="s">
        <v>501</v>
      </c>
      <c r="F794" s="93">
        <v>21131.0</v>
      </c>
      <c r="G794" s="95" t="s">
        <v>189</v>
      </c>
      <c r="H794" s="96">
        <v>45719.0</v>
      </c>
    </row>
    <row r="795">
      <c r="A795" s="93">
        <v>2017.0</v>
      </c>
      <c r="B795" s="94" t="s">
        <v>185</v>
      </c>
      <c r="C795" s="94" t="s">
        <v>11</v>
      </c>
      <c r="D795" s="94" t="s">
        <v>300</v>
      </c>
      <c r="E795" s="94" t="s">
        <v>393</v>
      </c>
      <c r="F795" s="93">
        <v>6019.0</v>
      </c>
      <c r="G795" s="95" t="s">
        <v>173</v>
      </c>
      <c r="H795" s="96">
        <v>30293.0</v>
      </c>
    </row>
    <row r="796">
      <c r="A796" s="93">
        <v>2017.0</v>
      </c>
      <c r="B796" s="94" t="s">
        <v>185</v>
      </c>
      <c r="C796" s="94" t="s">
        <v>11</v>
      </c>
      <c r="D796" s="94" t="s">
        <v>300</v>
      </c>
      <c r="E796" s="94" t="s">
        <v>393</v>
      </c>
      <c r="F796" s="93">
        <v>6019.0</v>
      </c>
      <c r="G796" s="95" t="s">
        <v>189</v>
      </c>
      <c r="H796" s="96">
        <v>20284.0</v>
      </c>
    </row>
    <row r="797">
      <c r="A797" s="93">
        <v>2017.0</v>
      </c>
      <c r="B797" s="94" t="s">
        <v>185</v>
      </c>
      <c r="C797" s="94" t="s">
        <v>11</v>
      </c>
      <c r="D797" s="94" t="s">
        <v>200</v>
      </c>
      <c r="E797" s="94" t="s">
        <v>392</v>
      </c>
      <c r="F797" s="93">
        <v>40129.0</v>
      </c>
      <c r="G797" s="95" t="s">
        <v>173</v>
      </c>
      <c r="H797" s="96">
        <v>147571.0</v>
      </c>
    </row>
    <row r="798">
      <c r="A798" s="93">
        <v>2017.0</v>
      </c>
      <c r="B798" s="94" t="s">
        <v>185</v>
      </c>
      <c r="C798" s="94" t="s">
        <v>11</v>
      </c>
      <c r="D798" s="94" t="s">
        <v>200</v>
      </c>
      <c r="E798" s="94" t="s">
        <v>392</v>
      </c>
      <c r="F798" s="93">
        <v>40129.0</v>
      </c>
      <c r="G798" s="95" t="s">
        <v>189</v>
      </c>
      <c r="H798" s="93">
        <v>4699331.0</v>
      </c>
    </row>
    <row r="799">
      <c r="A799" s="93">
        <v>2017.0</v>
      </c>
      <c r="B799" s="94" t="s">
        <v>185</v>
      </c>
      <c r="C799" s="94" t="s">
        <v>11</v>
      </c>
      <c r="D799" s="94" t="s">
        <v>204</v>
      </c>
      <c r="E799" s="94" t="s">
        <v>237</v>
      </c>
      <c r="F799" s="93">
        <v>8009.0</v>
      </c>
      <c r="G799" s="95" t="s">
        <v>189</v>
      </c>
      <c r="H799" s="96">
        <v>22347.0</v>
      </c>
    </row>
    <row r="800">
      <c r="A800" s="93">
        <v>2017.0</v>
      </c>
      <c r="B800" s="94" t="s">
        <v>185</v>
      </c>
      <c r="C800" s="94" t="s">
        <v>11</v>
      </c>
      <c r="D800" s="94" t="s">
        <v>204</v>
      </c>
      <c r="E800" s="94" t="s">
        <v>237</v>
      </c>
      <c r="F800" s="93">
        <v>8009.0</v>
      </c>
      <c r="G800" s="95" t="s">
        <v>173</v>
      </c>
      <c r="H800" s="96">
        <v>491.0</v>
      </c>
    </row>
    <row r="801">
      <c r="A801" s="93">
        <v>2017.0</v>
      </c>
      <c r="B801" s="94" t="s">
        <v>185</v>
      </c>
      <c r="C801" s="94" t="s">
        <v>11</v>
      </c>
      <c r="D801" s="94" t="s">
        <v>217</v>
      </c>
      <c r="E801" s="94" t="s">
        <v>501</v>
      </c>
      <c r="F801" s="93">
        <v>21131.0</v>
      </c>
      <c r="G801" s="95" t="s">
        <v>173</v>
      </c>
      <c r="H801" s="96">
        <v>442.0</v>
      </c>
    </row>
    <row r="802">
      <c r="A802" s="93">
        <v>2017.0</v>
      </c>
      <c r="B802" s="94" t="s">
        <v>185</v>
      </c>
      <c r="C802" s="94" t="s">
        <v>11</v>
      </c>
      <c r="D802" s="94" t="s">
        <v>214</v>
      </c>
      <c r="E802" s="94" t="s">
        <v>341</v>
      </c>
      <c r="F802" s="93">
        <v>28031.0</v>
      </c>
      <c r="G802" s="95" t="s">
        <v>189</v>
      </c>
      <c r="H802" s="96">
        <v>731.0</v>
      </c>
    </row>
    <row r="803">
      <c r="A803" s="93">
        <v>2017.0</v>
      </c>
      <c r="B803" s="94" t="s">
        <v>185</v>
      </c>
      <c r="C803" s="94" t="s">
        <v>11</v>
      </c>
      <c r="D803" s="94" t="s">
        <v>200</v>
      </c>
      <c r="E803" s="94" t="s">
        <v>248</v>
      </c>
      <c r="F803" s="93">
        <v>40109.0</v>
      </c>
      <c r="G803" s="95" t="s">
        <v>189</v>
      </c>
      <c r="H803" s="96">
        <v>543.0</v>
      </c>
    </row>
    <row r="804">
      <c r="A804" s="93">
        <v>2017.0</v>
      </c>
      <c r="B804" s="94" t="s">
        <v>185</v>
      </c>
      <c r="C804" s="94" t="s">
        <v>11</v>
      </c>
      <c r="D804" s="94" t="s">
        <v>204</v>
      </c>
      <c r="E804" s="94" t="s">
        <v>241</v>
      </c>
      <c r="F804" s="93">
        <v>8061.0</v>
      </c>
      <c r="G804" s="95" t="s">
        <v>189</v>
      </c>
      <c r="H804" s="96">
        <v>6086.0</v>
      </c>
    </row>
    <row r="805">
      <c r="A805" s="93">
        <v>2017.0</v>
      </c>
      <c r="B805" s="94" t="s">
        <v>185</v>
      </c>
      <c r="C805" s="94" t="s">
        <v>11</v>
      </c>
      <c r="D805" s="94" t="s">
        <v>192</v>
      </c>
      <c r="E805" s="94" t="s">
        <v>238</v>
      </c>
      <c r="F805" s="93">
        <v>22127.0</v>
      </c>
      <c r="G805" s="95" t="s">
        <v>189</v>
      </c>
      <c r="H805" s="96">
        <v>25254.0</v>
      </c>
    </row>
    <row r="806">
      <c r="A806" s="93">
        <v>2017.0</v>
      </c>
      <c r="B806" s="94" t="s">
        <v>185</v>
      </c>
      <c r="C806" s="94" t="s">
        <v>11</v>
      </c>
      <c r="D806" s="94" t="s">
        <v>192</v>
      </c>
      <c r="E806" s="94" t="s">
        <v>238</v>
      </c>
      <c r="F806" s="93">
        <v>22127.0</v>
      </c>
      <c r="G806" s="95" t="s">
        <v>173</v>
      </c>
      <c r="H806" s="96">
        <v>368.0</v>
      </c>
    </row>
    <row r="807">
      <c r="A807" s="93">
        <v>2017.0</v>
      </c>
      <c r="B807" s="94" t="s">
        <v>185</v>
      </c>
      <c r="C807" s="94" t="s">
        <v>11</v>
      </c>
      <c r="D807" s="94" t="s">
        <v>204</v>
      </c>
      <c r="E807" s="94" t="s">
        <v>241</v>
      </c>
      <c r="F807" s="93">
        <v>8061.0</v>
      </c>
      <c r="G807" s="95" t="s">
        <v>173</v>
      </c>
      <c r="H807" s="96">
        <v>4039.0</v>
      </c>
    </row>
    <row r="808">
      <c r="A808" s="93">
        <v>2017.0</v>
      </c>
      <c r="B808" s="94" t="s">
        <v>185</v>
      </c>
      <c r="C808" s="94" t="s">
        <v>11</v>
      </c>
      <c r="D808" s="94" t="s">
        <v>239</v>
      </c>
      <c r="E808" s="94" t="s">
        <v>240</v>
      </c>
      <c r="F808" s="93">
        <v>53041.0</v>
      </c>
      <c r="G808" s="95" t="s">
        <v>172</v>
      </c>
      <c r="H808" s="96">
        <v>5313.0</v>
      </c>
    </row>
    <row r="809">
      <c r="A809" s="93">
        <v>2017.0</v>
      </c>
      <c r="B809" s="94" t="s">
        <v>185</v>
      </c>
      <c r="C809" s="94" t="s">
        <v>11</v>
      </c>
      <c r="D809" s="94" t="s">
        <v>214</v>
      </c>
      <c r="E809" s="94" t="s">
        <v>341</v>
      </c>
      <c r="F809" s="93">
        <v>28031.0</v>
      </c>
      <c r="G809" s="95" t="s">
        <v>173</v>
      </c>
      <c r="H809" s="96">
        <v>486.0</v>
      </c>
    </row>
    <row r="810">
      <c r="A810" s="93">
        <v>2017.0</v>
      </c>
      <c r="B810" s="94" t="s">
        <v>185</v>
      </c>
      <c r="C810" s="94" t="s">
        <v>11</v>
      </c>
      <c r="D810" s="94" t="s">
        <v>190</v>
      </c>
      <c r="E810" s="94" t="s">
        <v>500</v>
      </c>
      <c r="F810" s="93">
        <v>48287.0</v>
      </c>
      <c r="G810" s="95" t="s">
        <v>189</v>
      </c>
      <c r="H810" s="96">
        <v>1848.0</v>
      </c>
    </row>
    <row r="811">
      <c r="A811" s="93">
        <v>2017.0</v>
      </c>
      <c r="B811" s="94" t="s">
        <v>185</v>
      </c>
      <c r="C811" s="94" t="s">
        <v>11</v>
      </c>
      <c r="D811" s="94" t="s">
        <v>200</v>
      </c>
      <c r="E811" s="94" t="s">
        <v>242</v>
      </c>
      <c r="F811" s="93">
        <v>40031.0</v>
      </c>
      <c r="G811" s="95" t="s">
        <v>173</v>
      </c>
      <c r="H811" s="96">
        <v>3215.0</v>
      </c>
    </row>
    <row r="812">
      <c r="A812" s="93">
        <v>2017.0</v>
      </c>
      <c r="B812" s="94" t="s">
        <v>185</v>
      </c>
      <c r="C812" s="94" t="s">
        <v>11</v>
      </c>
      <c r="D812" s="94" t="s">
        <v>398</v>
      </c>
      <c r="E812" s="94" t="s">
        <v>399</v>
      </c>
      <c r="F812" s="93">
        <v>36013.0</v>
      </c>
      <c r="G812" s="95" t="s">
        <v>189</v>
      </c>
      <c r="H812" s="96">
        <v>4502.0</v>
      </c>
    </row>
    <row r="813">
      <c r="A813" s="93">
        <v>2017.0</v>
      </c>
      <c r="B813" s="94" t="s">
        <v>185</v>
      </c>
      <c r="C813" s="94" t="s">
        <v>11</v>
      </c>
      <c r="D813" s="94" t="s">
        <v>260</v>
      </c>
      <c r="E813" s="94" t="s">
        <v>394</v>
      </c>
      <c r="F813" s="93">
        <v>42053.0</v>
      </c>
      <c r="G813" s="95" t="s">
        <v>189</v>
      </c>
      <c r="H813" s="93">
        <v>7863.0</v>
      </c>
    </row>
    <row r="814">
      <c r="A814" s="93">
        <v>2017.0</v>
      </c>
      <c r="B814" s="94" t="s">
        <v>185</v>
      </c>
      <c r="C814" s="94" t="s">
        <v>11</v>
      </c>
      <c r="D814" s="94" t="s">
        <v>190</v>
      </c>
      <c r="E814" s="94" t="s">
        <v>420</v>
      </c>
      <c r="F814" s="93">
        <v>48405.0</v>
      </c>
      <c r="G814" s="95" t="s">
        <v>173</v>
      </c>
      <c r="H814" s="96">
        <v>112.0</v>
      </c>
    </row>
    <row r="815">
      <c r="A815" s="93">
        <v>2017.0</v>
      </c>
      <c r="B815" s="94" t="s">
        <v>185</v>
      </c>
      <c r="C815" s="94" t="s">
        <v>11</v>
      </c>
      <c r="D815" s="94" t="s">
        <v>202</v>
      </c>
      <c r="E815" s="94" t="s">
        <v>247</v>
      </c>
      <c r="F815" s="93">
        <v>26119.0</v>
      </c>
      <c r="G815" s="95" t="s">
        <v>189</v>
      </c>
      <c r="H815" s="96">
        <v>499167.0</v>
      </c>
    </row>
    <row r="816">
      <c r="A816" s="93">
        <v>2017.0</v>
      </c>
      <c r="B816" s="94" t="s">
        <v>185</v>
      </c>
      <c r="C816" s="94" t="s">
        <v>11</v>
      </c>
      <c r="D816" s="94" t="s">
        <v>260</v>
      </c>
      <c r="E816" s="94" t="s">
        <v>394</v>
      </c>
      <c r="F816" s="93">
        <v>42053.0</v>
      </c>
      <c r="G816" s="95" t="s">
        <v>173</v>
      </c>
      <c r="H816" s="96">
        <v>912.0</v>
      </c>
    </row>
    <row r="817">
      <c r="A817" s="93">
        <v>2017.0</v>
      </c>
      <c r="B817" s="94" t="s">
        <v>185</v>
      </c>
      <c r="C817" s="94" t="s">
        <v>11</v>
      </c>
      <c r="D817" s="94" t="s">
        <v>194</v>
      </c>
      <c r="E817" s="94" t="s">
        <v>458</v>
      </c>
      <c r="F817" s="93">
        <v>38007.0</v>
      </c>
      <c r="G817" s="95" t="s">
        <v>173</v>
      </c>
      <c r="H817" s="96">
        <v>1578008.0</v>
      </c>
    </row>
    <row r="818">
      <c r="A818" s="93">
        <v>2017.0</v>
      </c>
      <c r="B818" s="94" t="s">
        <v>185</v>
      </c>
      <c r="C818" s="94" t="s">
        <v>11</v>
      </c>
      <c r="D818" s="94" t="s">
        <v>194</v>
      </c>
      <c r="E818" s="94" t="s">
        <v>458</v>
      </c>
      <c r="F818" s="93">
        <v>38007.0</v>
      </c>
      <c r="G818" s="95" t="s">
        <v>189</v>
      </c>
      <c r="H818" s="96">
        <v>1797130.0</v>
      </c>
    </row>
    <row r="819">
      <c r="A819" s="93">
        <v>2017.0</v>
      </c>
      <c r="B819" s="94" t="s">
        <v>185</v>
      </c>
      <c r="C819" s="94" t="s">
        <v>11</v>
      </c>
      <c r="D819" s="94" t="s">
        <v>396</v>
      </c>
      <c r="E819" s="94" t="s">
        <v>361</v>
      </c>
      <c r="F819" s="93">
        <v>46063.0</v>
      </c>
      <c r="G819" s="95" t="s">
        <v>189</v>
      </c>
      <c r="H819" s="96">
        <v>1233049.0</v>
      </c>
    </row>
    <row r="820">
      <c r="A820" s="93">
        <v>2017.0</v>
      </c>
      <c r="B820" s="94" t="s">
        <v>185</v>
      </c>
      <c r="C820" s="94" t="s">
        <v>11</v>
      </c>
      <c r="D820" s="94" t="s">
        <v>244</v>
      </c>
      <c r="E820" s="94" t="s">
        <v>245</v>
      </c>
      <c r="F820" s="93">
        <v>17055.0</v>
      </c>
      <c r="G820" s="95" t="s">
        <v>173</v>
      </c>
      <c r="H820" s="96">
        <v>8535.0</v>
      </c>
    </row>
    <row r="821">
      <c r="A821" s="93">
        <v>2017.0</v>
      </c>
      <c r="B821" s="94" t="s">
        <v>185</v>
      </c>
      <c r="C821" s="94" t="s">
        <v>11</v>
      </c>
      <c r="D821" s="94" t="s">
        <v>244</v>
      </c>
      <c r="E821" s="94" t="s">
        <v>245</v>
      </c>
      <c r="F821" s="93">
        <v>17055.0</v>
      </c>
      <c r="G821" s="95" t="s">
        <v>189</v>
      </c>
      <c r="H821" s="96">
        <v>6532.0</v>
      </c>
    </row>
    <row r="822">
      <c r="A822" s="93">
        <v>2017.0</v>
      </c>
      <c r="B822" s="94" t="s">
        <v>185</v>
      </c>
      <c r="C822" s="94" t="s">
        <v>11</v>
      </c>
      <c r="D822" s="94" t="s">
        <v>396</v>
      </c>
      <c r="E822" s="94" t="s">
        <v>361</v>
      </c>
      <c r="F822" s="93">
        <v>46063.0</v>
      </c>
      <c r="G822" s="94" t="s">
        <v>173</v>
      </c>
      <c r="H822" s="96">
        <v>106600.0</v>
      </c>
    </row>
    <row r="823">
      <c r="A823" s="93">
        <v>2017.0</v>
      </c>
      <c r="B823" s="94" t="s">
        <v>185</v>
      </c>
      <c r="C823" s="94" t="s">
        <v>186</v>
      </c>
      <c r="D823" s="94" t="s">
        <v>190</v>
      </c>
      <c r="E823" s="94" t="s">
        <v>246</v>
      </c>
      <c r="F823" s="93">
        <v>48419.0</v>
      </c>
      <c r="G823" s="94" t="s">
        <v>189</v>
      </c>
      <c r="H823" s="96">
        <v>49543.0</v>
      </c>
    </row>
    <row r="824">
      <c r="A824" s="93">
        <v>2017.0</v>
      </c>
      <c r="B824" s="94" t="s">
        <v>185</v>
      </c>
      <c r="C824" s="94" t="s">
        <v>11</v>
      </c>
      <c r="D824" s="94" t="s">
        <v>200</v>
      </c>
      <c r="E824" s="94" t="s">
        <v>395</v>
      </c>
      <c r="F824" s="93">
        <v>40079.0</v>
      </c>
      <c r="G824" s="95" t="s">
        <v>189</v>
      </c>
      <c r="H824" s="93">
        <v>35614.0</v>
      </c>
    </row>
    <row r="825">
      <c r="A825" s="93">
        <v>2017.0</v>
      </c>
      <c r="B825" s="94" t="s">
        <v>185</v>
      </c>
      <c r="C825" s="94" t="s">
        <v>11</v>
      </c>
      <c r="D825" s="94" t="s">
        <v>200</v>
      </c>
      <c r="E825" s="94" t="s">
        <v>248</v>
      </c>
      <c r="F825" s="93">
        <v>40109.0</v>
      </c>
      <c r="G825" s="95" t="s">
        <v>173</v>
      </c>
      <c r="H825" s="93">
        <v>2.0</v>
      </c>
    </row>
    <row r="826">
      <c r="A826" s="93">
        <v>2017.0</v>
      </c>
      <c r="B826" s="94" t="s">
        <v>185</v>
      </c>
      <c r="C826" s="94" t="s">
        <v>11</v>
      </c>
      <c r="D826" s="94" t="s">
        <v>250</v>
      </c>
      <c r="E826" s="94" t="s">
        <v>254</v>
      </c>
      <c r="F826" s="93">
        <v>30021.0</v>
      </c>
      <c r="G826" s="95" t="s">
        <v>189</v>
      </c>
      <c r="H826" s="93">
        <v>64560.0</v>
      </c>
    </row>
    <row r="827">
      <c r="A827" s="93">
        <v>2017.0</v>
      </c>
      <c r="B827" s="94" t="s">
        <v>185</v>
      </c>
      <c r="C827" s="94" t="s">
        <v>11</v>
      </c>
      <c r="D827" s="94" t="s">
        <v>200</v>
      </c>
      <c r="E827" s="94" t="s">
        <v>395</v>
      </c>
      <c r="F827" s="93">
        <v>40079.0</v>
      </c>
      <c r="G827" s="95" t="s">
        <v>172</v>
      </c>
      <c r="H827" s="96">
        <v>426863.0</v>
      </c>
    </row>
    <row r="828">
      <c r="A828" s="93">
        <v>2017.0</v>
      </c>
      <c r="B828" s="94" t="s">
        <v>185</v>
      </c>
      <c r="C828" s="94" t="s">
        <v>11</v>
      </c>
      <c r="D828" s="94" t="s">
        <v>190</v>
      </c>
      <c r="E828" s="94" t="s">
        <v>500</v>
      </c>
      <c r="F828" s="93">
        <v>48287.0</v>
      </c>
      <c r="G828" s="95" t="s">
        <v>173</v>
      </c>
      <c r="H828" s="96">
        <v>209.0</v>
      </c>
    </row>
    <row r="829">
      <c r="A829" s="93">
        <v>2017.0</v>
      </c>
      <c r="B829" s="94" t="s">
        <v>185</v>
      </c>
      <c r="C829" s="94" t="s">
        <v>11</v>
      </c>
      <c r="D829" s="94" t="s">
        <v>250</v>
      </c>
      <c r="E829" s="94" t="s">
        <v>251</v>
      </c>
      <c r="F829" s="93">
        <v>30101.0</v>
      </c>
      <c r="G829" s="95" t="s">
        <v>189</v>
      </c>
      <c r="H829" s="96">
        <v>151514.0</v>
      </c>
    </row>
    <row r="830">
      <c r="A830" s="93">
        <v>2017.0</v>
      </c>
      <c r="B830" s="94" t="s">
        <v>185</v>
      </c>
      <c r="C830" s="94" t="s">
        <v>11</v>
      </c>
      <c r="D830" s="94" t="s">
        <v>250</v>
      </c>
      <c r="E830" s="94" t="s">
        <v>251</v>
      </c>
      <c r="F830" s="93">
        <v>30101.0</v>
      </c>
      <c r="G830" s="95" t="s">
        <v>173</v>
      </c>
      <c r="H830" s="96">
        <v>40713.0</v>
      </c>
    </row>
    <row r="831">
      <c r="A831" s="93">
        <v>2017.0</v>
      </c>
      <c r="B831" s="94" t="s">
        <v>185</v>
      </c>
      <c r="C831" s="94" t="s">
        <v>186</v>
      </c>
      <c r="D831" s="94" t="s">
        <v>200</v>
      </c>
      <c r="E831" s="94" t="s">
        <v>224</v>
      </c>
      <c r="F831" s="93">
        <v>40093.0</v>
      </c>
      <c r="G831" s="95" t="s">
        <v>189</v>
      </c>
      <c r="H831" s="96">
        <v>4153.0</v>
      </c>
    </row>
    <row r="832">
      <c r="A832" s="93">
        <v>2017.0</v>
      </c>
      <c r="B832" s="94" t="s">
        <v>185</v>
      </c>
      <c r="C832" s="94" t="s">
        <v>11</v>
      </c>
      <c r="D832" s="94" t="s">
        <v>200</v>
      </c>
      <c r="E832" s="94" t="s">
        <v>509</v>
      </c>
      <c r="F832" s="93">
        <v>40009.0</v>
      </c>
      <c r="G832" s="95" t="s">
        <v>189</v>
      </c>
      <c r="H832" s="96">
        <v>253889.0</v>
      </c>
    </row>
    <row r="833">
      <c r="A833" s="93">
        <v>2017.0</v>
      </c>
      <c r="B833" s="94" t="s">
        <v>185</v>
      </c>
      <c r="C833" s="94" t="s">
        <v>11</v>
      </c>
      <c r="D833" s="94" t="s">
        <v>204</v>
      </c>
      <c r="E833" s="94" t="s">
        <v>249</v>
      </c>
      <c r="F833" s="93">
        <v>8095.0</v>
      </c>
      <c r="G833" s="95" t="s">
        <v>189</v>
      </c>
      <c r="H833" s="96">
        <v>18617.0</v>
      </c>
    </row>
    <row r="834">
      <c r="A834" s="93">
        <v>2017.0</v>
      </c>
      <c r="B834" s="94" t="s">
        <v>185</v>
      </c>
      <c r="C834" s="94" t="s">
        <v>11</v>
      </c>
      <c r="D834" s="94" t="s">
        <v>187</v>
      </c>
      <c r="E834" s="94" t="s">
        <v>506</v>
      </c>
      <c r="F834" s="93">
        <v>56045.0</v>
      </c>
      <c r="G834" s="95" t="s">
        <v>189</v>
      </c>
      <c r="H834" s="93">
        <v>788552.0</v>
      </c>
    </row>
    <row r="835">
      <c r="A835" s="93">
        <v>2017.0</v>
      </c>
      <c r="B835" s="94" t="s">
        <v>185</v>
      </c>
      <c r="C835" s="94" t="s">
        <v>11</v>
      </c>
      <c r="D835" s="94" t="s">
        <v>263</v>
      </c>
      <c r="E835" s="94" t="s">
        <v>242</v>
      </c>
      <c r="F835" s="93">
        <v>20033.0</v>
      </c>
      <c r="G835" s="95" t="s">
        <v>189</v>
      </c>
      <c r="H835" s="93">
        <v>3643.0</v>
      </c>
    </row>
    <row r="836">
      <c r="A836" s="93">
        <v>2017.0</v>
      </c>
      <c r="B836" s="94" t="s">
        <v>185</v>
      </c>
      <c r="C836" s="94" t="s">
        <v>11</v>
      </c>
      <c r="D836" s="94" t="s">
        <v>250</v>
      </c>
      <c r="E836" s="94" t="s">
        <v>254</v>
      </c>
      <c r="F836" s="93">
        <v>30021.0</v>
      </c>
      <c r="G836" s="95" t="s">
        <v>173</v>
      </c>
      <c r="H836" s="96">
        <v>196844.0</v>
      </c>
    </row>
    <row r="837">
      <c r="A837" s="93">
        <v>2017.0</v>
      </c>
      <c r="B837" s="94" t="s">
        <v>185</v>
      </c>
      <c r="C837" s="94" t="s">
        <v>11</v>
      </c>
      <c r="D837" s="94" t="s">
        <v>256</v>
      </c>
      <c r="E837" s="94" t="s">
        <v>309</v>
      </c>
      <c r="F837" s="93">
        <v>39133.0</v>
      </c>
      <c r="G837" s="95" t="s">
        <v>189</v>
      </c>
      <c r="H837" s="93">
        <v>137356.0</v>
      </c>
    </row>
    <row r="838">
      <c r="A838" s="93">
        <v>2017.0</v>
      </c>
      <c r="B838" s="94" t="s">
        <v>185</v>
      </c>
      <c r="C838" s="94" t="s">
        <v>11</v>
      </c>
      <c r="D838" s="94" t="s">
        <v>200</v>
      </c>
      <c r="E838" s="94" t="s">
        <v>397</v>
      </c>
      <c r="F838" s="93">
        <v>40139.0</v>
      </c>
      <c r="G838" s="95" t="s">
        <v>189</v>
      </c>
      <c r="H838" s="93">
        <v>87479.0</v>
      </c>
    </row>
    <row r="839">
      <c r="A839" s="93">
        <v>2017.0</v>
      </c>
      <c r="B839" s="94" t="s">
        <v>185</v>
      </c>
      <c r="C839" s="94" t="s">
        <v>186</v>
      </c>
      <c r="D839" s="94" t="s">
        <v>200</v>
      </c>
      <c r="E839" s="94" t="s">
        <v>224</v>
      </c>
      <c r="F839" s="93">
        <v>40093.0</v>
      </c>
      <c r="G839" s="95" t="s">
        <v>173</v>
      </c>
      <c r="H839" s="93">
        <v>130.0</v>
      </c>
    </row>
    <row r="840">
      <c r="A840" s="93">
        <v>2017.0</v>
      </c>
      <c r="B840" s="94" t="s">
        <v>185</v>
      </c>
      <c r="C840" s="94" t="s">
        <v>11</v>
      </c>
      <c r="D840" s="94" t="s">
        <v>200</v>
      </c>
      <c r="E840" s="94" t="s">
        <v>397</v>
      </c>
      <c r="F840" s="93">
        <v>40139.0</v>
      </c>
      <c r="G840" s="95" t="s">
        <v>173</v>
      </c>
      <c r="H840" s="93">
        <v>1618.0</v>
      </c>
    </row>
    <row r="841">
      <c r="A841" s="93">
        <v>2017.0</v>
      </c>
      <c r="B841" s="94" t="s">
        <v>185</v>
      </c>
      <c r="C841" s="94" t="s">
        <v>11</v>
      </c>
      <c r="D841" s="94" t="s">
        <v>217</v>
      </c>
      <c r="E841" s="94" t="s">
        <v>501</v>
      </c>
      <c r="F841" s="93">
        <v>21131.0</v>
      </c>
      <c r="G841" s="95" t="s">
        <v>172</v>
      </c>
      <c r="H841" s="93">
        <v>122933.0</v>
      </c>
    </row>
    <row r="842">
      <c r="A842" s="93">
        <v>2017.0</v>
      </c>
      <c r="B842" s="94" t="s">
        <v>185</v>
      </c>
      <c r="C842" s="94" t="s">
        <v>11</v>
      </c>
      <c r="D842" s="94" t="s">
        <v>231</v>
      </c>
      <c r="E842" s="94" t="s">
        <v>253</v>
      </c>
      <c r="F842" s="93">
        <v>5029.0</v>
      </c>
      <c r="G842" s="95" t="s">
        <v>189</v>
      </c>
      <c r="H842" s="93">
        <v>1236753.0</v>
      </c>
    </row>
    <row r="843">
      <c r="A843" s="93">
        <v>2017.0</v>
      </c>
      <c r="B843" s="94" t="s">
        <v>185</v>
      </c>
      <c r="C843" s="94" t="s">
        <v>11</v>
      </c>
      <c r="D843" s="94" t="s">
        <v>190</v>
      </c>
      <c r="E843" s="94" t="s">
        <v>462</v>
      </c>
      <c r="F843" s="93">
        <v>48357.0</v>
      </c>
      <c r="G843" s="95" t="s">
        <v>189</v>
      </c>
      <c r="H843" s="96">
        <v>3096.0</v>
      </c>
    </row>
    <row r="844">
      <c r="A844" s="93">
        <v>2017.0</v>
      </c>
      <c r="B844" s="94" t="s">
        <v>185</v>
      </c>
      <c r="C844" s="94" t="s">
        <v>11</v>
      </c>
      <c r="D844" s="94" t="s">
        <v>286</v>
      </c>
      <c r="E844" s="94" t="s">
        <v>522</v>
      </c>
      <c r="F844" s="93">
        <v>32007.0</v>
      </c>
      <c r="G844" s="95" t="s">
        <v>189</v>
      </c>
      <c r="H844" s="96">
        <v>26.0</v>
      </c>
    </row>
    <row r="845">
      <c r="A845" s="93">
        <v>2017.0</v>
      </c>
      <c r="B845" s="94" t="s">
        <v>185</v>
      </c>
      <c r="C845" s="94" t="s">
        <v>11</v>
      </c>
      <c r="D845" s="94" t="s">
        <v>286</v>
      </c>
      <c r="E845" s="94" t="s">
        <v>522</v>
      </c>
      <c r="F845" s="93">
        <v>32007.0</v>
      </c>
      <c r="G845" s="95" t="s">
        <v>173</v>
      </c>
      <c r="H845" s="96">
        <v>9.0</v>
      </c>
    </row>
    <row r="846">
      <c r="A846" s="93">
        <v>2017.0</v>
      </c>
      <c r="B846" s="94" t="s">
        <v>185</v>
      </c>
      <c r="C846" s="94" t="s">
        <v>11</v>
      </c>
      <c r="D846" s="94" t="s">
        <v>190</v>
      </c>
      <c r="E846" s="94" t="s">
        <v>462</v>
      </c>
      <c r="F846" s="93">
        <v>48357.0</v>
      </c>
      <c r="G846" s="95" t="s">
        <v>173</v>
      </c>
      <c r="H846" s="96">
        <v>2.0</v>
      </c>
    </row>
    <row r="847">
      <c r="A847" s="93">
        <v>2017.0</v>
      </c>
      <c r="B847" s="94" t="s">
        <v>185</v>
      </c>
      <c r="C847" s="94" t="s">
        <v>11</v>
      </c>
      <c r="D847" s="94" t="s">
        <v>256</v>
      </c>
      <c r="E847" s="94" t="s">
        <v>262</v>
      </c>
      <c r="F847" s="93">
        <v>39151.0</v>
      </c>
      <c r="G847" s="95" t="s">
        <v>173</v>
      </c>
      <c r="H847" s="96">
        <v>158.0</v>
      </c>
    </row>
    <row r="848">
      <c r="A848" s="93">
        <v>2017.0</v>
      </c>
      <c r="B848" s="94" t="s">
        <v>185</v>
      </c>
      <c r="C848" s="94" t="s">
        <v>11</v>
      </c>
      <c r="D848" s="94" t="s">
        <v>263</v>
      </c>
      <c r="E848" s="94" t="s">
        <v>402</v>
      </c>
      <c r="F848" s="93">
        <v>20081.0</v>
      </c>
      <c r="G848" s="95" t="s">
        <v>189</v>
      </c>
      <c r="H848" s="96">
        <v>177619.0</v>
      </c>
    </row>
    <row r="849">
      <c r="A849" s="93">
        <v>2017.0</v>
      </c>
      <c r="B849" s="94" t="s">
        <v>185</v>
      </c>
      <c r="C849" s="94" t="s">
        <v>11</v>
      </c>
      <c r="D849" s="94" t="s">
        <v>190</v>
      </c>
      <c r="E849" s="94" t="s">
        <v>405</v>
      </c>
      <c r="F849" s="93">
        <v>48505.0</v>
      </c>
      <c r="G849" s="95" t="s">
        <v>189</v>
      </c>
      <c r="H849" s="96">
        <v>139960.0</v>
      </c>
    </row>
    <row r="850">
      <c r="A850" s="93">
        <v>2017.0</v>
      </c>
      <c r="B850" s="94" t="s">
        <v>185</v>
      </c>
      <c r="C850" s="94" t="s">
        <v>11</v>
      </c>
      <c r="D850" s="94" t="s">
        <v>250</v>
      </c>
      <c r="E850" s="94" t="s">
        <v>255</v>
      </c>
      <c r="F850" s="93">
        <v>30005.0</v>
      </c>
      <c r="G850" s="95" t="s">
        <v>189</v>
      </c>
      <c r="H850" s="96">
        <v>930610.0</v>
      </c>
    </row>
    <row r="851">
      <c r="A851" s="93">
        <v>2017.0</v>
      </c>
      <c r="B851" s="94" t="s">
        <v>185</v>
      </c>
      <c r="C851" s="94" t="s">
        <v>11</v>
      </c>
      <c r="D851" s="94" t="s">
        <v>250</v>
      </c>
      <c r="E851" s="94" t="s">
        <v>255</v>
      </c>
      <c r="F851" s="93">
        <v>30005.0</v>
      </c>
      <c r="G851" s="95" t="s">
        <v>173</v>
      </c>
      <c r="H851" s="96">
        <v>28137.0</v>
      </c>
    </row>
    <row r="852">
      <c r="A852" s="93">
        <v>2017.0</v>
      </c>
      <c r="B852" s="94" t="s">
        <v>185</v>
      </c>
      <c r="C852" s="94" t="s">
        <v>11</v>
      </c>
      <c r="D852" s="94" t="s">
        <v>250</v>
      </c>
      <c r="E852" s="94" t="s">
        <v>401</v>
      </c>
      <c r="F852" s="93">
        <v>30035.0</v>
      </c>
      <c r="G852" s="95" t="s">
        <v>189</v>
      </c>
      <c r="H852" s="96">
        <v>16180.0</v>
      </c>
    </row>
    <row r="853">
      <c r="A853" s="93">
        <v>2017.0</v>
      </c>
      <c r="B853" s="94" t="s">
        <v>185</v>
      </c>
      <c r="C853" s="94" t="s">
        <v>11</v>
      </c>
      <c r="D853" s="94" t="s">
        <v>396</v>
      </c>
      <c r="E853" s="94" t="s">
        <v>459</v>
      </c>
      <c r="F853" s="93">
        <v>46047.0</v>
      </c>
      <c r="G853" s="95" t="s">
        <v>173</v>
      </c>
      <c r="H853" s="96">
        <v>8254.0</v>
      </c>
    </row>
    <row r="854">
      <c r="A854" s="93">
        <v>2017.0</v>
      </c>
      <c r="B854" s="94" t="s">
        <v>185</v>
      </c>
      <c r="C854" s="94" t="s">
        <v>11</v>
      </c>
      <c r="D854" s="94" t="s">
        <v>263</v>
      </c>
      <c r="E854" s="94" t="s">
        <v>400</v>
      </c>
      <c r="F854" s="93">
        <v>20189.0</v>
      </c>
      <c r="G854" s="95" t="s">
        <v>173</v>
      </c>
      <c r="H854" s="96">
        <v>1044.0</v>
      </c>
    </row>
    <row r="855">
      <c r="A855" s="93">
        <v>2017.0</v>
      </c>
      <c r="B855" s="94" t="s">
        <v>185</v>
      </c>
      <c r="C855" s="94" t="s">
        <v>11</v>
      </c>
      <c r="D855" s="94" t="s">
        <v>263</v>
      </c>
      <c r="E855" s="94" t="s">
        <v>400</v>
      </c>
      <c r="F855" s="93">
        <v>20189.0</v>
      </c>
      <c r="G855" s="95" t="s">
        <v>189</v>
      </c>
      <c r="H855" s="96">
        <v>186311.0</v>
      </c>
    </row>
    <row r="856">
      <c r="A856" s="93">
        <v>2017.0</v>
      </c>
      <c r="B856" s="94" t="s">
        <v>185</v>
      </c>
      <c r="C856" s="94" t="s">
        <v>11</v>
      </c>
      <c r="D856" s="94" t="s">
        <v>250</v>
      </c>
      <c r="E856" s="94" t="s">
        <v>401</v>
      </c>
      <c r="F856" s="93">
        <v>30035.0</v>
      </c>
      <c r="G856" s="95" t="s">
        <v>173</v>
      </c>
      <c r="H856" s="96">
        <v>2917.0</v>
      </c>
    </row>
    <row r="857">
      <c r="A857" s="93">
        <v>2017.0</v>
      </c>
      <c r="B857" s="94" t="s">
        <v>185</v>
      </c>
      <c r="C857" s="94" t="s">
        <v>11</v>
      </c>
      <c r="D857" s="94" t="s">
        <v>187</v>
      </c>
      <c r="E857" s="94" t="s">
        <v>288</v>
      </c>
      <c r="F857" s="93">
        <v>56003.0</v>
      </c>
      <c r="G857" s="95" t="s">
        <v>189</v>
      </c>
      <c r="H857" s="96">
        <v>938358.0</v>
      </c>
    </row>
    <row r="858">
      <c r="A858" s="93">
        <v>2017.0</v>
      </c>
      <c r="B858" s="94" t="s">
        <v>185</v>
      </c>
      <c r="C858" s="94" t="s">
        <v>11</v>
      </c>
      <c r="D858" s="94" t="s">
        <v>263</v>
      </c>
      <c r="E858" s="94" t="s">
        <v>402</v>
      </c>
      <c r="F858" s="93">
        <v>20081.0</v>
      </c>
      <c r="G858" s="95" t="s">
        <v>173</v>
      </c>
      <c r="H858" s="96">
        <v>18936.0</v>
      </c>
    </row>
    <row r="859">
      <c r="A859" s="93">
        <v>2017.0</v>
      </c>
      <c r="B859" s="94" t="s">
        <v>185</v>
      </c>
      <c r="C859" s="94" t="s">
        <v>11</v>
      </c>
      <c r="D859" s="94" t="s">
        <v>256</v>
      </c>
      <c r="E859" s="94" t="s">
        <v>257</v>
      </c>
      <c r="F859" s="93">
        <v>39073.0</v>
      </c>
      <c r="G859" s="95" t="s">
        <v>173</v>
      </c>
      <c r="H859" s="96">
        <v>1496.0</v>
      </c>
    </row>
    <row r="860">
      <c r="A860" s="93">
        <v>2017.0</v>
      </c>
      <c r="B860" s="94" t="s">
        <v>185</v>
      </c>
      <c r="C860" s="94" t="s">
        <v>11</v>
      </c>
      <c r="D860" s="94" t="s">
        <v>256</v>
      </c>
      <c r="E860" s="94" t="s">
        <v>257</v>
      </c>
      <c r="F860" s="93">
        <v>39073.0</v>
      </c>
      <c r="G860" s="95" t="s">
        <v>189</v>
      </c>
      <c r="H860" s="93">
        <v>1080.0</v>
      </c>
    </row>
    <row r="861">
      <c r="A861" s="93">
        <v>2017.0</v>
      </c>
      <c r="B861" s="94" t="s">
        <v>185</v>
      </c>
      <c r="C861" s="94" t="s">
        <v>11</v>
      </c>
      <c r="D861" s="94" t="s">
        <v>206</v>
      </c>
      <c r="E861" s="94" t="s">
        <v>252</v>
      </c>
      <c r="F861" s="93">
        <v>35015.0</v>
      </c>
      <c r="G861" s="95" t="s">
        <v>173</v>
      </c>
      <c r="H861" s="93">
        <v>3.5828168E7</v>
      </c>
    </row>
    <row r="862">
      <c r="A862" s="93">
        <v>2017.0</v>
      </c>
      <c r="B862" s="94" t="s">
        <v>185</v>
      </c>
      <c r="C862" s="94" t="s">
        <v>11</v>
      </c>
      <c r="D862" s="94" t="s">
        <v>206</v>
      </c>
      <c r="E862" s="94" t="s">
        <v>252</v>
      </c>
      <c r="F862" s="93">
        <v>35015.0</v>
      </c>
      <c r="G862" s="95" t="s">
        <v>189</v>
      </c>
      <c r="H862" s="93">
        <v>1.86265219E8</v>
      </c>
    </row>
    <row r="863">
      <c r="A863" s="93">
        <v>2017.0</v>
      </c>
      <c r="B863" s="94" t="s">
        <v>185</v>
      </c>
      <c r="C863" s="94" t="s">
        <v>11</v>
      </c>
      <c r="D863" s="94" t="s">
        <v>231</v>
      </c>
      <c r="E863" s="94" t="s">
        <v>258</v>
      </c>
      <c r="F863" s="93">
        <v>5033.0</v>
      </c>
      <c r="G863" s="95" t="s">
        <v>189</v>
      </c>
      <c r="H863" s="93">
        <v>89771.0</v>
      </c>
    </row>
    <row r="864">
      <c r="A864" s="93">
        <v>2017.0</v>
      </c>
      <c r="B864" s="94" t="s">
        <v>185</v>
      </c>
      <c r="C864" s="94" t="s">
        <v>11</v>
      </c>
      <c r="D864" s="94" t="s">
        <v>190</v>
      </c>
      <c r="E864" s="94" t="s">
        <v>259</v>
      </c>
      <c r="F864" s="93">
        <v>48439.0</v>
      </c>
      <c r="G864" s="95" t="s">
        <v>189</v>
      </c>
      <c r="H864" s="93">
        <v>1.4791841E7</v>
      </c>
    </row>
    <row r="865">
      <c r="A865" s="93">
        <v>2017.0</v>
      </c>
      <c r="B865" s="94" t="s">
        <v>185</v>
      </c>
      <c r="C865" s="94" t="s">
        <v>11</v>
      </c>
      <c r="D865" s="94" t="s">
        <v>190</v>
      </c>
      <c r="E865" s="94" t="s">
        <v>259</v>
      </c>
      <c r="F865" s="93">
        <v>48439.0</v>
      </c>
      <c r="G865" s="95" t="s">
        <v>173</v>
      </c>
      <c r="H865" s="93">
        <v>275.0</v>
      </c>
    </row>
    <row r="866">
      <c r="A866" s="93">
        <v>2017.0</v>
      </c>
      <c r="B866" s="94" t="s">
        <v>185</v>
      </c>
      <c r="C866" s="94" t="s">
        <v>11</v>
      </c>
      <c r="D866" s="94" t="s">
        <v>200</v>
      </c>
      <c r="E866" s="94" t="s">
        <v>431</v>
      </c>
      <c r="F866" s="93">
        <v>40015.0</v>
      </c>
      <c r="G866" s="95" t="s">
        <v>173</v>
      </c>
      <c r="H866" s="93">
        <v>36.0</v>
      </c>
    </row>
    <row r="867">
      <c r="A867" s="93">
        <v>2017.0</v>
      </c>
      <c r="B867" s="94" t="s">
        <v>185</v>
      </c>
      <c r="C867" s="94" t="s">
        <v>11</v>
      </c>
      <c r="D867" s="94" t="s">
        <v>187</v>
      </c>
      <c r="E867" s="94" t="s">
        <v>288</v>
      </c>
      <c r="F867" s="93">
        <v>56003.0</v>
      </c>
      <c r="G867" s="95" t="s">
        <v>173</v>
      </c>
      <c r="H867" s="93">
        <v>203164.0</v>
      </c>
    </row>
    <row r="868">
      <c r="A868" s="93">
        <v>2017.0</v>
      </c>
      <c r="B868" s="94" t="s">
        <v>185</v>
      </c>
      <c r="C868" s="94" t="s">
        <v>11</v>
      </c>
      <c r="D868" s="94" t="s">
        <v>260</v>
      </c>
      <c r="E868" s="94" t="s">
        <v>261</v>
      </c>
      <c r="F868" s="93">
        <v>42015.0</v>
      </c>
      <c r="G868" s="95" t="s">
        <v>189</v>
      </c>
      <c r="H868" s="93">
        <v>15839.0</v>
      </c>
    </row>
    <row r="869">
      <c r="A869" s="93">
        <v>2017.0</v>
      </c>
      <c r="B869" s="94" t="s">
        <v>185</v>
      </c>
      <c r="C869" s="94" t="s">
        <v>11</v>
      </c>
      <c r="D869" s="94" t="s">
        <v>190</v>
      </c>
      <c r="E869" s="94" t="s">
        <v>405</v>
      </c>
      <c r="F869" s="93">
        <v>48505.0</v>
      </c>
      <c r="G869" s="95" t="s">
        <v>173</v>
      </c>
      <c r="H869" s="96">
        <v>3.0</v>
      </c>
    </row>
    <row r="870">
      <c r="A870" s="93">
        <v>2017.0</v>
      </c>
      <c r="B870" s="94" t="s">
        <v>185</v>
      </c>
      <c r="C870" s="94" t="s">
        <v>11</v>
      </c>
      <c r="D870" s="94" t="s">
        <v>194</v>
      </c>
      <c r="E870" s="94" t="s">
        <v>262</v>
      </c>
      <c r="F870" s="93">
        <v>38089.0</v>
      </c>
      <c r="G870" s="95" t="s">
        <v>189</v>
      </c>
      <c r="H870" s="96">
        <v>56040.0</v>
      </c>
    </row>
    <row r="871">
      <c r="A871" s="93">
        <v>2017.0</v>
      </c>
      <c r="B871" s="94" t="s">
        <v>185</v>
      </c>
      <c r="C871" s="94" t="s">
        <v>11</v>
      </c>
      <c r="D871" s="94" t="s">
        <v>194</v>
      </c>
      <c r="E871" s="94" t="s">
        <v>262</v>
      </c>
      <c r="F871" s="93">
        <v>38089.0</v>
      </c>
      <c r="G871" s="95" t="s">
        <v>173</v>
      </c>
      <c r="H871" s="96">
        <v>43468.0</v>
      </c>
    </row>
    <row r="872">
      <c r="A872" s="93">
        <v>2017.0</v>
      </c>
      <c r="B872" s="94" t="s">
        <v>185</v>
      </c>
      <c r="C872" s="94" t="s">
        <v>11</v>
      </c>
      <c r="D872" s="94" t="s">
        <v>263</v>
      </c>
      <c r="E872" s="94" t="s">
        <v>403</v>
      </c>
      <c r="F872" s="93">
        <v>20093.0</v>
      </c>
      <c r="G872" s="95" t="s">
        <v>189</v>
      </c>
      <c r="H872" s="96">
        <v>1169928.0</v>
      </c>
    </row>
    <row r="873">
      <c r="A873" s="93">
        <v>2017.0</v>
      </c>
      <c r="B873" s="94" t="s">
        <v>185</v>
      </c>
      <c r="C873" s="94" t="s">
        <v>11</v>
      </c>
      <c r="D873" s="94" t="s">
        <v>263</v>
      </c>
      <c r="E873" s="94" t="s">
        <v>403</v>
      </c>
      <c r="F873" s="93">
        <v>20093.0</v>
      </c>
      <c r="G873" s="95" t="s">
        <v>173</v>
      </c>
      <c r="H873" s="96">
        <v>19403.0</v>
      </c>
    </row>
    <row r="874">
      <c r="A874" s="93">
        <v>2017.0</v>
      </c>
      <c r="B874" s="94" t="s">
        <v>185</v>
      </c>
      <c r="C874" s="94" t="s">
        <v>186</v>
      </c>
      <c r="D874" s="94" t="s">
        <v>300</v>
      </c>
      <c r="E874" s="94" t="s">
        <v>354</v>
      </c>
      <c r="F874" s="93">
        <v>6029.0</v>
      </c>
      <c r="G874" s="95" t="s">
        <v>189</v>
      </c>
      <c r="H874" s="96">
        <v>2161.0</v>
      </c>
    </row>
    <row r="875">
      <c r="A875" s="93">
        <v>2017.0</v>
      </c>
      <c r="B875" s="94" t="s">
        <v>185</v>
      </c>
      <c r="C875" s="94" t="s">
        <v>11</v>
      </c>
      <c r="D875" s="94" t="s">
        <v>250</v>
      </c>
      <c r="E875" s="94" t="s">
        <v>460</v>
      </c>
      <c r="F875" s="93">
        <v>30105.0</v>
      </c>
      <c r="G875" s="95" t="s">
        <v>189</v>
      </c>
      <c r="H875" s="96">
        <v>937443.0</v>
      </c>
    </row>
    <row r="876">
      <c r="A876" s="93">
        <v>2017.0</v>
      </c>
      <c r="B876" s="94" t="s">
        <v>185</v>
      </c>
      <c r="C876" s="94" t="s">
        <v>11</v>
      </c>
      <c r="D876" s="94" t="s">
        <v>263</v>
      </c>
      <c r="E876" s="94" t="s">
        <v>264</v>
      </c>
      <c r="F876" s="93">
        <v>20101.0</v>
      </c>
      <c r="G876" s="95" t="s">
        <v>173</v>
      </c>
      <c r="H876" s="96">
        <v>3187.0</v>
      </c>
    </row>
    <row r="877">
      <c r="A877" s="93">
        <v>2017.0</v>
      </c>
      <c r="B877" s="94" t="s">
        <v>185</v>
      </c>
      <c r="C877" s="94" t="s">
        <v>11</v>
      </c>
      <c r="D877" s="94" t="s">
        <v>200</v>
      </c>
      <c r="E877" s="94" t="s">
        <v>431</v>
      </c>
      <c r="F877" s="93">
        <v>40015.0</v>
      </c>
      <c r="G877" s="94" t="s">
        <v>189</v>
      </c>
      <c r="H877" s="96">
        <v>41799.0</v>
      </c>
    </row>
    <row r="878">
      <c r="A878" s="93">
        <v>2017.0</v>
      </c>
      <c r="B878" s="94" t="s">
        <v>185</v>
      </c>
      <c r="C878" s="94" t="s">
        <v>11</v>
      </c>
      <c r="D878" s="94" t="s">
        <v>187</v>
      </c>
      <c r="E878" s="94" t="s">
        <v>506</v>
      </c>
      <c r="F878" s="93">
        <v>56045.0</v>
      </c>
      <c r="G878" s="94" t="s">
        <v>173</v>
      </c>
      <c r="H878" s="96">
        <v>300203.0</v>
      </c>
    </row>
    <row r="879">
      <c r="A879" s="93">
        <v>2017.0</v>
      </c>
      <c r="B879" s="94" t="s">
        <v>185</v>
      </c>
      <c r="C879" s="94" t="s">
        <v>11</v>
      </c>
      <c r="D879" s="94" t="s">
        <v>190</v>
      </c>
      <c r="E879" s="94" t="s">
        <v>266</v>
      </c>
      <c r="F879" s="93">
        <v>48347.0</v>
      </c>
      <c r="G879" s="95" t="s">
        <v>189</v>
      </c>
      <c r="H879" s="96">
        <v>121816.0</v>
      </c>
    </row>
    <row r="880">
      <c r="A880" s="93">
        <v>2017.0</v>
      </c>
      <c r="B880" s="94" t="s">
        <v>185</v>
      </c>
      <c r="C880" s="94" t="s">
        <v>11</v>
      </c>
      <c r="D880" s="94" t="s">
        <v>190</v>
      </c>
      <c r="E880" s="94" t="s">
        <v>266</v>
      </c>
      <c r="F880" s="93">
        <v>48347.0</v>
      </c>
      <c r="G880" s="95" t="s">
        <v>173</v>
      </c>
      <c r="H880" s="96">
        <v>33.0</v>
      </c>
    </row>
    <row r="881">
      <c r="A881" s="93">
        <v>2017.0</v>
      </c>
      <c r="B881" s="94" t="s">
        <v>185</v>
      </c>
      <c r="C881" s="94" t="s">
        <v>11</v>
      </c>
      <c r="D881" s="94" t="s">
        <v>190</v>
      </c>
      <c r="E881" s="94" t="s">
        <v>188</v>
      </c>
      <c r="F881" s="93">
        <v>48251.0</v>
      </c>
      <c r="G881" s="95" t="s">
        <v>189</v>
      </c>
      <c r="H881" s="96">
        <v>814532.0</v>
      </c>
    </row>
    <row r="882">
      <c r="A882" s="93">
        <v>2017.0</v>
      </c>
      <c r="B882" s="94" t="s">
        <v>185</v>
      </c>
      <c r="C882" s="94" t="s">
        <v>11</v>
      </c>
      <c r="D882" s="94" t="s">
        <v>250</v>
      </c>
      <c r="E882" s="94" t="s">
        <v>268</v>
      </c>
      <c r="F882" s="93">
        <v>30011.0</v>
      </c>
      <c r="G882" s="95" t="s">
        <v>173</v>
      </c>
      <c r="H882" s="96">
        <v>198517.0</v>
      </c>
    </row>
    <row r="883">
      <c r="A883" s="93">
        <v>2017.0</v>
      </c>
      <c r="B883" s="94" t="s">
        <v>185</v>
      </c>
      <c r="C883" s="94" t="s">
        <v>11</v>
      </c>
      <c r="D883" s="94" t="s">
        <v>222</v>
      </c>
      <c r="E883" s="94" t="s">
        <v>267</v>
      </c>
      <c r="F883" s="93">
        <v>31057.0</v>
      </c>
      <c r="G883" s="95" t="s">
        <v>173</v>
      </c>
      <c r="H883" s="96">
        <v>192.0</v>
      </c>
    </row>
    <row r="884">
      <c r="A884" s="93">
        <v>2017.0</v>
      </c>
      <c r="B884" s="94" t="s">
        <v>185</v>
      </c>
      <c r="C884" s="94" t="s">
        <v>11</v>
      </c>
      <c r="D884" s="94" t="s">
        <v>204</v>
      </c>
      <c r="E884" s="94" t="s">
        <v>404</v>
      </c>
      <c r="F884" s="93">
        <v>8067.0</v>
      </c>
      <c r="G884" s="95" t="s">
        <v>189</v>
      </c>
      <c r="H884" s="96">
        <v>1.2296974E7</v>
      </c>
    </row>
    <row r="885">
      <c r="A885" s="93">
        <v>2017.0</v>
      </c>
      <c r="B885" s="94" t="s">
        <v>185</v>
      </c>
      <c r="C885" s="94" t="s">
        <v>11</v>
      </c>
      <c r="D885" s="94" t="s">
        <v>204</v>
      </c>
      <c r="E885" s="94" t="s">
        <v>404</v>
      </c>
      <c r="F885" s="93">
        <v>8067.0</v>
      </c>
      <c r="G885" s="95" t="s">
        <v>173</v>
      </c>
      <c r="H885" s="96">
        <v>65.0</v>
      </c>
    </row>
    <row r="886">
      <c r="A886" s="93">
        <v>2017.0</v>
      </c>
      <c r="B886" s="94" t="s">
        <v>185</v>
      </c>
      <c r="C886" s="94" t="s">
        <v>11</v>
      </c>
      <c r="D886" s="94" t="s">
        <v>190</v>
      </c>
      <c r="E886" s="94" t="s">
        <v>269</v>
      </c>
      <c r="F886" s="93">
        <v>48037.0</v>
      </c>
      <c r="G886" s="95" t="s">
        <v>173</v>
      </c>
      <c r="H886" s="96">
        <v>1841.0</v>
      </c>
    </row>
    <row r="887">
      <c r="A887" s="93">
        <v>2017.0</v>
      </c>
      <c r="B887" s="94" t="s">
        <v>185</v>
      </c>
      <c r="C887" s="94" t="s">
        <v>11</v>
      </c>
      <c r="D887" s="94" t="s">
        <v>204</v>
      </c>
      <c r="E887" s="94" t="s">
        <v>404</v>
      </c>
      <c r="F887" s="93">
        <v>8067.0</v>
      </c>
      <c r="G887" s="95" t="s">
        <v>172</v>
      </c>
      <c r="H887" s="96">
        <v>496827.0</v>
      </c>
    </row>
    <row r="888">
      <c r="A888" s="93">
        <v>2017.0</v>
      </c>
      <c r="B888" s="94" t="s">
        <v>185</v>
      </c>
      <c r="C888" s="94" t="s">
        <v>186</v>
      </c>
      <c r="D888" s="94" t="s">
        <v>187</v>
      </c>
      <c r="E888" s="94" t="s">
        <v>265</v>
      </c>
      <c r="F888" s="93">
        <v>56011.0</v>
      </c>
      <c r="G888" s="95" t="s">
        <v>173</v>
      </c>
      <c r="H888" s="96">
        <v>4110.0</v>
      </c>
    </row>
    <row r="889">
      <c r="A889" s="93">
        <v>2017.0</v>
      </c>
      <c r="B889" s="94" t="s">
        <v>185</v>
      </c>
      <c r="C889" s="94" t="s">
        <v>11</v>
      </c>
      <c r="D889" s="94" t="s">
        <v>204</v>
      </c>
      <c r="E889" s="94" t="s">
        <v>275</v>
      </c>
      <c r="F889" s="93">
        <v>8121.0</v>
      </c>
      <c r="G889" s="95" t="s">
        <v>189</v>
      </c>
      <c r="H889" s="96">
        <v>72868.0</v>
      </c>
    </row>
    <row r="890">
      <c r="A890" s="93">
        <v>2017.0</v>
      </c>
      <c r="B890" s="94" t="s">
        <v>185</v>
      </c>
      <c r="C890" s="94" t="s">
        <v>11</v>
      </c>
      <c r="D890" s="94" t="s">
        <v>190</v>
      </c>
      <c r="E890" s="94" t="s">
        <v>270</v>
      </c>
      <c r="F890" s="93">
        <v>48339.0</v>
      </c>
      <c r="G890" s="95" t="s">
        <v>189</v>
      </c>
      <c r="H890" s="93">
        <v>693902.0</v>
      </c>
    </row>
    <row r="891">
      <c r="A891" s="93">
        <v>2017.0</v>
      </c>
      <c r="B891" s="94" t="s">
        <v>185</v>
      </c>
      <c r="C891" s="94" t="s">
        <v>11</v>
      </c>
      <c r="D891" s="94" t="s">
        <v>190</v>
      </c>
      <c r="E891" s="94" t="s">
        <v>270</v>
      </c>
      <c r="F891" s="93">
        <v>48339.0</v>
      </c>
      <c r="G891" s="95" t="s">
        <v>173</v>
      </c>
      <c r="H891" s="93">
        <v>2143.0</v>
      </c>
    </row>
    <row r="892">
      <c r="A892" s="93">
        <v>2017.0</v>
      </c>
      <c r="B892" s="94" t="s">
        <v>185</v>
      </c>
      <c r="C892" s="94" t="s">
        <v>11</v>
      </c>
      <c r="D892" s="94" t="s">
        <v>187</v>
      </c>
      <c r="E892" s="94" t="s">
        <v>461</v>
      </c>
      <c r="F892" s="93">
        <v>56001.0</v>
      </c>
      <c r="G892" s="95" t="s">
        <v>189</v>
      </c>
      <c r="H892" s="93">
        <v>17328.0</v>
      </c>
    </row>
    <row r="893">
      <c r="A893" s="93">
        <v>2017.0</v>
      </c>
      <c r="B893" s="94" t="s">
        <v>185</v>
      </c>
      <c r="C893" s="94" t="s">
        <v>11</v>
      </c>
      <c r="D893" s="94" t="s">
        <v>187</v>
      </c>
      <c r="E893" s="94" t="s">
        <v>461</v>
      </c>
      <c r="F893" s="93">
        <v>56001.0</v>
      </c>
      <c r="G893" s="95" t="s">
        <v>173</v>
      </c>
      <c r="H893" s="93">
        <v>17270.0</v>
      </c>
    </row>
    <row r="894">
      <c r="A894" s="93">
        <v>2017.0</v>
      </c>
      <c r="B894" s="94" t="s">
        <v>185</v>
      </c>
      <c r="C894" s="94" t="s">
        <v>11</v>
      </c>
      <c r="D894" s="94" t="s">
        <v>204</v>
      </c>
      <c r="E894" s="94" t="s">
        <v>275</v>
      </c>
      <c r="F894" s="93">
        <v>8121.0</v>
      </c>
      <c r="G894" s="95" t="s">
        <v>173</v>
      </c>
      <c r="H894" s="96">
        <v>4129.0</v>
      </c>
    </row>
    <row r="895">
      <c r="A895" s="93">
        <v>2017.0</v>
      </c>
      <c r="B895" s="94" t="s">
        <v>185</v>
      </c>
      <c r="C895" s="94" t="s">
        <v>11</v>
      </c>
      <c r="D895" s="94" t="s">
        <v>190</v>
      </c>
      <c r="E895" s="94" t="s">
        <v>271</v>
      </c>
      <c r="F895" s="93">
        <v>48217.0</v>
      </c>
      <c r="G895" s="95" t="s">
        <v>189</v>
      </c>
      <c r="H895" s="96">
        <v>18659.0</v>
      </c>
    </row>
    <row r="896">
      <c r="A896" s="93">
        <v>2017.0</v>
      </c>
      <c r="B896" s="94" t="s">
        <v>185</v>
      </c>
      <c r="C896" s="94" t="s">
        <v>11</v>
      </c>
      <c r="D896" s="94" t="s">
        <v>206</v>
      </c>
      <c r="E896" s="94" t="s">
        <v>511</v>
      </c>
      <c r="F896" s="93">
        <v>35043.0</v>
      </c>
      <c r="G896" s="95" t="s">
        <v>173</v>
      </c>
      <c r="H896" s="96">
        <v>728977.0</v>
      </c>
    </row>
    <row r="897">
      <c r="A897" s="93">
        <v>2017.0</v>
      </c>
      <c r="B897" s="94" t="s">
        <v>185</v>
      </c>
      <c r="C897" s="94" t="s">
        <v>11</v>
      </c>
      <c r="D897" s="94" t="s">
        <v>260</v>
      </c>
      <c r="E897" s="94" t="s">
        <v>273</v>
      </c>
      <c r="F897" s="93">
        <v>42063.0</v>
      </c>
      <c r="G897" s="95" t="s">
        <v>189</v>
      </c>
      <c r="H897" s="96">
        <v>2916.0</v>
      </c>
    </row>
    <row r="898">
      <c r="A898" s="93">
        <v>2017.0</v>
      </c>
      <c r="B898" s="94" t="s">
        <v>185</v>
      </c>
      <c r="C898" s="94" t="s">
        <v>11</v>
      </c>
      <c r="D898" s="94" t="s">
        <v>204</v>
      </c>
      <c r="E898" s="94" t="s">
        <v>272</v>
      </c>
      <c r="F898" s="93">
        <v>8007.0</v>
      </c>
      <c r="G898" s="95" t="s">
        <v>189</v>
      </c>
      <c r="H898" s="93">
        <v>1110658.0</v>
      </c>
    </row>
    <row r="899">
      <c r="A899" s="93">
        <v>2017.0</v>
      </c>
      <c r="B899" s="94" t="s">
        <v>185</v>
      </c>
      <c r="C899" s="94" t="s">
        <v>11</v>
      </c>
      <c r="D899" s="94" t="s">
        <v>192</v>
      </c>
      <c r="E899" s="94" t="s">
        <v>201</v>
      </c>
      <c r="F899" s="93">
        <v>22043.0</v>
      </c>
      <c r="G899" s="95" t="s">
        <v>173</v>
      </c>
      <c r="H899" s="93">
        <v>10704.0</v>
      </c>
    </row>
    <row r="900">
      <c r="A900" s="93">
        <v>2017.0</v>
      </c>
      <c r="B900" s="94" t="s">
        <v>185</v>
      </c>
      <c r="C900" s="94" t="s">
        <v>11</v>
      </c>
      <c r="D900" s="94" t="s">
        <v>194</v>
      </c>
      <c r="E900" s="94" t="s">
        <v>276</v>
      </c>
      <c r="F900" s="93">
        <v>38065.0</v>
      </c>
      <c r="G900" s="95" t="s">
        <v>172</v>
      </c>
      <c r="H900" s="96">
        <v>558766.0</v>
      </c>
    </row>
    <row r="901">
      <c r="A901" s="93">
        <v>2017.0</v>
      </c>
      <c r="B901" s="94" t="s">
        <v>185</v>
      </c>
      <c r="C901" s="94" t="s">
        <v>11</v>
      </c>
      <c r="D901" s="94" t="s">
        <v>190</v>
      </c>
      <c r="E901" s="94" t="s">
        <v>279</v>
      </c>
      <c r="F901" s="93">
        <v>48311.0</v>
      </c>
      <c r="G901" s="95" t="s">
        <v>189</v>
      </c>
      <c r="H901" s="96">
        <v>152113.0</v>
      </c>
    </row>
    <row r="902">
      <c r="A902" s="93">
        <v>2017.0</v>
      </c>
      <c r="B902" s="94" t="s">
        <v>185</v>
      </c>
      <c r="C902" s="94" t="s">
        <v>11</v>
      </c>
      <c r="D902" s="94" t="s">
        <v>190</v>
      </c>
      <c r="E902" s="94" t="s">
        <v>279</v>
      </c>
      <c r="F902" s="93">
        <v>48311.0</v>
      </c>
      <c r="G902" s="95" t="s">
        <v>173</v>
      </c>
      <c r="H902" s="96">
        <v>30396.0</v>
      </c>
    </row>
    <row r="903">
      <c r="A903" s="93">
        <v>2017.0</v>
      </c>
      <c r="B903" s="94" t="s">
        <v>185</v>
      </c>
      <c r="C903" s="94" t="s">
        <v>11</v>
      </c>
      <c r="D903" s="94" t="s">
        <v>204</v>
      </c>
      <c r="E903" s="94" t="s">
        <v>357</v>
      </c>
      <c r="F903" s="93">
        <v>8043.0</v>
      </c>
      <c r="G903" s="95" t="s">
        <v>189</v>
      </c>
      <c r="H903" s="96">
        <v>49.0</v>
      </c>
    </row>
    <row r="904">
      <c r="A904" s="93">
        <v>2017.0</v>
      </c>
      <c r="B904" s="94" t="s">
        <v>185</v>
      </c>
      <c r="C904" s="94" t="s">
        <v>11</v>
      </c>
      <c r="D904" s="94" t="s">
        <v>204</v>
      </c>
      <c r="E904" s="94" t="s">
        <v>357</v>
      </c>
      <c r="F904" s="93">
        <v>8043.0</v>
      </c>
      <c r="G904" s="95" t="s">
        <v>173</v>
      </c>
      <c r="H904" s="96">
        <v>37.0</v>
      </c>
    </row>
    <row r="905">
      <c r="A905" s="93">
        <v>2017.0</v>
      </c>
      <c r="B905" s="94" t="s">
        <v>185</v>
      </c>
      <c r="C905" s="94" t="s">
        <v>11</v>
      </c>
      <c r="D905" s="94" t="s">
        <v>200</v>
      </c>
      <c r="E905" s="94" t="s">
        <v>274</v>
      </c>
      <c r="F905" s="93">
        <v>40007.0</v>
      </c>
      <c r="G905" s="95" t="s">
        <v>173</v>
      </c>
      <c r="H905" s="96">
        <v>2232.0</v>
      </c>
    </row>
    <row r="906">
      <c r="A906" s="93">
        <v>2017.0</v>
      </c>
      <c r="B906" s="94" t="s">
        <v>185</v>
      </c>
      <c r="C906" s="94" t="s">
        <v>11</v>
      </c>
      <c r="D906" s="94" t="s">
        <v>200</v>
      </c>
      <c r="E906" s="94" t="s">
        <v>274</v>
      </c>
      <c r="F906" s="93">
        <v>40007.0</v>
      </c>
      <c r="G906" s="95" t="s">
        <v>189</v>
      </c>
      <c r="H906" s="96">
        <v>76335.0</v>
      </c>
    </row>
    <row r="907">
      <c r="A907" s="93">
        <v>2017.0</v>
      </c>
      <c r="B907" s="94" t="s">
        <v>185</v>
      </c>
      <c r="C907" s="94" t="s">
        <v>11</v>
      </c>
      <c r="D907" s="94" t="s">
        <v>190</v>
      </c>
      <c r="E907" s="94" t="s">
        <v>321</v>
      </c>
      <c r="F907" s="93">
        <v>48403.0</v>
      </c>
      <c r="G907" s="95" t="s">
        <v>189</v>
      </c>
      <c r="H907" s="96">
        <v>175378.0</v>
      </c>
    </row>
    <row r="908">
      <c r="A908" s="93">
        <v>2017.0</v>
      </c>
      <c r="B908" s="94" t="s">
        <v>185</v>
      </c>
      <c r="C908" s="94" t="s">
        <v>11</v>
      </c>
      <c r="D908" s="94" t="s">
        <v>198</v>
      </c>
      <c r="E908" s="94" t="s">
        <v>281</v>
      </c>
      <c r="F908" s="93">
        <v>1053.0</v>
      </c>
      <c r="G908" s="95" t="s">
        <v>189</v>
      </c>
      <c r="H908" s="96">
        <v>6947.0</v>
      </c>
    </row>
    <row r="909">
      <c r="A909" s="93">
        <v>2017.0</v>
      </c>
      <c r="B909" s="94" t="s">
        <v>185</v>
      </c>
      <c r="C909" s="94" t="s">
        <v>186</v>
      </c>
      <c r="D909" s="94" t="s">
        <v>187</v>
      </c>
      <c r="E909" s="94" t="s">
        <v>412</v>
      </c>
      <c r="F909" s="93">
        <v>56037.0</v>
      </c>
      <c r="G909" s="95" t="s">
        <v>189</v>
      </c>
      <c r="H909" s="96">
        <v>249570.0</v>
      </c>
    </row>
    <row r="910">
      <c r="A910" s="93">
        <v>2017.0</v>
      </c>
      <c r="B910" s="94" t="s">
        <v>185</v>
      </c>
      <c r="C910" s="94" t="s">
        <v>11</v>
      </c>
      <c r="D910" s="94" t="s">
        <v>263</v>
      </c>
      <c r="E910" s="94" t="s">
        <v>407</v>
      </c>
      <c r="F910" s="93">
        <v>20129.0</v>
      </c>
      <c r="G910" s="95" t="s">
        <v>189</v>
      </c>
      <c r="H910" s="96">
        <v>1597931.0</v>
      </c>
    </row>
    <row r="911">
      <c r="A911" s="93">
        <v>2017.0</v>
      </c>
      <c r="B911" s="94" t="s">
        <v>185</v>
      </c>
      <c r="C911" s="94" t="s">
        <v>11</v>
      </c>
      <c r="D911" s="94" t="s">
        <v>194</v>
      </c>
      <c r="E911" s="94" t="s">
        <v>278</v>
      </c>
      <c r="F911" s="93">
        <v>38023.0</v>
      </c>
      <c r="G911" s="95" t="s">
        <v>189</v>
      </c>
      <c r="H911" s="96">
        <v>92996.0</v>
      </c>
    </row>
    <row r="912">
      <c r="A912" s="93">
        <v>2017.0</v>
      </c>
      <c r="B912" s="94" t="s">
        <v>185</v>
      </c>
      <c r="C912" s="94" t="s">
        <v>11</v>
      </c>
      <c r="D912" s="94" t="s">
        <v>194</v>
      </c>
      <c r="E912" s="94" t="s">
        <v>278</v>
      </c>
      <c r="F912" s="93">
        <v>38023.0</v>
      </c>
      <c r="G912" s="95" t="s">
        <v>173</v>
      </c>
      <c r="H912" s="93">
        <v>95070.0</v>
      </c>
    </row>
    <row r="913">
      <c r="A913" s="93">
        <v>2017.0</v>
      </c>
      <c r="B913" s="94" t="s">
        <v>185</v>
      </c>
      <c r="C913" s="94" t="s">
        <v>11</v>
      </c>
      <c r="D913" s="94" t="s">
        <v>263</v>
      </c>
      <c r="E913" s="94" t="s">
        <v>407</v>
      </c>
      <c r="F913" s="93">
        <v>20129.0</v>
      </c>
      <c r="G913" s="95" t="s">
        <v>173</v>
      </c>
      <c r="H913" s="93">
        <v>63536.0</v>
      </c>
    </row>
    <row r="914">
      <c r="A914" s="93">
        <v>2017.0</v>
      </c>
      <c r="B914" s="94" t="s">
        <v>185</v>
      </c>
      <c r="C914" s="94" t="s">
        <v>11</v>
      </c>
      <c r="D914" s="94" t="s">
        <v>194</v>
      </c>
      <c r="E914" s="94" t="s">
        <v>277</v>
      </c>
      <c r="F914" s="93">
        <v>38033.0</v>
      </c>
      <c r="G914" s="95" t="s">
        <v>173</v>
      </c>
      <c r="H914" s="93">
        <v>268882.0</v>
      </c>
    </row>
    <row r="915">
      <c r="A915" s="93">
        <v>2017.0</v>
      </c>
      <c r="B915" s="94" t="s">
        <v>185</v>
      </c>
      <c r="C915" s="94" t="s">
        <v>11</v>
      </c>
      <c r="D915" s="94" t="s">
        <v>194</v>
      </c>
      <c r="E915" s="94" t="s">
        <v>277</v>
      </c>
      <c r="F915" s="93">
        <v>38033.0</v>
      </c>
      <c r="G915" s="95" t="s">
        <v>189</v>
      </c>
      <c r="H915" s="93">
        <v>224917.0</v>
      </c>
    </row>
    <row r="916">
      <c r="A916" s="93">
        <v>2017.0</v>
      </c>
      <c r="B916" s="94" t="s">
        <v>185</v>
      </c>
      <c r="C916" s="94" t="s">
        <v>11</v>
      </c>
      <c r="D916" s="94" t="s">
        <v>196</v>
      </c>
      <c r="E916" s="94" t="s">
        <v>280</v>
      </c>
      <c r="F916" s="93">
        <v>49017.0</v>
      </c>
      <c r="G916" s="95" t="s">
        <v>189</v>
      </c>
      <c r="H916" s="93">
        <v>9125.0</v>
      </c>
    </row>
    <row r="917">
      <c r="A917" s="93">
        <v>2017.0</v>
      </c>
      <c r="B917" s="94" t="s">
        <v>185</v>
      </c>
      <c r="C917" s="94" t="s">
        <v>11</v>
      </c>
      <c r="D917" s="94" t="s">
        <v>196</v>
      </c>
      <c r="E917" s="94" t="s">
        <v>280</v>
      </c>
      <c r="F917" s="93">
        <v>49017.0</v>
      </c>
      <c r="G917" s="95" t="s">
        <v>173</v>
      </c>
      <c r="H917" s="96">
        <v>138705.0</v>
      </c>
    </row>
    <row r="918">
      <c r="A918" s="93">
        <v>2017.0</v>
      </c>
      <c r="B918" s="94" t="s">
        <v>185</v>
      </c>
      <c r="C918" s="94" t="s">
        <v>11</v>
      </c>
      <c r="D918" s="94" t="s">
        <v>190</v>
      </c>
      <c r="E918" s="94" t="s">
        <v>321</v>
      </c>
      <c r="F918" s="93">
        <v>48403.0</v>
      </c>
      <c r="G918" s="95" t="s">
        <v>173</v>
      </c>
      <c r="H918" s="96">
        <v>1719.0</v>
      </c>
    </row>
    <row r="919">
      <c r="A919" s="93">
        <v>2017.0</v>
      </c>
      <c r="B919" s="94" t="s">
        <v>185</v>
      </c>
      <c r="C919" s="94" t="s">
        <v>11</v>
      </c>
      <c r="D919" s="94" t="s">
        <v>222</v>
      </c>
      <c r="E919" s="94" t="s">
        <v>406</v>
      </c>
      <c r="F919" s="93">
        <v>31033.0</v>
      </c>
      <c r="G919" s="95" t="s">
        <v>173</v>
      </c>
      <c r="H919" s="96">
        <v>18559.0</v>
      </c>
    </row>
    <row r="920">
      <c r="A920" s="93">
        <v>2017.0</v>
      </c>
      <c r="B920" s="94" t="s">
        <v>185</v>
      </c>
      <c r="C920" s="94" t="s">
        <v>11</v>
      </c>
      <c r="D920" s="94" t="s">
        <v>222</v>
      </c>
      <c r="E920" s="94" t="s">
        <v>406</v>
      </c>
      <c r="F920" s="93">
        <v>31033.0</v>
      </c>
      <c r="G920" s="95" t="s">
        <v>189</v>
      </c>
      <c r="H920" s="96">
        <v>247.0</v>
      </c>
    </row>
    <row r="921">
      <c r="A921" s="93">
        <v>2017.0</v>
      </c>
      <c r="B921" s="94" t="s">
        <v>185</v>
      </c>
      <c r="C921" s="94" t="s">
        <v>11</v>
      </c>
      <c r="D921" s="94" t="s">
        <v>198</v>
      </c>
      <c r="E921" s="94" t="s">
        <v>281</v>
      </c>
      <c r="F921" s="93">
        <v>1053.0</v>
      </c>
      <c r="G921" s="95" t="s">
        <v>173</v>
      </c>
      <c r="H921" s="96">
        <v>26266.0</v>
      </c>
    </row>
    <row r="922">
      <c r="A922" s="93">
        <v>2017.0</v>
      </c>
      <c r="B922" s="94" t="s">
        <v>185</v>
      </c>
      <c r="C922" s="94" t="s">
        <v>11</v>
      </c>
      <c r="D922" s="94" t="s">
        <v>231</v>
      </c>
      <c r="E922" s="94" t="s">
        <v>282</v>
      </c>
      <c r="F922" s="93">
        <v>5027.0</v>
      </c>
      <c r="G922" s="95" t="s">
        <v>189</v>
      </c>
      <c r="H922" s="96">
        <v>1635.0</v>
      </c>
    </row>
    <row r="923">
      <c r="A923" s="93">
        <v>2017.0</v>
      </c>
      <c r="B923" s="94" t="s">
        <v>185</v>
      </c>
      <c r="C923" s="94" t="s">
        <v>11</v>
      </c>
      <c r="D923" s="94" t="s">
        <v>231</v>
      </c>
      <c r="E923" s="94" t="s">
        <v>282</v>
      </c>
      <c r="F923" s="93">
        <v>5027.0</v>
      </c>
      <c r="G923" s="95" t="s">
        <v>173</v>
      </c>
      <c r="H923" s="96">
        <v>1.0</v>
      </c>
    </row>
    <row r="924">
      <c r="A924" s="93">
        <v>2017.0</v>
      </c>
      <c r="B924" s="94" t="s">
        <v>185</v>
      </c>
      <c r="C924" s="94" t="s">
        <v>11</v>
      </c>
      <c r="D924" s="94" t="s">
        <v>250</v>
      </c>
      <c r="E924" s="94" t="s">
        <v>285</v>
      </c>
      <c r="F924" s="93">
        <v>30065.0</v>
      </c>
      <c r="G924" s="95" t="s">
        <v>173</v>
      </c>
      <c r="H924" s="96">
        <v>4774.0</v>
      </c>
    </row>
    <row r="925">
      <c r="A925" s="93">
        <v>2017.0</v>
      </c>
      <c r="B925" s="94" t="s">
        <v>185</v>
      </c>
      <c r="C925" s="94" t="s">
        <v>11</v>
      </c>
      <c r="D925" s="94" t="s">
        <v>231</v>
      </c>
      <c r="E925" s="94" t="s">
        <v>283</v>
      </c>
      <c r="F925" s="93">
        <v>5145.0</v>
      </c>
      <c r="G925" s="95" t="s">
        <v>189</v>
      </c>
      <c r="H925" s="96">
        <v>241436.0</v>
      </c>
    </row>
    <row r="926">
      <c r="A926" s="93">
        <v>2017.0</v>
      </c>
      <c r="B926" s="94" t="s">
        <v>185</v>
      </c>
      <c r="C926" s="94" t="s">
        <v>11</v>
      </c>
      <c r="D926" s="94" t="s">
        <v>250</v>
      </c>
      <c r="E926" s="94" t="s">
        <v>285</v>
      </c>
      <c r="F926" s="93">
        <v>30065.0</v>
      </c>
      <c r="G926" s="95" t="s">
        <v>172</v>
      </c>
      <c r="H926" s="96">
        <v>101234.0</v>
      </c>
    </row>
    <row r="927">
      <c r="A927" s="93">
        <v>2017.0</v>
      </c>
      <c r="B927" s="94" t="s">
        <v>185</v>
      </c>
      <c r="C927" s="94" t="s">
        <v>11</v>
      </c>
      <c r="D927" s="94" t="s">
        <v>192</v>
      </c>
      <c r="E927" s="94" t="s">
        <v>408</v>
      </c>
      <c r="F927" s="93">
        <v>22113.0</v>
      </c>
      <c r="G927" s="95" t="s">
        <v>189</v>
      </c>
      <c r="H927" s="96">
        <v>118.0</v>
      </c>
    </row>
    <row r="928">
      <c r="A928" s="93">
        <v>2017.0</v>
      </c>
      <c r="B928" s="94" t="s">
        <v>185</v>
      </c>
      <c r="C928" s="94" t="s">
        <v>186</v>
      </c>
      <c r="D928" s="94" t="s">
        <v>300</v>
      </c>
      <c r="E928" s="94" t="s">
        <v>354</v>
      </c>
      <c r="F928" s="93">
        <v>6029.0</v>
      </c>
      <c r="G928" s="95" t="s">
        <v>173</v>
      </c>
      <c r="H928" s="96">
        <v>2709.0</v>
      </c>
    </row>
    <row r="929">
      <c r="A929" s="93">
        <v>2017.0</v>
      </c>
      <c r="B929" s="94" t="s">
        <v>185</v>
      </c>
      <c r="C929" s="94" t="s">
        <v>11</v>
      </c>
      <c r="D929" s="94" t="s">
        <v>192</v>
      </c>
      <c r="E929" s="94" t="s">
        <v>408</v>
      </c>
      <c r="F929" s="93">
        <v>22113.0</v>
      </c>
      <c r="G929" s="95" t="s">
        <v>173</v>
      </c>
      <c r="H929" s="96">
        <v>3812.0</v>
      </c>
    </row>
    <row r="930">
      <c r="A930" s="93">
        <v>2017.0</v>
      </c>
      <c r="B930" s="94" t="s">
        <v>185</v>
      </c>
      <c r="C930" s="94" t="s">
        <v>11</v>
      </c>
      <c r="D930" s="94" t="s">
        <v>204</v>
      </c>
      <c r="E930" s="94" t="s">
        <v>406</v>
      </c>
      <c r="F930" s="93">
        <v>8017.0</v>
      </c>
      <c r="G930" s="95" t="s">
        <v>189</v>
      </c>
      <c r="H930" s="96">
        <v>83018.0</v>
      </c>
    </row>
    <row r="931">
      <c r="A931" s="93">
        <v>2017.0</v>
      </c>
      <c r="B931" s="94" t="s">
        <v>185</v>
      </c>
      <c r="C931" s="94" t="s">
        <v>186</v>
      </c>
      <c r="D931" s="94" t="s">
        <v>187</v>
      </c>
      <c r="E931" s="94" t="s">
        <v>284</v>
      </c>
      <c r="F931" s="93">
        <v>56009.0</v>
      </c>
      <c r="G931" s="95" t="s">
        <v>173</v>
      </c>
      <c r="H931" s="93">
        <v>21088.0</v>
      </c>
    </row>
    <row r="932">
      <c r="A932" s="93">
        <v>2017.0</v>
      </c>
      <c r="B932" s="94" t="s">
        <v>185</v>
      </c>
      <c r="C932" s="94" t="s">
        <v>186</v>
      </c>
      <c r="D932" s="94" t="s">
        <v>187</v>
      </c>
      <c r="E932" s="94" t="s">
        <v>284</v>
      </c>
      <c r="F932" s="93">
        <v>56009.0</v>
      </c>
      <c r="G932" s="95" t="s">
        <v>189</v>
      </c>
      <c r="H932" s="96">
        <v>114159.0</v>
      </c>
    </row>
    <row r="933">
      <c r="A933" s="93">
        <v>2017.0</v>
      </c>
      <c r="B933" s="94" t="s">
        <v>185</v>
      </c>
      <c r="C933" s="94" t="s">
        <v>186</v>
      </c>
      <c r="D933" s="94" t="s">
        <v>187</v>
      </c>
      <c r="E933" s="94" t="s">
        <v>412</v>
      </c>
      <c r="F933" s="93">
        <v>56037.0</v>
      </c>
      <c r="G933" s="95" t="s">
        <v>173</v>
      </c>
      <c r="H933" s="96">
        <v>643.0</v>
      </c>
    </row>
    <row r="934">
      <c r="A934" s="93">
        <v>2017.0</v>
      </c>
      <c r="B934" s="94" t="s">
        <v>185</v>
      </c>
      <c r="C934" s="94" t="s">
        <v>11</v>
      </c>
      <c r="D934" s="94" t="s">
        <v>187</v>
      </c>
      <c r="E934" s="94" t="s">
        <v>412</v>
      </c>
      <c r="F934" s="93">
        <v>56037.0</v>
      </c>
      <c r="G934" s="95" t="s">
        <v>189</v>
      </c>
      <c r="H934" s="96">
        <v>1.16398168E8</v>
      </c>
    </row>
    <row r="935">
      <c r="A935" s="93">
        <v>2017.0</v>
      </c>
      <c r="B935" s="94" t="s">
        <v>185</v>
      </c>
      <c r="C935" s="94" t="s">
        <v>11</v>
      </c>
      <c r="D935" s="94" t="s">
        <v>286</v>
      </c>
      <c r="E935" s="94" t="s">
        <v>287</v>
      </c>
      <c r="F935" s="93">
        <v>32023.0</v>
      </c>
      <c r="G935" s="95" t="s">
        <v>189</v>
      </c>
      <c r="H935" s="96">
        <v>1746.0</v>
      </c>
    </row>
    <row r="936">
      <c r="A936" s="93">
        <v>2017.0</v>
      </c>
      <c r="B936" s="94" t="s">
        <v>185</v>
      </c>
      <c r="C936" s="94" t="s">
        <v>11</v>
      </c>
      <c r="D936" s="94" t="s">
        <v>286</v>
      </c>
      <c r="E936" s="94" t="s">
        <v>287</v>
      </c>
      <c r="F936" s="93">
        <v>32023.0</v>
      </c>
      <c r="G936" s="95" t="s">
        <v>173</v>
      </c>
      <c r="H936" s="96">
        <v>238566.0</v>
      </c>
    </row>
    <row r="937">
      <c r="A937" s="93">
        <v>2017.0</v>
      </c>
      <c r="B937" s="94" t="s">
        <v>185</v>
      </c>
      <c r="C937" s="94" t="s">
        <v>11</v>
      </c>
      <c r="D937" s="94" t="s">
        <v>187</v>
      </c>
      <c r="E937" s="94" t="s">
        <v>409</v>
      </c>
      <c r="F937" s="93">
        <v>56021.0</v>
      </c>
      <c r="G937" s="95" t="s">
        <v>189</v>
      </c>
      <c r="H937" s="96">
        <v>3743.0</v>
      </c>
    </row>
    <row r="938">
      <c r="A938" s="93">
        <v>2017.0</v>
      </c>
      <c r="B938" s="94" t="s">
        <v>185</v>
      </c>
      <c r="C938" s="94" t="s">
        <v>11</v>
      </c>
      <c r="D938" s="94" t="s">
        <v>187</v>
      </c>
      <c r="E938" s="94" t="s">
        <v>409</v>
      </c>
      <c r="F938" s="93">
        <v>56021.0</v>
      </c>
      <c r="G938" s="95" t="s">
        <v>173</v>
      </c>
      <c r="H938" s="96">
        <v>13625.0</v>
      </c>
    </row>
    <row r="939">
      <c r="A939" s="93">
        <v>2017.0</v>
      </c>
      <c r="B939" s="94" t="s">
        <v>185</v>
      </c>
      <c r="C939" s="94" t="s">
        <v>11</v>
      </c>
      <c r="D939" s="94" t="s">
        <v>200</v>
      </c>
      <c r="E939" s="94" t="s">
        <v>463</v>
      </c>
      <c r="F939" s="93">
        <v>40029.0</v>
      </c>
      <c r="G939" s="95" t="s">
        <v>173</v>
      </c>
      <c r="H939" s="96">
        <v>1989.0</v>
      </c>
    </row>
    <row r="940">
      <c r="A940" s="93">
        <v>2017.0</v>
      </c>
      <c r="B940" s="94" t="s">
        <v>185</v>
      </c>
      <c r="C940" s="94" t="s">
        <v>186</v>
      </c>
      <c r="D940" s="94" t="s">
        <v>187</v>
      </c>
      <c r="E940" s="94" t="s">
        <v>288</v>
      </c>
      <c r="F940" s="93">
        <v>56003.0</v>
      </c>
      <c r="G940" s="95" t="s">
        <v>173</v>
      </c>
      <c r="H940" s="96">
        <v>428653.0</v>
      </c>
    </row>
    <row r="941">
      <c r="A941" s="93">
        <v>2017.0</v>
      </c>
      <c r="B941" s="94" t="s">
        <v>185</v>
      </c>
      <c r="C941" s="94" t="s">
        <v>186</v>
      </c>
      <c r="D941" s="94" t="s">
        <v>187</v>
      </c>
      <c r="E941" s="94" t="s">
        <v>288</v>
      </c>
      <c r="F941" s="93">
        <v>56003.0</v>
      </c>
      <c r="G941" s="95" t="s">
        <v>189</v>
      </c>
      <c r="H941" s="96">
        <v>186699.0</v>
      </c>
    </row>
    <row r="942">
      <c r="A942" s="93">
        <v>2017.0</v>
      </c>
      <c r="B942" s="94" t="s">
        <v>185</v>
      </c>
      <c r="C942" s="94" t="s">
        <v>11</v>
      </c>
      <c r="D942" s="94" t="s">
        <v>217</v>
      </c>
      <c r="E942" s="94" t="s">
        <v>289</v>
      </c>
      <c r="F942" s="93">
        <v>21195.0</v>
      </c>
      <c r="G942" s="95" t="s">
        <v>189</v>
      </c>
      <c r="H942" s="96">
        <v>22305.0</v>
      </c>
    </row>
    <row r="943">
      <c r="A943" s="93">
        <v>2017.0</v>
      </c>
      <c r="B943" s="94" t="s">
        <v>185</v>
      </c>
      <c r="C943" s="94" t="s">
        <v>11</v>
      </c>
      <c r="D943" s="94" t="s">
        <v>200</v>
      </c>
      <c r="E943" s="94" t="s">
        <v>463</v>
      </c>
      <c r="F943" s="93">
        <v>40029.0</v>
      </c>
      <c r="G943" s="95" t="s">
        <v>189</v>
      </c>
      <c r="H943" s="96">
        <v>1806021.0</v>
      </c>
    </row>
    <row r="944">
      <c r="A944" s="93">
        <v>2017.0</v>
      </c>
      <c r="B944" s="94" t="s">
        <v>185</v>
      </c>
      <c r="C944" s="94" t="s">
        <v>11</v>
      </c>
      <c r="D944" s="94" t="s">
        <v>187</v>
      </c>
      <c r="E944" s="94" t="s">
        <v>412</v>
      </c>
      <c r="F944" s="93">
        <v>56037.0</v>
      </c>
      <c r="G944" s="95" t="s">
        <v>173</v>
      </c>
      <c r="H944" s="96">
        <v>2448513.0</v>
      </c>
    </row>
    <row r="945">
      <c r="A945" s="93">
        <v>2017.0</v>
      </c>
      <c r="B945" s="94" t="s">
        <v>185</v>
      </c>
      <c r="C945" s="94" t="s">
        <v>11</v>
      </c>
      <c r="D945" s="94" t="s">
        <v>300</v>
      </c>
      <c r="E945" s="94" t="s">
        <v>410</v>
      </c>
      <c r="F945" s="93">
        <v>6077.0</v>
      </c>
      <c r="G945" s="95" t="s">
        <v>189</v>
      </c>
      <c r="H945" s="96">
        <v>2717.0</v>
      </c>
    </row>
    <row r="946">
      <c r="A946" s="93">
        <v>2017.0</v>
      </c>
      <c r="B946" s="94" t="s">
        <v>185</v>
      </c>
      <c r="C946" s="94" t="s">
        <v>11</v>
      </c>
      <c r="D946" s="94" t="s">
        <v>263</v>
      </c>
      <c r="E946" s="94" t="s">
        <v>291</v>
      </c>
      <c r="F946" s="93">
        <v>20119.0</v>
      </c>
      <c r="G946" s="95" t="s">
        <v>189</v>
      </c>
      <c r="H946" s="96">
        <v>5665.0</v>
      </c>
    </row>
    <row r="947">
      <c r="A947" s="93">
        <v>2017.0</v>
      </c>
      <c r="B947" s="94" t="s">
        <v>185</v>
      </c>
      <c r="C947" s="94" t="s">
        <v>11</v>
      </c>
      <c r="D947" s="94" t="s">
        <v>250</v>
      </c>
      <c r="E947" s="94" t="s">
        <v>293</v>
      </c>
      <c r="F947" s="93">
        <v>30017.0</v>
      </c>
      <c r="G947" s="95" t="s">
        <v>189</v>
      </c>
      <c r="H947" s="96">
        <v>14325.0</v>
      </c>
    </row>
    <row r="948">
      <c r="A948" s="93">
        <v>2017.0</v>
      </c>
      <c r="B948" s="94" t="s">
        <v>185</v>
      </c>
      <c r="C948" s="94" t="s">
        <v>11</v>
      </c>
      <c r="D948" s="94" t="s">
        <v>192</v>
      </c>
      <c r="E948" s="94" t="s">
        <v>292</v>
      </c>
      <c r="F948" s="93">
        <v>22079.0</v>
      </c>
      <c r="G948" s="95" t="s">
        <v>173</v>
      </c>
      <c r="H948" s="96">
        <v>3874.0</v>
      </c>
    </row>
    <row r="949">
      <c r="A949" s="93">
        <v>2017.0</v>
      </c>
      <c r="B949" s="94" t="s">
        <v>185</v>
      </c>
      <c r="C949" s="94" t="s">
        <v>11</v>
      </c>
      <c r="D949" s="94" t="s">
        <v>187</v>
      </c>
      <c r="E949" s="94" t="s">
        <v>412</v>
      </c>
      <c r="F949" s="93">
        <v>56037.0</v>
      </c>
      <c r="G949" s="95" t="s">
        <v>172</v>
      </c>
      <c r="H949" s="96">
        <v>2203338.0</v>
      </c>
    </row>
    <row r="950">
      <c r="A950" s="93">
        <v>2017.0</v>
      </c>
      <c r="B950" s="94" t="s">
        <v>185</v>
      </c>
      <c r="C950" s="94" t="s">
        <v>11</v>
      </c>
      <c r="D950" s="94" t="s">
        <v>200</v>
      </c>
      <c r="E950" s="94" t="s">
        <v>386</v>
      </c>
      <c r="F950" s="93">
        <v>40081.0</v>
      </c>
      <c r="G950" s="95" t="s">
        <v>189</v>
      </c>
      <c r="H950" s="96">
        <v>20016.0</v>
      </c>
    </row>
    <row r="951">
      <c r="A951" s="93">
        <v>2017.0</v>
      </c>
      <c r="B951" s="94" t="s">
        <v>185</v>
      </c>
      <c r="C951" s="94" t="s">
        <v>11</v>
      </c>
      <c r="D951" s="94" t="s">
        <v>198</v>
      </c>
      <c r="E951" s="94" t="s">
        <v>411</v>
      </c>
      <c r="F951" s="93">
        <v>1003.0</v>
      </c>
      <c r="G951" s="95" t="s">
        <v>189</v>
      </c>
      <c r="H951" s="96">
        <v>46525.0</v>
      </c>
    </row>
    <row r="952">
      <c r="A952" s="93">
        <v>2017.0</v>
      </c>
      <c r="B952" s="94" t="s">
        <v>185</v>
      </c>
      <c r="C952" s="94" t="s">
        <v>11</v>
      </c>
      <c r="D952" s="94" t="s">
        <v>202</v>
      </c>
      <c r="E952" s="94" t="s">
        <v>294</v>
      </c>
      <c r="F952" s="93">
        <v>26001.0</v>
      </c>
      <c r="G952" s="95" t="s">
        <v>189</v>
      </c>
      <c r="H952" s="96">
        <v>2605.0</v>
      </c>
    </row>
    <row r="953">
      <c r="A953" s="93">
        <v>2017.0</v>
      </c>
      <c r="B953" s="94" t="s">
        <v>185</v>
      </c>
      <c r="C953" s="94" t="s">
        <v>11</v>
      </c>
      <c r="D953" s="94" t="s">
        <v>198</v>
      </c>
      <c r="E953" s="94" t="s">
        <v>411</v>
      </c>
      <c r="F953" s="93">
        <v>1003.0</v>
      </c>
      <c r="G953" s="95" t="s">
        <v>173</v>
      </c>
      <c r="H953" s="93">
        <v>19.0</v>
      </c>
    </row>
    <row r="954">
      <c r="A954" s="93">
        <v>2017.0</v>
      </c>
      <c r="B954" s="94" t="s">
        <v>185</v>
      </c>
      <c r="C954" s="94" t="s">
        <v>11</v>
      </c>
      <c r="D954" s="94" t="s">
        <v>234</v>
      </c>
      <c r="E954" s="94" t="s">
        <v>235</v>
      </c>
      <c r="F954" s="93">
        <v>2122.0</v>
      </c>
      <c r="G954" s="95" t="s">
        <v>173</v>
      </c>
      <c r="H954" s="96">
        <v>768078.0</v>
      </c>
    </row>
    <row r="955">
      <c r="A955" s="93">
        <v>2017.0</v>
      </c>
      <c r="B955" s="94" t="s">
        <v>185</v>
      </c>
      <c r="C955" s="94" t="s">
        <v>186</v>
      </c>
      <c r="D955" s="94" t="s">
        <v>250</v>
      </c>
      <c r="E955" s="94" t="s">
        <v>290</v>
      </c>
      <c r="F955" s="93">
        <v>30051.0</v>
      </c>
      <c r="G955" s="95" t="s">
        <v>173</v>
      </c>
      <c r="H955" s="93">
        <v>7198.0</v>
      </c>
    </row>
    <row r="956">
      <c r="A956" s="93">
        <v>2017.0</v>
      </c>
      <c r="B956" s="94" t="s">
        <v>185</v>
      </c>
      <c r="C956" s="94" t="s">
        <v>11</v>
      </c>
      <c r="D956" s="94" t="s">
        <v>204</v>
      </c>
      <c r="E956" s="94" t="s">
        <v>280</v>
      </c>
      <c r="F956" s="93">
        <v>8045.0</v>
      </c>
      <c r="G956" s="95" t="s">
        <v>189</v>
      </c>
      <c r="H956" s="93">
        <v>1.56008054E8</v>
      </c>
    </row>
    <row r="957">
      <c r="A957" s="93">
        <v>2017.0</v>
      </c>
      <c r="B957" s="94" t="s">
        <v>185</v>
      </c>
      <c r="C957" s="94" t="s">
        <v>11</v>
      </c>
      <c r="D957" s="94" t="s">
        <v>204</v>
      </c>
      <c r="E957" s="94" t="s">
        <v>296</v>
      </c>
      <c r="F957" s="93">
        <v>8123.0</v>
      </c>
      <c r="G957" s="95" t="s">
        <v>189</v>
      </c>
      <c r="H957" s="96">
        <v>5928654.0</v>
      </c>
    </row>
    <row r="958">
      <c r="A958" s="93">
        <v>2017.0</v>
      </c>
      <c r="B958" s="94" t="s">
        <v>185</v>
      </c>
      <c r="C958" s="94" t="s">
        <v>11</v>
      </c>
      <c r="D958" s="94" t="s">
        <v>204</v>
      </c>
      <c r="E958" s="94" t="s">
        <v>296</v>
      </c>
      <c r="F958" s="93">
        <v>8123.0</v>
      </c>
      <c r="G958" s="95" t="s">
        <v>173</v>
      </c>
      <c r="H958" s="96">
        <v>1767934.0</v>
      </c>
    </row>
    <row r="959">
      <c r="A959" s="93">
        <v>2017.0</v>
      </c>
      <c r="B959" s="94" t="s">
        <v>185</v>
      </c>
      <c r="C959" s="94" t="s">
        <v>11</v>
      </c>
      <c r="D959" s="94" t="s">
        <v>204</v>
      </c>
      <c r="E959" s="94" t="s">
        <v>280</v>
      </c>
      <c r="F959" s="93">
        <v>8045.0</v>
      </c>
      <c r="G959" s="95" t="s">
        <v>173</v>
      </c>
      <c r="H959" s="96">
        <v>511317.0</v>
      </c>
    </row>
    <row r="960">
      <c r="A960" s="93">
        <v>2017.0</v>
      </c>
      <c r="B960" s="94" t="s">
        <v>185</v>
      </c>
      <c r="C960" s="94" t="s">
        <v>11</v>
      </c>
      <c r="D960" s="94" t="s">
        <v>187</v>
      </c>
      <c r="E960" s="94" t="s">
        <v>488</v>
      </c>
      <c r="F960" s="93">
        <v>56025.0</v>
      </c>
      <c r="G960" s="95" t="s">
        <v>189</v>
      </c>
      <c r="H960" s="96">
        <v>1.3119995E7</v>
      </c>
    </row>
    <row r="961">
      <c r="A961" s="93">
        <v>2017.0</v>
      </c>
      <c r="B961" s="94" t="s">
        <v>185</v>
      </c>
      <c r="C961" s="94" t="s">
        <v>11</v>
      </c>
      <c r="D961" s="94" t="s">
        <v>196</v>
      </c>
      <c r="E961" s="94" t="s">
        <v>298</v>
      </c>
      <c r="F961" s="93">
        <v>49019.0</v>
      </c>
      <c r="G961" s="95" t="s">
        <v>189</v>
      </c>
      <c r="H961" s="96">
        <v>3103252.0</v>
      </c>
    </row>
    <row r="962">
      <c r="A962" s="93">
        <v>2017.0</v>
      </c>
      <c r="B962" s="94" t="s">
        <v>185</v>
      </c>
      <c r="C962" s="94" t="s">
        <v>11</v>
      </c>
      <c r="D962" s="94" t="s">
        <v>204</v>
      </c>
      <c r="E962" s="94" t="s">
        <v>297</v>
      </c>
      <c r="F962" s="93">
        <v>8099.0</v>
      </c>
      <c r="G962" s="95" t="s">
        <v>189</v>
      </c>
      <c r="H962" s="96">
        <v>161.0</v>
      </c>
    </row>
    <row r="963">
      <c r="A963" s="93">
        <v>2017.0</v>
      </c>
      <c r="B963" s="94" t="s">
        <v>185</v>
      </c>
      <c r="C963" s="94" t="s">
        <v>11</v>
      </c>
      <c r="D963" s="94" t="s">
        <v>187</v>
      </c>
      <c r="E963" s="94" t="s">
        <v>488</v>
      </c>
      <c r="F963" s="93">
        <v>56025.0</v>
      </c>
      <c r="G963" s="95" t="s">
        <v>173</v>
      </c>
      <c r="H963" s="96">
        <v>4760302.0</v>
      </c>
    </row>
    <row r="964">
      <c r="A964" s="93">
        <v>2017.0</v>
      </c>
      <c r="B964" s="94" t="s">
        <v>185</v>
      </c>
      <c r="C964" s="94" t="s">
        <v>11</v>
      </c>
      <c r="D964" s="94" t="s">
        <v>196</v>
      </c>
      <c r="E964" s="94" t="s">
        <v>298</v>
      </c>
      <c r="F964" s="93">
        <v>49019.0</v>
      </c>
      <c r="G964" s="95" t="s">
        <v>173</v>
      </c>
      <c r="H964" s="96">
        <v>354049.0</v>
      </c>
    </row>
    <row r="965">
      <c r="A965" s="93">
        <v>2017.0</v>
      </c>
      <c r="B965" s="94" t="s">
        <v>185</v>
      </c>
      <c r="C965" s="94" t="s">
        <v>11</v>
      </c>
      <c r="D965" s="94" t="s">
        <v>204</v>
      </c>
      <c r="E965" s="94" t="s">
        <v>303</v>
      </c>
      <c r="F965" s="93">
        <v>8063.0</v>
      </c>
      <c r="G965" s="95" t="s">
        <v>173</v>
      </c>
      <c r="H965" s="96">
        <v>12.0</v>
      </c>
    </row>
    <row r="966">
      <c r="A966" s="93">
        <v>2017.0</v>
      </c>
      <c r="B966" s="94" t="s">
        <v>185</v>
      </c>
      <c r="C966" s="94" t="s">
        <v>11</v>
      </c>
      <c r="D966" s="94" t="s">
        <v>200</v>
      </c>
      <c r="E966" s="94" t="s">
        <v>386</v>
      </c>
      <c r="F966" s="93">
        <v>40081.0</v>
      </c>
      <c r="G966" s="95" t="s">
        <v>173</v>
      </c>
      <c r="H966" s="96">
        <v>1517.0</v>
      </c>
    </row>
    <row r="967">
      <c r="A967" s="93">
        <v>2017.0</v>
      </c>
      <c r="B967" s="94" t="s">
        <v>185</v>
      </c>
      <c r="C967" s="94" t="s">
        <v>11</v>
      </c>
      <c r="D967" s="94" t="s">
        <v>263</v>
      </c>
      <c r="E967" s="94" t="s">
        <v>464</v>
      </c>
      <c r="F967" s="93">
        <v>20053.0</v>
      </c>
      <c r="G967" s="95" t="s">
        <v>189</v>
      </c>
      <c r="H967" s="96">
        <v>4708.0</v>
      </c>
    </row>
    <row r="968">
      <c r="A968" s="93">
        <v>2017.0</v>
      </c>
      <c r="B968" s="94" t="s">
        <v>185</v>
      </c>
      <c r="C968" s="94" t="s">
        <v>11</v>
      </c>
      <c r="D968" s="94" t="s">
        <v>256</v>
      </c>
      <c r="E968" s="94" t="s">
        <v>309</v>
      </c>
      <c r="F968" s="93">
        <v>39133.0</v>
      </c>
      <c r="G968" s="95" t="s">
        <v>173</v>
      </c>
      <c r="H968" s="96">
        <v>4520.0</v>
      </c>
    </row>
    <row r="969">
      <c r="A969" s="93">
        <v>2017.0</v>
      </c>
      <c r="B969" s="94" t="s">
        <v>185</v>
      </c>
      <c r="C969" s="94" t="s">
        <v>11</v>
      </c>
      <c r="D969" s="94" t="s">
        <v>204</v>
      </c>
      <c r="E969" s="94" t="s">
        <v>406</v>
      </c>
      <c r="F969" s="93">
        <v>8017.0</v>
      </c>
      <c r="G969" s="95" t="s">
        <v>173</v>
      </c>
      <c r="H969" s="96">
        <v>13445.0</v>
      </c>
    </row>
    <row r="970">
      <c r="A970" s="93">
        <v>2017.0</v>
      </c>
      <c r="B970" s="94" t="s">
        <v>185</v>
      </c>
      <c r="C970" s="94" t="s">
        <v>11</v>
      </c>
      <c r="D970" s="94" t="s">
        <v>190</v>
      </c>
      <c r="E970" s="94" t="s">
        <v>210</v>
      </c>
      <c r="F970" s="93">
        <v>48497.0</v>
      </c>
      <c r="G970" s="95" t="s">
        <v>189</v>
      </c>
      <c r="H970" s="96">
        <v>1787030.0</v>
      </c>
    </row>
    <row r="971">
      <c r="A971" s="93">
        <v>2017.0</v>
      </c>
      <c r="B971" s="94" t="s">
        <v>185</v>
      </c>
      <c r="C971" s="94" t="s">
        <v>186</v>
      </c>
      <c r="D971" s="94" t="s">
        <v>187</v>
      </c>
      <c r="E971" s="94" t="s">
        <v>188</v>
      </c>
      <c r="F971" s="93">
        <v>56019.0</v>
      </c>
      <c r="G971" s="95" t="s">
        <v>173</v>
      </c>
      <c r="H971" s="96">
        <v>32386.0</v>
      </c>
    </row>
    <row r="972">
      <c r="A972" s="93">
        <v>2017.0</v>
      </c>
      <c r="B972" s="94" t="s">
        <v>185</v>
      </c>
      <c r="C972" s="94" t="s">
        <v>186</v>
      </c>
      <c r="D972" s="94" t="s">
        <v>187</v>
      </c>
      <c r="E972" s="94" t="s">
        <v>188</v>
      </c>
      <c r="F972" s="93">
        <v>56019.0</v>
      </c>
      <c r="G972" s="95" t="s">
        <v>189</v>
      </c>
      <c r="H972" s="96">
        <v>13590.0</v>
      </c>
    </row>
    <row r="973">
      <c r="A973" s="93">
        <v>2017.0</v>
      </c>
      <c r="B973" s="94" t="s">
        <v>185</v>
      </c>
      <c r="C973" s="94" t="s">
        <v>11</v>
      </c>
      <c r="D973" s="94" t="s">
        <v>192</v>
      </c>
      <c r="E973" s="94" t="s">
        <v>386</v>
      </c>
      <c r="F973" s="93">
        <v>22061.0</v>
      </c>
      <c r="G973" s="95" t="s">
        <v>173</v>
      </c>
      <c r="H973" s="96">
        <v>17.0</v>
      </c>
    </row>
    <row r="974">
      <c r="A974" s="93">
        <v>2017.0</v>
      </c>
      <c r="B974" s="94" t="s">
        <v>185</v>
      </c>
      <c r="C974" s="94" t="s">
        <v>11</v>
      </c>
      <c r="D974" s="94" t="s">
        <v>192</v>
      </c>
      <c r="E974" s="94" t="s">
        <v>386</v>
      </c>
      <c r="F974" s="93">
        <v>22061.0</v>
      </c>
      <c r="G974" s="95" t="s">
        <v>189</v>
      </c>
      <c r="H974" s="96">
        <v>1217.0</v>
      </c>
    </row>
    <row r="975">
      <c r="A975" s="93">
        <v>2017.0</v>
      </c>
      <c r="B975" s="94" t="s">
        <v>185</v>
      </c>
      <c r="C975" s="94" t="s">
        <v>11</v>
      </c>
      <c r="D975" s="94" t="s">
        <v>222</v>
      </c>
      <c r="E975" s="94" t="s">
        <v>304</v>
      </c>
      <c r="F975" s="93">
        <v>31087.0</v>
      </c>
      <c r="G975" s="95" t="s">
        <v>173</v>
      </c>
      <c r="H975" s="96">
        <v>2994.0</v>
      </c>
    </row>
    <row r="976">
      <c r="A976" s="93">
        <v>2017.0</v>
      </c>
      <c r="B976" s="94" t="s">
        <v>185</v>
      </c>
      <c r="C976" s="94" t="s">
        <v>11</v>
      </c>
      <c r="D976" s="94" t="s">
        <v>250</v>
      </c>
      <c r="E976" s="94" t="s">
        <v>302</v>
      </c>
      <c r="F976" s="93">
        <v>30025.0</v>
      </c>
      <c r="G976" s="95" t="s">
        <v>189</v>
      </c>
      <c r="H976" s="96">
        <v>2841893.0</v>
      </c>
    </row>
    <row r="977">
      <c r="A977" s="93">
        <v>2017.0</v>
      </c>
      <c r="B977" s="94" t="s">
        <v>185</v>
      </c>
      <c r="C977" s="94" t="s">
        <v>11</v>
      </c>
      <c r="D977" s="94" t="s">
        <v>250</v>
      </c>
      <c r="E977" s="94" t="s">
        <v>302</v>
      </c>
      <c r="F977" s="93">
        <v>30025.0</v>
      </c>
      <c r="G977" s="95" t="s">
        <v>173</v>
      </c>
      <c r="H977" s="96">
        <v>1241435.0</v>
      </c>
    </row>
    <row r="978">
      <c r="A978" s="93">
        <v>2017.0</v>
      </c>
      <c r="B978" s="94" t="s">
        <v>185</v>
      </c>
      <c r="C978" s="94" t="s">
        <v>11</v>
      </c>
      <c r="D978" s="94" t="s">
        <v>204</v>
      </c>
      <c r="E978" s="94" t="s">
        <v>465</v>
      </c>
      <c r="F978" s="93">
        <v>8087.0</v>
      </c>
      <c r="G978" s="95" t="s">
        <v>173</v>
      </c>
      <c r="H978" s="96">
        <v>758.0</v>
      </c>
    </row>
    <row r="979">
      <c r="A979" s="93">
        <v>2017.0</v>
      </c>
      <c r="B979" s="94" t="s">
        <v>185</v>
      </c>
      <c r="C979" s="94" t="s">
        <v>11</v>
      </c>
      <c r="D979" s="94" t="s">
        <v>190</v>
      </c>
      <c r="E979" s="94" t="s">
        <v>490</v>
      </c>
      <c r="F979" s="93">
        <v>48181.0</v>
      </c>
      <c r="G979" s="95" t="s">
        <v>189</v>
      </c>
      <c r="H979" s="96">
        <v>8326.0</v>
      </c>
    </row>
    <row r="980">
      <c r="A980" s="93">
        <v>2017.0</v>
      </c>
      <c r="B980" s="94" t="s">
        <v>185</v>
      </c>
      <c r="C980" s="94" t="s">
        <v>11</v>
      </c>
      <c r="D980" s="94" t="s">
        <v>214</v>
      </c>
      <c r="E980" s="94" t="s">
        <v>413</v>
      </c>
      <c r="F980" s="93">
        <v>28129.0</v>
      </c>
      <c r="G980" s="95" t="s">
        <v>189</v>
      </c>
      <c r="H980" s="96">
        <v>71114.0</v>
      </c>
    </row>
    <row r="981">
      <c r="A981" s="93">
        <v>2017.0</v>
      </c>
      <c r="B981" s="94" t="s">
        <v>185</v>
      </c>
      <c r="C981" s="94" t="s">
        <v>11</v>
      </c>
      <c r="D981" s="94" t="s">
        <v>214</v>
      </c>
      <c r="E981" s="94" t="s">
        <v>413</v>
      </c>
      <c r="F981" s="93">
        <v>28129.0</v>
      </c>
      <c r="G981" s="95" t="s">
        <v>173</v>
      </c>
      <c r="H981" s="96">
        <v>67486.0</v>
      </c>
    </row>
    <row r="982">
      <c r="A982" s="93">
        <v>2017.0</v>
      </c>
      <c r="B982" s="94" t="s">
        <v>185</v>
      </c>
      <c r="C982" s="94" t="s">
        <v>11</v>
      </c>
      <c r="D982" s="94" t="s">
        <v>204</v>
      </c>
      <c r="E982" s="94" t="s">
        <v>243</v>
      </c>
      <c r="F982" s="93">
        <v>8029.0</v>
      </c>
      <c r="G982" s="95" t="s">
        <v>189</v>
      </c>
      <c r="H982" s="96">
        <v>132821.0</v>
      </c>
    </row>
    <row r="983">
      <c r="A983" s="93">
        <v>2017.0</v>
      </c>
      <c r="B983" s="94" t="s">
        <v>185</v>
      </c>
      <c r="C983" s="94" t="s">
        <v>11</v>
      </c>
      <c r="D983" s="94" t="s">
        <v>204</v>
      </c>
      <c r="E983" s="94" t="s">
        <v>243</v>
      </c>
      <c r="F983" s="93">
        <v>8029.0</v>
      </c>
      <c r="G983" s="95" t="s">
        <v>173</v>
      </c>
      <c r="H983" s="96">
        <v>3.0</v>
      </c>
    </row>
    <row r="984">
      <c r="A984" s="93">
        <v>2017.0</v>
      </c>
      <c r="B984" s="94" t="s">
        <v>185</v>
      </c>
      <c r="C984" s="94" t="s">
        <v>11</v>
      </c>
      <c r="D984" s="94" t="s">
        <v>190</v>
      </c>
      <c r="E984" s="94" t="s">
        <v>490</v>
      </c>
      <c r="F984" s="93">
        <v>48181.0</v>
      </c>
      <c r="G984" s="95" t="s">
        <v>173</v>
      </c>
      <c r="H984" s="96">
        <v>2712.0</v>
      </c>
    </row>
    <row r="985">
      <c r="A985" s="93">
        <v>2017.0</v>
      </c>
      <c r="B985" s="94" t="s">
        <v>185</v>
      </c>
      <c r="C985" s="94" t="s">
        <v>11</v>
      </c>
      <c r="D985" s="94" t="s">
        <v>198</v>
      </c>
      <c r="E985" s="94" t="s">
        <v>468</v>
      </c>
      <c r="F985" s="93">
        <v>1075.0</v>
      </c>
      <c r="G985" s="95" t="s">
        <v>189</v>
      </c>
      <c r="H985" s="96">
        <v>44.0</v>
      </c>
    </row>
    <row r="986">
      <c r="A986" s="93">
        <v>2017.0</v>
      </c>
      <c r="B986" s="94" t="s">
        <v>185</v>
      </c>
      <c r="C986" s="94" t="s">
        <v>11</v>
      </c>
      <c r="D986" s="94" t="s">
        <v>194</v>
      </c>
      <c r="E986" s="94" t="s">
        <v>467</v>
      </c>
      <c r="F986" s="93">
        <v>38087.0</v>
      </c>
      <c r="G986" s="95" t="s">
        <v>189</v>
      </c>
      <c r="H986" s="96">
        <v>65749.0</v>
      </c>
    </row>
    <row r="987">
      <c r="A987" s="93">
        <v>2017.0</v>
      </c>
      <c r="B987" s="94" t="s">
        <v>185</v>
      </c>
      <c r="C987" s="94" t="s">
        <v>11</v>
      </c>
      <c r="D987" s="94" t="s">
        <v>194</v>
      </c>
      <c r="E987" s="94" t="s">
        <v>295</v>
      </c>
      <c r="F987" s="93">
        <v>38025.0</v>
      </c>
      <c r="G987" s="95" t="s">
        <v>173</v>
      </c>
      <c r="H987" s="96">
        <v>4675739.0</v>
      </c>
    </row>
    <row r="988">
      <c r="A988" s="93">
        <v>2017.0</v>
      </c>
      <c r="B988" s="94" t="s">
        <v>185</v>
      </c>
      <c r="C988" s="94" t="s">
        <v>11</v>
      </c>
      <c r="D988" s="94" t="s">
        <v>263</v>
      </c>
      <c r="E988" s="94" t="s">
        <v>305</v>
      </c>
      <c r="F988" s="93">
        <v>20187.0</v>
      </c>
      <c r="G988" s="95" t="s">
        <v>189</v>
      </c>
      <c r="H988" s="96">
        <v>28063.0</v>
      </c>
    </row>
    <row r="989">
      <c r="A989" s="93">
        <v>2017.0</v>
      </c>
      <c r="B989" s="94" t="s">
        <v>185</v>
      </c>
      <c r="C989" s="94" t="s">
        <v>11</v>
      </c>
      <c r="D989" s="94" t="s">
        <v>250</v>
      </c>
      <c r="E989" s="94" t="s">
        <v>414</v>
      </c>
      <c r="F989" s="93">
        <v>30027.0</v>
      </c>
      <c r="G989" s="95" t="s">
        <v>189</v>
      </c>
      <c r="H989" s="96">
        <v>8250.0</v>
      </c>
    </row>
    <row r="990">
      <c r="A990" s="93">
        <v>2017.0</v>
      </c>
      <c r="B990" s="94" t="s">
        <v>185</v>
      </c>
      <c r="C990" s="94" t="s">
        <v>11</v>
      </c>
      <c r="D990" s="94" t="s">
        <v>198</v>
      </c>
      <c r="E990" s="94" t="s">
        <v>468</v>
      </c>
      <c r="F990" s="93">
        <v>1075.0</v>
      </c>
      <c r="G990" s="95" t="s">
        <v>173</v>
      </c>
      <c r="H990" s="96">
        <v>566.0</v>
      </c>
    </row>
    <row r="991">
      <c r="A991" s="93">
        <v>2017.0</v>
      </c>
      <c r="B991" s="94" t="s">
        <v>185</v>
      </c>
      <c r="C991" s="94" t="s">
        <v>11</v>
      </c>
      <c r="D991" s="94" t="s">
        <v>190</v>
      </c>
      <c r="E991" s="94" t="s">
        <v>306</v>
      </c>
      <c r="F991" s="93">
        <v>48225.0</v>
      </c>
      <c r="G991" s="95" t="s">
        <v>189</v>
      </c>
      <c r="H991" s="96">
        <v>197431.0</v>
      </c>
    </row>
    <row r="992">
      <c r="A992" s="93">
        <v>2017.0</v>
      </c>
      <c r="B992" s="94" t="s">
        <v>185</v>
      </c>
      <c r="C992" s="94" t="s">
        <v>11</v>
      </c>
      <c r="D992" s="94" t="s">
        <v>190</v>
      </c>
      <c r="E992" s="94" t="s">
        <v>306</v>
      </c>
      <c r="F992" s="93">
        <v>48225.0</v>
      </c>
      <c r="G992" s="95" t="s">
        <v>173</v>
      </c>
      <c r="H992" s="96">
        <v>40093.0</v>
      </c>
    </row>
    <row r="993">
      <c r="A993" s="93">
        <v>2017.0</v>
      </c>
      <c r="B993" s="94" t="s">
        <v>185</v>
      </c>
      <c r="C993" s="94" t="s">
        <v>11</v>
      </c>
      <c r="D993" s="94" t="s">
        <v>244</v>
      </c>
      <c r="E993" s="94" t="s">
        <v>466</v>
      </c>
      <c r="F993" s="93">
        <v>17051.0</v>
      </c>
      <c r="G993" s="95" t="s">
        <v>173</v>
      </c>
      <c r="H993" s="96">
        <v>6.0</v>
      </c>
    </row>
    <row r="994">
      <c r="A994" s="93">
        <v>2017.0</v>
      </c>
      <c r="B994" s="94" t="s">
        <v>185</v>
      </c>
      <c r="C994" s="94" t="s">
        <v>11</v>
      </c>
      <c r="D994" s="94" t="s">
        <v>194</v>
      </c>
      <c r="E994" s="94" t="s">
        <v>467</v>
      </c>
      <c r="F994" s="93">
        <v>38087.0</v>
      </c>
      <c r="G994" s="95" t="s">
        <v>173</v>
      </c>
      <c r="H994" s="96">
        <v>292932.0</v>
      </c>
    </row>
    <row r="995">
      <c r="A995" s="93">
        <v>2017.0</v>
      </c>
      <c r="B995" s="94" t="s">
        <v>185</v>
      </c>
      <c r="C995" s="94" t="s">
        <v>11</v>
      </c>
      <c r="D995" s="94" t="s">
        <v>194</v>
      </c>
      <c r="E995" s="94" t="s">
        <v>295</v>
      </c>
      <c r="F995" s="93">
        <v>38025.0</v>
      </c>
      <c r="G995" s="95" t="s">
        <v>189</v>
      </c>
      <c r="H995" s="96">
        <v>6358550.0</v>
      </c>
    </row>
    <row r="996">
      <c r="A996" s="93">
        <v>2017.0</v>
      </c>
      <c r="B996" s="94" t="s">
        <v>185</v>
      </c>
      <c r="C996" s="94" t="s">
        <v>11</v>
      </c>
      <c r="D996" s="94" t="s">
        <v>300</v>
      </c>
      <c r="E996" s="94" t="s">
        <v>416</v>
      </c>
      <c r="F996" s="93">
        <v>6095.0</v>
      </c>
      <c r="G996" s="95" t="s">
        <v>189</v>
      </c>
      <c r="H996" s="96">
        <v>2022379.0</v>
      </c>
    </row>
    <row r="997">
      <c r="A997" s="93">
        <v>2017.0</v>
      </c>
      <c r="B997" s="94" t="s">
        <v>185</v>
      </c>
      <c r="C997" s="94" t="s">
        <v>11</v>
      </c>
      <c r="D997" s="94" t="s">
        <v>204</v>
      </c>
      <c r="E997" s="94" t="s">
        <v>307</v>
      </c>
      <c r="F997" s="93">
        <v>8077.0</v>
      </c>
      <c r="G997" s="95" t="s">
        <v>189</v>
      </c>
      <c r="H997" s="96">
        <v>2.0699889E7</v>
      </c>
    </row>
    <row r="998">
      <c r="A998" s="93">
        <v>2017.0</v>
      </c>
      <c r="B998" s="94" t="s">
        <v>185</v>
      </c>
      <c r="C998" s="94" t="s">
        <v>11</v>
      </c>
      <c r="D998" s="94" t="s">
        <v>204</v>
      </c>
      <c r="E998" s="94" t="s">
        <v>307</v>
      </c>
      <c r="F998" s="93">
        <v>8077.0</v>
      </c>
      <c r="G998" s="95" t="s">
        <v>173</v>
      </c>
      <c r="H998" s="96">
        <v>44411.0</v>
      </c>
    </row>
    <row r="999">
      <c r="A999" s="93">
        <v>2017.0</v>
      </c>
      <c r="B999" s="94" t="s">
        <v>185</v>
      </c>
      <c r="C999" s="94" t="s">
        <v>11</v>
      </c>
      <c r="D999" s="94" t="s">
        <v>190</v>
      </c>
      <c r="E999" s="94" t="s">
        <v>210</v>
      </c>
      <c r="F999" s="93">
        <v>48497.0</v>
      </c>
      <c r="G999" s="95" t="s">
        <v>173</v>
      </c>
      <c r="H999" s="96">
        <v>13270.0</v>
      </c>
    </row>
    <row r="1000">
      <c r="A1000" s="93">
        <v>2017.0</v>
      </c>
      <c r="B1000" s="94" t="s">
        <v>185</v>
      </c>
      <c r="C1000" s="94" t="s">
        <v>11</v>
      </c>
      <c r="D1000" s="94" t="s">
        <v>192</v>
      </c>
      <c r="E1000" s="94" t="s">
        <v>510</v>
      </c>
      <c r="F1000" s="93">
        <v>22015.0</v>
      </c>
      <c r="G1000" s="95" t="s">
        <v>189</v>
      </c>
      <c r="H1000" s="96">
        <v>6992330.0</v>
      </c>
    </row>
    <row r="1001">
      <c r="A1001" s="93">
        <v>2017.0</v>
      </c>
      <c r="B1001" s="94" t="s">
        <v>185</v>
      </c>
      <c r="C1001" s="94" t="s">
        <v>11</v>
      </c>
      <c r="D1001" s="94" t="s">
        <v>250</v>
      </c>
      <c r="E1001" s="94" t="s">
        <v>249</v>
      </c>
      <c r="F1001" s="93">
        <v>30071.0</v>
      </c>
      <c r="G1001" s="95" t="s">
        <v>189</v>
      </c>
      <c r="H1001" s="96">
        <v>5112788.0</v>
      </c>
    </row>
    <row r="1002">
      <c r="A1002" s="93">
        <v>2017.0</v>
      </c>
      <c r="B1002" s="94" t="s">
        <v>185</v>
      </c>
      <c r="C1002" s="94" t="s">
        <v>11</v>
      </c>
      <c r="D1002" s="94" t="s">
        <v>231</v>
      </c>
      <c r="E1002" s="94" t="s">
        <v>419</v>
      </c>
      <c r="F1002" s="93">
        <v>5023.0</v>
      </c>
      <c r="G1002" s="95" t="s">
        <v>189</v>
      </c>
      <c r="H1002" s="96">
        <v>615666.0</v>
      </c>
    </row>
    <row r="1003">
      <c r="A1003" s="93">
        <v>2017.0</v>
      </c>
      <c r="B1003" s="94" t="s">
        <v>185</v>
      </c>
      <c r="C1003" s="94" t="s">
        <v>11</v>
      </c>
      <c r="D1003" s="94" t="s">
        <v>398</v>
      </c>
      <c r="E1003" s="94" t="s">
        <v>417</v>
      </c>
      <c r="F1003" s="93">
        <v>36099.0</v>
      </c>
      <c r="G1003" s="95" t="s">
        <v>189</v>
      </c>
      <c r="H1003" s="96">
        <v>3145.0</v>
      </c>
    </row>
    <row r="1004">
      <c r="A1004" s="93">
        <v>2017.0</v>
      </c>
      <c r="B1004" s="94" t="s">
        <v>185</v>
      </c>
      <c r="C1004" s="94" t="s">
        <v>11</v>
      </c>
      <c r="D1004" s="94" t="s">
        <v>214</v>
      </c>
      <c r="E1004" s="94" t="s">
        <v>468</v>
      </c>
      <c r="F1004" s="93">
        <v>28073.0</v>
      </c>
      <c r="G1004" s="95" t="s">
        <v>173</v>
      </c>
      <c r="H1004" s="96">
        <v>14717.0</v>
      </c>
    </row>
    <row r="1005">
      <c r="A1005" s="93">
        <v>2017.0</v>
      </c>
      <c r="B1005" s="94" t="s">
        <v>185</v>
      </c>
      <c r="C1005" s="94" t="s">
        <v>11</v>
      </c>
      <c r="D1005" s="94" t="s">
        <v>194</v>
      </c>
      <c r="E1005" s="94" t="s">
        <v>415</v>
      </c>
      <c r="F1005" s="93">
        <v>38053.0</v>
      </c>
      <c r="G1005" s="95" t="s">
        <v>173</v>
      </c>
      <c r="H1005" s="93">
        <v>1.6974135E7</v>
      </c>
    </row>
    <row r="1006">
      <c r="A1006" s="93">
        <v>2017.0</v>
      </c>
      <c r="B1006" s="94" t="s">
        <v>185</v>
      </c>
      <c r="C1006" s="94" t="s">
        <v>11</v>
      </c>
      <c r="D1006" s="94" t="s">
        <v>300</v>
      </c>
      <c r="E1006" s="94" t="s">
        <v>311</v>
      </c>
      <c r="F1006" s="93">
        <v>6083.0</v>
      </c>
      <c r="G1006" s="95" t="s">
        <v>173</v>
      </c>
      <c r="H1006" s="93">
        <v>56631.0</v>
      </c>
    </row>
    <row r="1007">
      <c r="A1007" s="93">
        <v>2017.0</v>
      </c>
      <c r="B1007" s="94" t="s">
        <v>185</v>
      </c>
      <c r="C1007" s="94" t="s">
        <v>11</v>
      </c>
      <c r="D1007" s="94" t="s">
        <v>300</v>
      </c>
      <c r="E1007" s="94" t="s">
        <v>311</v>
      </c>
      <c r="F1007" s="93">
        <v>6083.0</v>
      </c>
      <c r="G1007" s="95" t="s">
        <v>189</v>
      </c>
      <c r="H1007" s="93">
        <v>61221.0</v>
      </c>
    </row>
    <row r="1008">
      <c r="A1008" s="93">
        <v>2017.0</v>
      </c>
      <c r="B1008" s="94" t="s">
        <v>185</v>
      </c>
      <c r="C1008" s="94" t="s">
        <v>11</v>
      </c>
      <c r="D1008" s="94" t="s">
        <v>200</v>
      </c>
      <c r="E1008" s="94" t="s">
        <v>418</v>
      </c>
      <c r="F1008" s="93">
        <v>40055.0</v>
      </c>
      <c r="G1008" s="95" t="s">
        <v>189</v>
      </c>
      <c r="H1008" s="93">
        <v>2914.0</v>
      </c>
    </row>
    <row r="1009">
      <c r="A1009" s="93">
        <v>2017.0</v>
      </c>
      <c r="B1009" s="94" t="s">
        <v>185</v>
      </c>
      <c r="C1009" s="94" t="s">
        <v>11</v>
      </c>
      <c r="D1009" s="94" t="s">
        <v>300</v>
      </c>
      <c r="E1009" s="94" t="s">
        <v>310</v>
      </c>
      <c r="F1009" s="93">
        <v>6111.0</v>
      </c>
      <c r="G1009" s="95" t="s">
        <v>173</v>
      </c>
      <c r="H1009" s="96">
        <v>276862.0</v>
      </c>
    </row>
    <row r="1010">
      <c r="A1010" s="93">
        <v>2017.0</v>
      </c>
      <c r="B1010" s="94" t="s">
        <v>185</v>
      </c>
      <c r="C1010" s="94" t="s">
        <v>11</v>
      </c>
      <c r="D1010" s="94" t="s">
        <v>300</v>
      </c>
      <c r="E1010" s="94" t="s">
        <v>310</v>
      </c>
      <c r="F1010" s="93">
        <v>6111.0</v>
      </c>
      <c r="G1010" s="95" t="s">
        <v>189</v>
      </c>
      <c r="H1010" s="96">
        <v>610413.0</v>
      </c>
    </row>
    <row r="1011">
      <c r="A1011" s="93">
        <v>2017.0</v>
      </c>
      <c r="B1011" s="94" t="s">
        <v>185</v>
      </c>
      <c r="C1011" s="94" t="s">
        <v>11</v>
      </c>
      <c r="D1011" s="94" t="s">
        <v>200</v>
      </c>
      <c r="E1011" s="94" t="s">
        <v>312</v>
      </c>
      <c r="F1011" s="93">
        <v>40119.0</v>
      </c>
      <c r="G1011" s="95" t="s">
        <v>189</v>
      </c>
      <c r="H1011" s="96">
        <v>558.0</v>
      </c>
    </row>
    <row r="1012">
      <c r="A1012" s="93">
        <v>2017.0</v>
      </c>
      <c r="B1012" s="94" t="s">
        <v>185</v>
      </c>
      <c r="C1012" s="94" t="s">
        <v>11</v>
      </c>
      <c r="D1012" s="94" t="s">
        <v>200</v>
      </c>
      <c r="E1012" s="94" t="s">
        <v>312</v>
      </c>
      <c r="F1012" s="93">
        <v>40119.0</v>
      </c>
      <c r="G1012" s="95" t="s">
        <v>173</v>
      </c>
      <c r="H1012" s="96">
        <v>207.0</v>
      </c>
    </row>
    <row r="1013">
      <c r="A1013" s="93">
        <v>2017.0</v>
      </c>
      <c r="B1013" s="94" t="s">
        <v>185</v>
      </c>
      <c r="C1013" s="94" t="s">
        <v>11</v>
      </c>
      <c r="D1013" s="94" t="s">
        <v>220</v>
      </c>
      <c r="E1013" s="94" t="s">
        <v>313</v>
      </c>
      <c r="F1013" s="93">
        <v>54109.0</v>
      </c>
      <c r="G1013" s="95" t="s">
        <v>189</v>
      </c>
      <c r="H1013" s="96">
        <v>825.0</v>
      </c>
    </row>
    <row r="1014">
      <c r="A1014" s="93">
        <v>2017.0</v>
      </c>
      <c r="B1014" s="94" t="s">
        <v>185</v>
      </c>
      <c r="C1014" s="94" t="s">
        <v>11</v>
      </c>
      <c r="D1014" s="94" t="s">
        <v>200</v>
      </c>
      <c r="E1014" s="94" t="s">
        <v>402</v>
      </c>
      <c r="F1014" s="93">
        <v>40061.0</v>
      </c>
      <c r="G1014" s="95" t="s">
        <v>189</v>
      </c>
      <c r="H1014" s="96">
        <v>139270.0</v>
      </c>
    </row>
    <row r="1015">
      <c r="A1015" s="93">
        <v>2017.0</v>
      </c>
      <c r="B1015" s="94" t="s">
        <v>185</v>
      </c>
      <c r="C1015" s="94" t="s">
        <v>11</v>
      </c>
      <c r="D1015" s="94" t="s">
        <v>192</v>
      </c>
      <c r="E1015" s="94" t="s">
        <v>510</v>
      </c>
      <c r="F1015" s="93">
        <v>22015.0</v>
      </c>
      <c r="G1015" s="95" t="s">
        <v>173</v>
      </c>
      <c r="H1015" s="96">
        <v>32259.0</v>
      </c>
    </row>
    <row r="1016">
      <c r="A1016" s="93">
        <v>2017.0</v>
      </c>
      <c r="B1016" s="94" t="s">
        <v>185</v>
      </c>
      <c r="C1016" s="94" t="s">
        <v>11</v>
      </c>
      <c r="D1016" s="94" t="s">
        <v>194</v>
      </c>
      <c r="E1016" s="94" t="s">
        <v>415</v>
      </c>
      <c r="F1016" s="93">
        <v>38053.0</v>
      </c>
      <c r="G1016" s="95" t="s">
        <v>189</v>
      </c>
      <c r="H1016" s="96">
        <v>3.9911136E7</v>
      </c>
    </row>
    <row r="1017">
      <c r="A1017" s="93">
        <v>2017.0</v>
      </c>
      <c r="B1017" s="94" t="s">
        <v>185</v>
      </c>
      <c r="C1017" s="94" t="s">
        <v>11</v>
      </c>
      <c r="D1017" s="94" t="s">
        <v>192</v>
      </c>
      <c r="E1017" s="94" t="s">
        <v>322</v>
      </c>
      <c r="F1017" s="93">
        <v>22033.0</v>
      </c>
      <c r="G1017" s="95" t="s">
        <v>189</v>
      </c>
      <c r="H1017" s="96">
        <v>3162.0</v>
      </c>
    </row>
    <row r="1018">
      <c r="A1018" s="93">
        <v>2017.0</v>
      </c>
      <c r="B1018" s="94" t="s">
        <v>185</v>
      </c>
      <c r="C1018" s="94" t="s">
        <v>11</v>
      </c>
      <c r="D1018" s="94" t="s">
        <v>222</v>
      </c>
      <c r="E1018" s="94" t="s">
        <v>314</v>
      </c>
      <c r="F1018" s="93">
        <v>31105.0</v>
      </c>
      <c r="G1018" s="95" t="s">
        <v>189</v>
      </c>
      <c r="H1018" s="96">
        <v>12.0</v>
      </c>
    </row>
    <row r="1019">
      <c r="A1019" s="93">
        <v>2017.0</v>
      </c>
      <c r="B1019" s="94" t="s">
        <v>185</v>
      </c>
      <c r="C1019" s="94" t="s">
        <v>11</v>
      </c>
      <c r="D1019" s="94" t="s">
        <v>222</v>
      </c>
      <c r="E1019" s="94" t="s">
        <v>314</v>
      </c>
      <c r="F1019" s="93">
        <v>31105.0</v>
      </c>
      <c r="G1019" s="95" t="s">
        <v>173</v>
      </c>
      <c r="H1019" s="96">
        <v>2707.0</v>
      </c>
    </row>
    <row r="1020">
      <c r="A1020" s="93">
        <v>2017.0</v>
      </c>
      <c r="B1020" s="94" t="s">
        <v>185</v>
      </c>
      <c r="C1020" s="94" t="s">
        <v>11</v>
      </c>
      <c r="D1020" s="94" t="s">
        <v>220</v>
      </c>
      <c r="E1020" s="94" t="s">
        <v>469</v>
      </c>
      <c r="F1020" s="93">
        <v>54071.0</v>
      </c>
      <c r="G1020" s="95" t="s">
        <v>189</v>
      </c>
      <c r="H1020" s="96">
        <v>17660.0</v>
      </c>
    </row>
    <row r="1021">
      <c r="A1021" s="93">
        <v>2017.0</v>
      </c>
      <c r="B1021" s="94" t="s">
        <v>185</v>
      </c>
      <c r="C1021" s="94" t="s">
        <v>11</v>
      </c>
      <c r="D1021" s="94" t="s">
        <v>192</v>
      </c>
      <c r="E1021" s="94" t="s">
        <v>322</v>
      </c>
      <c r="F1021" s="93">
        <v>22033.0</v>
      </c>
      <c r="G1021" s="94" t="s">
        <v>173</v>
      </c>
      <c r="H1021" s="96">
        <v>510.0</v>
      </c>
    </row>
    <row r="1022">
      <c r="A1022" s="93">
        <v>2017.0</v>
      </c>
      <c r="B1022" s="94" t="s">
        <v>185</v>
      </c>
      <c r="C1022" s="94" t="s">
        <v>11</v>
      </c>
      <c r="D1022" s="94" t="s">
        <v>217</v>
      </c>
      <c r="E1022" s="94" t="s">
        <v>454</v>
      </c>
      <c r="F1022" s="93">
        <v>21051.0</v>
      </c>
      <c r="G1022" s="94" t="s">
        <v>189</v>
      </c>
      <c r="H1022" s="96">
        <v>33051.0</v>
      </c>
    </row>
    <row r="1023">
      <c r="A1023" s="93">
        <v>2017.0</v>
      </c>
      <c r="B1023" s="94" t="s">
        <v>185</v>
      </c>
      <c r="C1023" s="94" t="s">
        <v>11</v>
      </c>
      <c r="D1023" s="94" t="s">
        <v>250</v>
      </c>
      <c r="E1023" s="94" t="s">
        <v>316</v>
      </c>
      <c r="F1023" s="93">
        <v>30085.0</v>
      </c>
      <c r="G1023" s="94" t="s">
        <v>189</v>
      </c>
      <c r="H1023" s="96">
        <v>102065.0</v>
      </c>
    </row>
    <row r="1024">
      <c r="A1024" s="93">
        <v>2017.0</v>
      </c>
      <c r="B1024" s="94" t="s">
        <v>185</v>
      </c>
      <c r="C1024" s="94" t="s">
        <v>11</v>
      </c>
      <c r="D1024" s="94" t="s">
        <v>192</v>
      </c>
      <c r="E1024" s="94" t="s">
        <v>489</v>
      </c>
      <c r="F1024" s="93">
        <v>22073.0</v>
      </c>
      <c r="G1024" s="94" t="s">
        <v>189</v>
      </c>
      <c r="H1024" s="96">
        <v>319.0</v>
      </c>
    </row>
    <row r="1025">
      <c r="A1025" s="93">
        <v>2017.0</v>
      </c>
      <c r="B1025" s="94" t="s">
        <v>185</v>
      </c>
      <c r="C1025" s="94" t="s">
        <v>11</v>
      </c>
      <c r="D1025" s="94" t="s">
        <v>250</v>
      </c>
      <c r="E1025" s="94" t="s">
        <v>316</v>
      </c>
      <c r="F1025" s="93">
        <v>30085.0</v>
      </c>
      <c r="G1025" s="95" t="s">
        <v>173</v>
      </c>
      <c r="H1025" s="96">
        <v>80923.0</v>
      </c>
    </row>
    <row r="1026">
      <c r="A1026" s="93">
        <v>2017.0</v>
      </c>
      <c r="B1026" s="94" t="s">
        <v>185</v>
      </c>
      <c r="C1026" s="94" t="s">
        <v>11</v>
      </c>
      <c r="D1026" s="94" t="s">
        <v>250</v>
      </c>
      <c r="E1026" s="94" t="s">
        <v>470</v>
      </c>
      <c r="F1026" s="93">
        <v>30075.0</v>
      </c>
      <c r="G1026" s="95" t="s">
        <v>189</v>
      </c>
      <c r="H1026" s="96">
        <v>3102.0</v>
      </c>
    </row>
    <row r="1027">
      <c r="A1027" s="93">
        <v>2017.0</v>
      </c>
      <c r="B1027" s="94" t="s">
        <v>185</v>
      </c>
      <c r="C1027" s="94" t="s">
        <v>186</v>
      </c>
      <c r="D1027" s="94" t="s">
        <v>204</v>
      </c>
      <c r="E1027" s="94" t="s">
        <v>315</v>
      </c>
      <c r="F1027" s="93">
        <v>8051.0</v>
      </c>
      <c r="G1027" s="95" t="s">
        <v>189</v>
      </c>
      <c r="H1027" s="96">
        <v>18049.0</v>
      </c>
    </row>
    <row r="1028">
      <c r="A1028" s="93">
        <v>2017.0</v>
      </c>
      <c r="B1028" s="94" t="s">
        <v>185</v>
      </c>
      <c r="C1028" s="94" t="s">
        <v>11</v>
      </c>
      <c r="D1028" s="94" t="s">
        <v>250</v>
      </c>
      <c r="E1028" s="94" t="s">
        <v>470</v>
      </c>
      <c r="F1028" s="93">
        <v>30075.0</v>
      </c>
      <c r="G1028" s="95" t="s">
        <v>173</v>
      </c>
      <c r="H1028" s="96">
        <v>189074.0</v>
      </c>
    </row>
    <row r="1029">
      <c r="A1029" s="93">
        <v>2017.0</v>
      </c>
      <c r="B1029" s="94" t="s">
        <v>185</v>
      </c>
      <c r="C1029" s="94" t="s">
        <v>11</v>
      </c>
      <c r="D1029" s="94" t="s">
        <v>231</v>
      </c>
      <c r="E1029" s="94" t="s">
        <v>375</v>
      </c>
      <c r="F1029" s="93">
        <v>5083.0</v>
      </c>
      <c r="G1029" s="95" t="s">
        <v>189</v>
      </c>
      <c r="H1029" s="96">
        <v>3376288.0</v>
      </c>
    </row>
    <row r="1030">
      <c r="A1030" s="93">
        <v>2017.0</v>
      </c>
      <c r="B1030" s="94" t="s">
        <v>185</v>
      </c>
      <c r="C1030" s="94" t="s">
        <v>11</v>
      </c>
      <c r="D1030" s="94" t="s">
        <v>256</v>
      </c>
      <c r="E1030" s="94" t="s">
        <v>498</v>
      </c>
      <c r="F1030" s="93">
        <v>39155.0</v>
      </c>
      <c r="G1030" s="95" t="s">
        <v>189</v>
      </c>
      <c r="H1030" s="96">
        <v>76469.0</v>
      </c>
    </row>
    <row r="1031">
      <c r="A1031" s="93">
        <v>2017.0</v>
      </c>
      <c r="B1031" s="94" t="s">
        <v>185</v>
      </c>
      <c r="C1031" s="94" t="s">
        <v>11</v>
      </c>
      <c r="D1031" s="94" t="s">
        <v>256</v>
      </c>
      <c r="E1031" s="94" t="s">
        <v>318</v>
      </c>
      <c r="F1031" s="93">
        <v>39089.0</v>
      </c>
      <c r="G1031" s="95" t="s">
        <v>173</v>
      </c>
      <c r="H1031" s="96">
        <v>319.0</v>
      </c>
    </row>
    <row r="1032">
      <c r="A1032" s="93">
        <v>2017.0</v>
      </c>
      <c r="B1032" s="94" t="s">
        <v>185</v>
      </c>
      <c r="C1032" s="94" t="s">
        <v>11</v>
      </c>
      <c r="D1032" s="94" t="s">
        <v>250</v>
      </c>
      <c r="E1032" s="94" t="s">
        <v>471</v>
      </c>
      <c r="F1032" s="93">
        <v>30073.0</v>
      </c>
      <c r="G1032" s="95" t="s">
        <v>189</v>
      </c>
      <c r="H1032" s="96">
        <v>1318.0</v>
      </c>
    </row>
    <row r="1033">
      <c r="A1033" s="93">
        <v>2017.0</v>
      </c>
      <c r="B1033" s="94" t="s">
        <v>185</v>
      </c>
      <c r="C1033" s="94" t="s">
        <v>11</v>
      </c>
      <c r="D1033" s="94" t="s">
        <v>217</v>
      </c>
      <c r="E1033" s="94" t="s">
        <v>223</v>
      </c>
      <c r="F1033" s="93">
        <v>21095.0</v>
      </c>
      <c r="G1033" s="95" t="s">
        <v>172</v>
      </c>
      <c r="H1033" s="96">
        <v>85808.0</v>
      </c>
    </row>
    <row r="1034">
      <c r="A1034" s="93">
        <v>2017.0</v>
      </c>
      <c r="B1034" s="94" t="s">
        <v>185</v>
      </c>
      <c r="C1034" s="94" t="s">
        <v>11</v>
      </c>
      <c r="D1034" s="94" t="s">
        <v>263</v>
      </c>
      <c r="E1034" s="94" t="s">
        <v>421</v>
      </c>
      <c r="F1034" s="93">
        <v>20175.0</v>
      </c>
      <c r="G1034" s="95" t="s">
        <v>173</v>
      </c>
      <c r="H1034" s="96">
        <v>142.0</v>
      </c>
    </row>
    <row r="1035">
      <c r="A1035" s="93">
        <v>2017.0</v>
      </c>
      <c r="B1035" s="94" t="s">
        <v>185</v>
      </c>
      <c r="C1035" s="94" t="s">
        <v>11</v>
      </c>
      <c r="D1035" s="94" t="s">
        <v>263</v>
      </c>
      <c r="E1035" s="94" t="s">
        <v>421</v>
      </c>
      <c r="F1035" s="93">
        <v>20175.0</v>
      </c>
      <c r="G1035" s="95" t="s">
        <v>189</v>
      </c>
      <c r="H1035" s="96">
        <v>76557.0</v>
      </c>
    </row>
    <row r="1036">
      <c r="A1036" s="93">
        <v>2017.0</v>
      </c>
      <c r="B1036" s="94" t="s">
        <v>185</v>
      </c>
      <c r="C1036" s="94" t="s">
        <v>11</v>
      </c>
      <c r="D1036" s="94" t="s">
        <v>217</v>
      </c>
      <c r="E1036" s="94" t="s">
        <v>454</v>
      </c>
      <c r="F1036" s="93">
        <v>21051.0</v>
      </c>
      <c r="G1036" s="95" t="s">
        <v>173</v>
      </c>
      <c r="H1036" s="96">
        <v>234.0</v>
      </c>
    </row>
    <row r="1037">
      <c r="A1037" s="93">
        <v>2017.0</v>
      </c>
      <c r="B1037" s="94" t="s">
        <v>185</v>
      </c>
      <c r="C1037" s="94" t="s">
        <v>11</v>
      </c>
      <c r="D1037" s="94" t="s">
        <v>204</v>
      </c>
      <c r="E1037" s="94" t="s">
        <v>319</v>
      </c>
      <c r="F1037" s="93">
        <v>8001.0</v>
      </c>
      <c r="G1037" s="95" t="s">
        <v>189</v>
      </c>
      <c r="H1037" s="96">
        <v>14106.0</v>
      </c>
    </row>
    <row r="1038">
      <c r="A1038" s="93">
        <v>2017.0</v>
      </c>
      <c r="B1038" s="94" t="s">
        <v>185</v>
      </c>
      <c r="C1038" s="94" t="s">
        <v>11</v>
      </c>
      <c r="D1038" s="94" t="s">
        <v>204</v>
      </c>
      <c r="E1038" s="94" t="s">
        <v>319</v>
      </c>
      <c r="F1038" s="93">
        <v>8001.0</v>
      </c>
      <c r="G1038" s="95" t="s">
        <v>173</v>
      </c>
      <c r="H1038" s="96">
        <v>6882.0</v>
      </c>
    </row>
    <row r="1039">
      <c r="A1039" s="93">
        <v>2017.0</v>
      </c>
      <c r="B1039" s="94" t="s">
        <v>185</v>
      </c>
      <c r="C1039" s="94" t="s">
        <v>11</v>
      </c>
      <c r="D1039" s="94" t="s">
        <v>200</v>
      </c>
      <c r="E1039" s="94" t="s">
        <v>280</v>
      </c>
      <c r="F1039" s="93">
        <v>40047.0</v>
      </c>
      <c r="G1039" s="95" t="s">
        <v>189</v>
      </c>
      <c r="H1039" s="96">
        <v>50200.0</v>
      </c>
    </row>
    <row r="1040">
      <c r="A1040" s="93">
        <v>2017.0</v>
      </c>
      <c r="B1040" s="94" t="s">
        <v>185</v>
      </c>
      <c r="C1040" s="94" t="s">
        <v>11</v>
      </c>
      <c r="D1040" s="94" t="s">
        <v>217</v>
      </c>
      <c r="E1040" s="94" t="s">
        <v>422</v>
      </c>
      <c r="F1040" s="93">
        <v>21071.0</v>
      </c>
      <c r="G1040" s="95" t="s">
        <v>189</v>
      </c>
      <c r="H1040" s="93">
        <v>4765.0</v>
      </c>
    </row>
    <row r="1041">
      <c r="A1041" s="93">
        <v>2017.0</v>
      </c>
      <c r="B1041" s="94" t="s">
        <v>185</v>
      </c>
      <c r="C1041" s="94" t="s">
        <v>11</v>
      </c>
      <c r="D1041" s="94" t="s">
        <v>206</v>
      </c>
      <c r="E1041" s="94" t="s">
        <v>335</v>
      </c>
      <c r="F1041" s="93">
        <v>35039.0</v>
      </c>
      <c r="G1041" s="95" t="s">
        <v>189</v>
      </c>
      <c r="H1041" s="96">
        <v>1.81703909E8</v>
      </c>
    </row>
    <row r="1042">
      <c r="A1042" s="93">
        <v>2017.0</v>
      </c>
      <c r="B1042" s="94" t="s">
        <v>185</v>
      </c>
      <c r="C1042" s="94" t="s">
        <v>11</v>
      </c>
      <c r="D1042" s="94" t="s">
        <v>190</v>
      </c>
      <c r="E1042" s="94" t="s">
        <v>246</v>
      </c>
      <c r="F1042" s="93">
        <v>48419.0</v>
      </c>
      <c r="G1042" s="95" t="s">
        <v>189</v>
      </c>
      <c r="H1042" s="96">
        <v>6660582.0</v>
      </c>
    </row>
    <row r="1043">
      <c r="A1043" s="93">
        <v>2017.0</v>
      </c>
      <c r="B1043" s="94" t="s">
        <v>185</v>
      </c>
      <c r="C1043" s="94" t="s">
        <v>11</v>
      </c>
      <c r="D1043" s="94" t="s">
        <v>231</v>
      </c>
      <c r="E1043" s="94" t="s">
        <v>320</v>
      </c>
      <c r="F1043" s="93">
        <v>5115.0</v>
      </c>
      <c r="G1043" s="95" t="s">
        <v>189</v>
      </c>
      <c r="H1043" s="96">
        <v>98432.0</v>
      </c>
    </row>
    <row r="1044">
      <c r="A1044" s="93">
        <v>2017.0</v>
      </c>
      <c r="B1044" s="94" t="s">
        <v>185</v>
      </c>
      <c r="C1044" s="94" t="s">
        <v>186</v>
      </c>
      <c r="D1044" s="94" t="s">
        <v>206</v>
      </c>
      <c r="E1044" s="94" t="s">
        <v>207</v>
      </c>
      <c r="F1044" s="93">
        <v>35045.0</v>
      </c>
      <c r="G1044" s="95" t="s">
        <v>189</v>
      </c>
      <c r="H1044" s="96">
        <v>119404.0</v>
      </c>
    </row>
    <row r="1045">
      <c r="A1045" s="93">
        <v>2017.0</v>
      </c>
      <c r="B1045" s="94" t="s">
        <v>185</v>
      </c>
      <c r="C1045" s="94" t="s">
        <v>11</v>
      </c>
      <c r="D1045" s="94" t="s">
        <v>187</v>
      </c>
      <c r="E1045" s="94" t="s">
        <v>432</v>
      </c>
      <c r="F1045" s="93">
        <v>56033.0</v>
      </c>
      <c r="G1045" s="95" t="s">
        <v>189</v>
      </c>
      <c r="H1045" s="96">
        <v>637552.0</v>
      </c>
    </row>
    <row r="1046">
      <c r="A1046" s="93">
        <v>2017.0</v>
      </c>
      <c r="B1046" s="94" t="s">
        <v>185</v>
      </c>
      <c r="C1046" s="94" t="s">
        <v>11</v>
      </c>
      <c r="D1046" s="94" t="s">
        <v>200</v>
      </c>
      <c r="E1046" s="94" t="s">
        <v>423</v>
      </c>
      <c r="F1046" s="93">
        <v>40059.0</v>
      </c>
      <c r="G1046" s="95" t="s">
        <v>173</v>
      </c>
      <c r="H1046" s="96">
        <v>34.0</v>
      </c>
    </row>
    <row r="1047">
      <c r="A1047" s="93">
        <v>2017.0</v>
      </c>
      <c r="B1047" s="94" t="s">
        <v>185</v>
      </c>
      <c r="C1047" s="94" t="s">
        <v>186</v>
      </c>
      <c r="D1047" s="94" t="s">
        <v>196</v>
      </c>
      <c r="E1047" s="94" t="s">
        <v>298</v>
      </c>
      <c r="F1047" s="93">
        <v>49019.0</v>
      </c>
      <c r="G1047" s="95" t="s">
        <v>173</v>
      </c>
      <c r="H1047" s="96">
        <v>362.0</v>
      </c>
    </row>
    <row r="1048">
      <c r="A1048" s="93">
        <v>2017.0</v>
      </c>
      <c r="B1048" s="94" t="s">
        <v>185</v>
      </c>
      <c r="C1048" s="94" t="s">
        <v>186</v>
      </c>
      <c r="D1048" s="94" t="s">
        <v>196</v>
      </c>
      <c r="E1048" s="94" t="s">
        <v>298</v>
      </c>
      <c r="F1048" s="93">
        <v>49019.0</v>
      </c>
      <c r="G1048" s="95" t="s">
        <v>189</v>
      </c>
      <c r="H1048" s="96">
        <v>47.0</v>
      </c>
    </row>
    <row r="1049">
      <c r="A1049" s="93">
        <v>2017.0</v>
      </c>
      <c r="B1049" s="94" t="s">
        <v>185</v>
      </c>
      <c r="C1049" s="94" t="s">
        <v>11</v>
      </c>
      <c r="D1049" s="94" t="s">
        <v>190</v>
      </c>
      <c r="E1049" s="94" t="s">
        <v>246</v>
      </c>
      <c r="F1049" s="93">
        <v>48419.0</v>
      </c>
      <c r="G1049" s="95" t="s">
        <v>173</v>
      </c>
      <c r="H1049" s="93">
        <v>4293.0</v>
      </c>
    </row>
    <row r="1050">
      <c r="A1050" s="93">
        <v>2017.0</v>
      </c>
      <c r="B1050" s="94" t="s">
        <v>185</v>
      </c>
      <c r="C1050" s="94" t="s">
        <v>11</v>
      </c>
      <c r="D1050" s="94" t="s">
        <v>204</v>
      </c>
      <c r="E1050" s="94" t="s">
        <v>315</v>
      </c>
      <c r="F1050" s="93">
        <v>8051.0</v>
      </c>
      <c r="G1050" s="95" t="s">
        <v>189</v>
      </c>
      <c r="H1050" s="93">
        <v>2297144.0</v>
      </c>
    </row>
    <row r="1051">
      <c r="A1051" s="93">
        <v>2017.0</v>
      </c>
      <c r="B1051" s="94" t="s">
        <v>185</v>
      </c>
      <c r="C1051" s="94" t="s">
        <v>11</v>
      </c>
      <c r="D1051" s="94" t="s">
        <v>204</v>
      </c>
      <c r="E1051" s="94" t="s">
        <v>315</v>
      </c>
      <c r="F1051" s="93">
        <v>8051.0</v>
      </c>
      <c r="G1051" s="95" t="s">
        <v>173</v>
      </c>
      <c r="H1051" s="96">
        <v>172.0</v>
      </c>
    </row>
    <row r="1052">
      <c r="A1052" s="93">
        <v>2017.0</v>
      </c>
      <c r="B1052" s="94" t="s">
        <v>185</v>
      </c>
      <c r="C1052" s="94" t="s">
        <v>11</v>
      </c>
      <c r="D1052" s="94" t="s">
        <v>192</v>
      </c>
      <c r="E1052" s="94" t="s">
        <v>321</v>
      </c>
      <c r="F1052" s="93">
        <v>22085.0</v>
      </c>
      <c r="G1052" s="95" t="s">
        <v>189</v>
      </c>
      <c r="H1052" s="96">
        <v>260.0</v>
      </c>
    </row>
    <row r="1053">
      <c r="A1053" s="93">
        <v>2017.0</v>
      </c>
      <c r="B1053" s="94" t="s">
        <v>185</v>
      </c>
      <c r="C1053" s="94" t="s">
        <v>186</v>
      </c>
      <c r="D1053" s="94" t="s">
        <v>206</v>
      </c>
      <c r="E1053" s="94" t="s">
        <v>335</v>
      </c>
      <c r="F1053" s="93">
        <v>35039.0</v>
      </c>
      <c r="G1053" s="95" t="s">
        <v>189</v>
      </c>
      <c r="H1053" s="96">
        <v>17231.0</v>
      </c>
    </row>
    <row r="1054">
      <c r="A1054" s="93">
        <v>2017.0</v>
      </c>
      <c r="B1054" s="94" t="s">
        <v>185</v>
      </c>
      <c r="C1054" s="94" t="s">
        <v>186</v>
      </c>
      <c r="D1054" s="94" t="s">
        <v>206</v>
      </c>
      <c r="E1054" s="94" t="s">
        <v>335</v>
      </c>
      <c r="F1054" s="93">
        <v>35039.0</v>
      </c>
      <c r="G1054" s="95" t="s">
        <v>173</v>
      </c>
      <c r="H1054" s="96">
        <v>6.0</v>
      </c>
    </row>
    <row r="1055">
      <c r="A1055" s="93">
        <v>2017.0</v>
      </c>
      <c r="B1055" s="94" t="s">
        <v>185</v>
      </c>
      <c r="C1055" s="94" t="s">
        <v>11</v>
      </c>
      <c r="D1055" s="94" t="s">
        <v>204</v>
      </c>
      <c r="E1055" s="94" t="s">
        <v>315</v>
      </c>
      <c r="F1055" s="93">
        <v>8051.0</v>
      </c>
      <c r="G1055" s="95" t="s">
        <v>172</v>
      </c>
      <c r="H1055" s="96">
        <v>4753864.0</v>
      </c>
    </row>
    <row r="1056">
      <c r="A1056" s="93">
        <v>2017.0</v>
      </c>
      <c r="B1056" s="94" t="s">
        <v>185</v>
      </c>
      <c r="C1056" s="94" t="s">
        <v>186</v>
      </c>
      <c r="D1056" s="94" t="s">
        <v>196</v>
      </c>
      <c r="E1056" s="94" t="s">
        <v>317</v>
      </c>
      <c r="F1056" s="93">
        <v>49047.0</v>
      </c>
      <c r="G1056" s="95" t="s">
        <v>173</v>
      </c>
      <c r="H1056" s="96">
        <v>9616.0</v>
      </c>
    </row>
    <row r="1057">
      <c r="A1057" s="93">
        <v>2017.0</v>
      </c>
      <c r="B1057" s="94" t="s">
        <v>185</v>
      </c>
      <c r="C1057" s="94" t="s">
        <v>11</v>
      </c>
      <c r="D1057" s="94" t="s">
        <v>187</v>
      </c>
      <c r="E1057" s="94" t="s">
        <v>432</v>
      </c>
      <c r="F1057" s="93">
        <v>56033.0</v>
      </c>
      <c r="G1057" s="95" t="s">
        <v>173</v>
      </c>
      <c r="H1057" s="96">
        <v>7976.0</v>
      </c>
    </row>
    <row r="1058">
      <c r="A1058" s="93">
        <v>2017.0</v>
      </c>
      <c r="B1058" s="94" t="s">
        <v>185</v>
      </c>
      <c r="C1058" s="94" t="s">
        <v>11</v>
      </c>
      <c r="D1058" s="94" t="s">
        <v>202</v>
      </c>
      <c r="E1058" s="94" t="s">
        <v>324</v>
      </c>
      <c r="F1058" s="93">
        <v>26143.0</v>
      </c>
      <c r="G1058" s="95" t="s">
        <v>189</v>
      </c>
      <c r="H1058" s="96">
        <v>25023.0</v>
      </c>
    </row>
    <row r="1059">
      <c r="A1059" s="93">
        <v>2017.0</v>
      </c>
      <c r="B1059" s="94" t="s">
        <v>185</v>
      </c>
      <c r="C1059" s="94" t="s">
        <v>186</v>
      </c>
      <c r="D1059" s="94" t="s">
        <v>206</v>
      </c>
      <c r="E1059" s="94" t="s">
        <v>207</v>
      </c>
      <c r="F1059" s="93">
        <v>35045.0</v>
      </c>
      <c r="G1059" s="95" t="s">
        <v>173</v>
      </c>
      <c r="H1059" s="96">
        <v>12653.0</v>
      </c>
    </row>
    <row r="1060">
      <c r="A1060" s="93">
        <v>2017.0</v>
      </c>
      <c r="B1060" s="94" t="s">
        <v>185</v>
      </c>
      <c r="C1060" s="94" t="s">
        <v>11</v>
      </c>
      <c r="D1060" s="94" t="s">
        <v>200</v>
      </c>
      <c r="E1060" s="94" t="s">
        <v>308</v>
      </c>
      <c r="F1060" s="93">
        <v>40149.0</v>
      </c>
      <c r="G1060" s="95" t="s">
        <v>173</v>
      </c>
      <c r="H1060" s="93">
        <v>4440.0</v>
      </c>
    </row>
    <row r="1061">
      <c r="A1061" s="93">
        <v>2017.0</v>
      </c>
      <c r="B1061" s="94" t="s">
        <v>185</v>
      </c>
      <c r="C1061" s="94" t="s">
        <v>11</v>
      </c>
      <c r="D1061" s="94" t="s">
        <v>200</v>
      </c>
      <c r="E1061" s="94" t="s">
        <v>423</v>
      </c>
      <c r="F1061" s="93">
        <v>40059.0</v>
      </c>
      <c r="G1061" s="95" t="s">
        <v>189</v>
      </c>
      <c r="H1061" s="93">
        <v>31844.0</v>
      </c>
    </row>
    <row r="1062">
      <c r="A1062" s="93">
        <v>2017.0</v>
      </c>
      <c r="B1062" s="94" t="s">
        <v>185</v>
      </c>
      <c r="C1062" s="94" t="s">
        <v>11</v>
      </c>
      <c r="D1062" s="94" t="s">
        <v>214</v>
      </c>
      <c r="E1062" s="94" t="s">
        <v>441</v>
      </c>
      <c r="F1062" s="93">
        <v>28095.0</v>
      </c>
      <c r="G1062" s="95" t="s">
        <v>189</v>
      </c>
      <c r="H1062" s="93">
        <v>26218.0</v>
      </c>
    </row>
    <row r="1063">
      <c r="A1063" s="93">
        <v>2017.0</v>
      </c>
      <c r="B1063" s="94" t="s">
        <v>185</v>
      </c>
      <c r="C1063" s="94" t="s">
        <v>11</v>
      </c>
      <c r="D1063" s="94" t="s">
        <v>217</v>
      </c>
      <c r="E1063" s="94" t="s">
        <v>323</v>
      </c>
      <c r="F1063" s="93">
        <v>21101.0</v>
      </c>
      <c r="G1063" s="95" t="s">
        <v>173</v>
      </c>
      <c r="H1063" s="93">
        <v>5813.0</v>
      </c>
    </row>
    <row r="1064">
      <c r="A1064" s="93">
        <v>2017.0</v>
      </c>
      <c r="B1064" s="94" t="s">
        <v>185</v>
      </c>
      <c r="C1064" s="94" t="s">
        <v>11</v>
      </c>
      <c r="D1064" s="94" t="s">
        <v>202</v>
      </c>
      <c r="E1064" s="94" t="s">
        <v>324</v>
      </c>
      <c r="F1064" s="93">
        <v>26143.0</v>
      </c>
      <c r="G1064" s="95" t="s">
        <v>173</v>
      </c>
      <c r="H1064" s="93">
        <v>2599.0</v>
      </c>
    </row>
    <row r="1065">
      <c r="A1065" s="93">
        <v>2017.0</v>
      </c>
      <c r="B1065" s="94" t="s">
        <v>185</v>
      </c>
      <c r="C1065" s="94" t="s">
        <v>11</v>
      </c>
      <c r="D1065" s="94" t="s">
        <v>250</v>
      </c>
      <c r="E1065" s="94" t="s">
        <v>424</v>
      </c>
      <c r="F1065" s="93">
        <v>30079.0</v>
      </c>
      <c r="G1065" s="95" t="s">
        <v>189</v>
      </c>
      <c r="H1065" s="93">
        <v>21739.0</v>
      </c>
    </row>
    <row r="1066">
      <c r="A1066" s="93">
        <v>2017.0</v>
      </c>
      <c r="B1066" s="94" t="s">
        <v>185</v>
      </c>
      <c r="C1066" s="94" t="s">
        <v>11</v>
      </c>
      <c r="D1066" s="94" t="s">
        <v>250</v>
      </c>
      <c r="E1066" s="94" t="s">
        <v>424</v>
      </c>
      <c r="F1066" s="93">
        <v>30079.0</v>
      </c>
      <c r="G1066" s="95" t="s">
        <v>173</v>
      </c>
      <c r="H1066" s="96">
        <v>86908.0</v>
      </c>
    </row>
    <row r="1067">
      <c r="A1067" s="93">
        <v>2017.0</v>
      </c>
      <c r="B1067" s="94" t="s">
        <v>185</v>
      </c>
      <c r="C1067" s="94" t="s">
        <v>11</v>
      </c>
      <c r="D1067" s="94" t="s">
        <v>214</v>
      </c>
      <c r="E1067" s="94" t="s">
        <v>441</v>
      </c>
      <c r="F1067" s="93">
        <v>28095.0</v>
      </c>
      <c r="G1067" s="95" t="s">
        <v>173</v>
      </c>
      <c r="H1067" s="96">
        <v>35.0</v>
      </c>
    </row>
    <row r="1068">
      <c r="A1068" s="93">
        <v>2017.0</v>
      </c>
      <c r="B1068" s="94" t="s">
        <v>185</v>
      </c>
      <c r="C1068" s="94" t="s">
        <v>11</v>
      </c>
      <c r="D1068" s="94" t="s">
        <v>200</v>
      </c>
      <c r="E1068" s="94" t="s">
        <v>473</v>
      </c>
      <c r="F1068" s="93">
        <v>40077.0</v>
      </c>
      <c r="G1068" s="95" t="s">
        <v>172</v>
      </c>
      <c r="H1068" s="96">
        <v>37688.0</v>
      </c>
    </row>
    <row r="1069">
      <c r="A1069" s="93">
        <v>2017.0</v>
      </c>
      <c r="B1069" s="94" t="s">
        <v>185</v>
      </c>
      <c r="C1069" s="94" t="s">
        <v>11</v>
      </c>
      <c r="D1069" s="94" t="s">
        <v>300</v>
      </c>
      <c r="E1069" s="94" t="s">
        <v>327</v>
      </c>
      <c r="F1069" s="93">
        <v>6079.0</v>
      </c>
      <c r="G1069" s="95" t="s">
        <v>189</v>
      </c>
      <c r="H1069" s="96">
        <v>8962.0</v>
      </c>
    </row>
    <row r="1070">
      <c r="A1070" s="93">
        <v>2017.0</v>
      </c>
      <c r="B1070" s="94" t="s">
        <v>185</v>
      </c>
      <c r="C1070" s="94" t="s">
        <v>11</v>
      </c>
      <c r="D1070" s="94" t="s">
        <v>300</v>
      </c>
      <c r="E1070" s="94" t="s">
        <v>327</v>
      </c>
      <c r="F1070" s="93">
        <v>6079.0</v>
      </c>
      <c r="G1070" s="95" t="s">
        <v>173</v>
      </c>
      <c r="H1070" s="96">
        <v>6848.0</v>
      </c>
    </row>
    <row r="1071">
      <c r="A1071" s="93">
        <v>2017.0</v>
      </c>
      <c r="B1071" s="94" t="s">
        <v>185</v>
      </c>
      <c r="C1071" s="94" t="s">
        <v>11</v>
      </c>
      <c r="D1071" s="94" t="s">
        <v>200</v>
      </c>
      <c r="E1071" s="94" t="s">
        <v>473</v>
      </c>
      <c r="F1071" s="93">
        <v>40077.0</v>
      </c>
      <c r="G1071" s="95" t="s">
        <v>189</v>
      </c>
      <c r="H1071" s="96">
        <v>123759.0</v>
      </c>
    </row>
    <row r="1072">
      <c r="A1072" s="93">
        <v>2017.0</v>
      </c>
      <c r="B1072" s="94" t="s">
        <v>185</v>
      </c>
      <c r="C1072" s="94" t="s">
        <v>11</v>
      </c>
      <c r="D1072" s="94" t="s">
        <v>263</v>
      </c>
      <c r="E1072" s="94" t="s">
        <v>425</v>
      </c>
      <c r="F1072" s="93">
        <v>20195.0</v>
      </c>
      <c r="G1072" s="95" t="s">
        <v>173</v>
      </c>
      <c r="H1072" s="93">
        <v>1992.0</v>
      </c>
    </row>
    <row r="1073">
      <c r="A1073" s="93">
        <v>2017.0</v>
      </c>
      <c r="B1073" s="94" t="s">
        <v>185</v>
      </c>
      <c r="C1073" s="94" t="s">
        <v>11</v>
      </c>
      <c r="D1073" s="94" t="s">
        <v>200</v>
      </c>
      <c r="E1073" s="94" t="s">
        <v>293</v>
      </c>
      <c r="F1073" s="93">
        <v>40039.0</v>
      </c>
      <c r="G1073" s="95" t="s">
        <v>189</v>
      </c>
      <c r="H1073" s="93">
        <v>116547.0</v>
      </c>
    </row>
    <row r="1074">
      <c r="A1074" s="93">
        <v>2017.0</v>
      </c>
      <c r="B1074" s="94" t="s">
        <v>185</v>
      </c>
      <c r="C1074" s="94" t="s">
        <v>11</v>
      </c>
      <c r="D1074" s="94" t="s">
        <v>196</v>
      </c>
      <c r="E1074" s="94" t="s">
        <v>275</v>
      </c>
      <c r="F1074" s="93">
        <v>49053.0</v>
      </c>
      <c r="G1074" s="95" t="s">
        <v>189</v>
      </c>
      <c r="H1074" s="93">
        <v>3314.0</v>
      </c>
    </row>
    <row r="1075">
      <c r="A1075" s="93">
        <v>2017.0</v>
      </c>
      <c r="B1075" s="94" t="s">
        <v>185</v>
      </c>
      <c r="C1075" s="94" t="s">
        <v>11</v>
      </c>
      <c r="D1075" s="94" t="s">
        <v>200</v>
      </c>
      <c r="E1075" s="94" t="s">
        <v>328</v>
      </c>
      <c r="F1075" s="93">
        <v>40017.0</v>
      </c>
      <c r="G1075" s="95" t="s">
        <v>189</v>
      </c>
      <c r="H1075" s="96">
        <v>506142.0</v>
      </c>
    </row>
    <row r="1076">
      <c r="A1076" s="93">
        <v>2017.0</v>
      </c>
      <c r="B1076" s="94" t="s">
        <v>185</v>
      </c>
      <c r="C1076" s="94" t="s">
        <v>11</v>
      </c>
      <c r="D1076" s="94" t="s">
        <v>200</v>
      </c>
      <c r="E1076" s="94" t="s">
        <v>328</v>
      </c>
      <c r="F1076" s="93">
        <v>40017.0</v>
      </c>
      <c r="G1076" s="95" t="s">
        <v>173</v>
      </c>
      <c r="H1076" s="96">
        <v>33864.0</v>
      </c>
    </row>
    <row r="1077">
      <c r="A1077" s="93">
        <v>2017.0</v>
      </c>
      <c r="B1077" s="94" t="s">
        <v>185</v>
      </c>
      <c r="C1077" s="94" t="s">
        <v>11</v>
      </c>
      <c r="D1077" s="94" t="s">
        <v>200</v>
      </c>
      <c r="E1077" s="94" t="s">
        <v>280</v>
      </c>
      <c r="F1077" s="93">
        <v>40047.0</v>
      </c>
      <c r="G1077" s="95" t="s">
        <v>173</v>
      </c>
      <c r="H1077" s="96">
        <v>311.0</v>
      </c>
    </row>
    <row r="1078">
      <c r="A1078" s="93">
        <v>2017.0</v>
      </c>
      <c r="B1078" s="94" t="s">
        <v>185</v>
      </c>
      <c r="C1078" s="94" t="s">
        <v>186</v>
      </c>
      <c r="D1078" s="94" t="s">
        <v>196</v>
      </c>
      <c r="E1078" s="94" t="s">
        <v>317</v>
      </c>
      <c r="F1078" s="93">
        <v>49047.0</v>
      </c>
      <c r="G1078" s="95" t="s">
        <v>189</v>
      </c>
      <c r="H1078" s="96">
        <v>31794.0</v>
      </c>
    </row>
    <row r="1079">
      <c r="A1079" s="93">
        <v>2017.0</v>
      </c>
      <c r="B1079" s="94" t="s">
        <v>185</v>
      </c>
      <c r="C1079" s="94" t="s">
        <v>11</v>
      </c>
      <c r="D1079" s="94" t="s">
        <v>206</v>
      </c>
      <c r="E1079" s="94" t="s">
        <v>329</v>
      </c>
      <c r="F1079" s="93">
        <v>35001.0</v>
      </c>
      <c r="G1079" s="95" t="s">
        <v>173</v>
      </c>
      <c r="H1079" s="96">
        <v>4777.0</v>
      </c>
    </row>
    <row r="1080">
      <c r="A1080" s="93">
        <v>2017.0</v>
      </c>
      <c r="B1080" s="94" t="s">
        <v>185</v>
      </c>
      <c r="C1080" s="94" t="s">
        <v>11</v>
      </c>
      <c r="D1080" s="94" t="s">
        <v>202</v>
      </c>
      <c r="E1080" s="94" t="s">
        <v>474</v>
      </c>
      <c r="F1080" s="93">
        <v>26135.0</v>
      </c>
      <c r="G1080" s="95" t="s">
        <v>189</v>
      </c>
      <c r="H1080" s="96">
        <v>649840.0</v>
      </c>
    </row>
    <row r="1081">
      <c r="A1081" s="93">
        <v>2017.0</v>
      </c>
      <c r="B1081" s="94" t="s">
        <v>185</v>
      </c>
      <c r="C1081" s="94" t="s">
        <v>11</v>
      </c>
      <c r="D1081" s="94" t="s">
        <v>194</v>
      </c>
      <c r="E1081" s="94" t="s">
        <v>426</v>
      </c>
      <c r="F1081" s="93">
        <v>38011.0</v>
      </c>
      <c r="G1081" s="95" t="s">
        <v>189</v>
      </c>
      <c r="H1081" s="96">
        <v>908749.0</v>
      </c>
    </row>
    <row r="1082">
      <c r="A1082" s="93">
        <v>2017.0</v>
      </c>
      <c r="B1082" s="94" t="s">
        <v>185</v>
      </c>
      <c r="C1082" s="94" t="s">
        <v>11</v>
      </c>
      <c r="D1082" s="94" t="s">
        <v>234</v>
      </c>
      <c r="E1082" s="94" t="s">
        <v>235</v>
      </c>
      <c r="F1082" s="93">
        <v>2122.0</v>
      </c>
      <c r="G1082" s="95" t="s">
        <v>189</v>
      </c>
      <c r="H1082" s="96">
        <v>1.6244285E7</v>
      </c>
    </row>
    <row r="1083">
      <c r="A1083" s="93">
        <v>2017.0</v>
      </c>
      <c r="B1083" s="94" t="s">
        <v>185</v>
      </c>
      <c r="C1083" s="94" t="s">
        <v>11</v>
      </c>
      <c r="D1083" s="94" t="s">
        <v>194</v>
      </c>
      <c r="E1083" s="94" t="s">
        <v>426</v>
      </c>
      <c r="F1083" s="93">
        <v>38011.0</v>
      </c>
      <c r="G1083" s="95" t="s">
        <v>173</v>
      </c>
      <c r="H1083" s="96">
        <v>751900.0</v>
      </c>
    </row>
    <row r="1084">
      <c r="A1084" s="93">
        <v>2017.0</v>
      </c>
      <c r="B1084" s="94" t="s">
        <v>185</v>
      </c>
      <c r="C1084" s="94" t="s">
        <v>11</v>
      </c>
      <c r="D1084" s="94" t="s">
        <v>202</v>
      </c>
      <c r="E1084" s="94" t="s">
        <v>474</v>
      </c>
      <c r="F1084" s="93">
        <v>26135.0</v>
      </c>
      <c r="G1084" s="95" t="s">
        <v>173</v>
      </c>
      <c r="H1084" s="96">
        <v>6000.0</v>
      </c>
    </row>
    <row r="1085">
      <c r="A1085" s="93">
        <v>2017.0</v>
      </c>
      <c r="B1085" s="94" t="s">
        <v>185</v>
      </c>
      <c r="C1085" s="94" t="s">
        <v>11</v>
      </c>
      <c r="D1085" s="94" t="s">
        <v>217</v>
      </c>
      <c r="E1085" s="94" t="s">
        <v>507</v>
      </c>
      <c r="F1085" s="93">
        <v>21235.0</v>
      </c>
      <c r="G1085" s="95" t="s">
        <v>189</v>
      </c>
      <c r="H1085" s="96">
        <v>12949.0</v>
      </c>
    </row>
    <row r="1086">
      <c r="A1086" s="93">
        <v>2017.0</v>
      </c>
      <c r="B1086" s="94" t="s">
        <v>185</v>
      </c>
      <c r="C1086" s="94" t="s">
        <v>186</v>
      </c>
      <c r="D1086" s="94" t="s">
        <v>187</v>
      </c>
      <c r="E1086" s="94" t="s">
        <v>357</v>
      </c>
      <c r="F1086" s="93">
        <v>56013.0</v>
      </c>
      <c r="G1086" s="95" t="s">
        <v>173</v>
      </c>
      <c r="H1086" s="96">
        <v>950.0</v>
      </c>
    </row>
    <row r="1087">
      <c r="A1087" s="93">
        <v>2017.0</v>
      </c>
      <c r="B1087" s="94" t="s">
        <v>185</v>
      </c>
      <c r="C1087" s="94" t="s">
        <v>11</v>
      </c>
      <c r="D1087" s="94" t="s">
        <v>202</v>
      </c>
      <c r="E1087" s="94" t="s">
        <v>330</v>
      </c>
      <c r="F1087" s="93">
        <v>26055.0</v>
      </c>
      <c r="G1087" s="95" t="s">
        <v>173</v>
      </c>
      <c r="H1087" s="96">
        <v>114.0</v>
      </c>
    </row>
    <row r="1088">
      <c r="A1088" s="93">
        <v>2017.0</v>
      </c>
      <c r="B1088" s="94" t="s">
        <v>185</v>
      </c>
      <c r="C1088" s="94" t="s">
        <v>11</v>
      </c>
      <c r="D1088" s="94" t="s">
        <v>202</v>
      </c>
      <c r="E1088" s="94" t="s">
        <v>330</v>
      </c>
      <c r="F1088" s="93">
        <v>26055.0</v>
      </c>
      <c r="G1088" s="95" t="s">
        <v>189</v>
      </c>
      <c r="H1088" s="96">
        <v>2956.0</v>
      </c>
    </row>
    <row r="1089">
      <c r="A1089" s="93">
        <v>2017.0</v>
      </c>
      <c r="B1089" s="94" t="s">
        <v>185</v>
      </c>
      <c r="C1089" s="94" t="s">
        <v>11</v>
      </c>
      <c r="D1089" s="94" t="s">
        <v>200</v>
      </c>
      <c r="E1089" s="94" t="s">
        <v>293</v>
      </c>
      <c r="F1089" s="93">
        <v>40039.0</v>
      </c>
      <c r="G1089" s="95" t="s">
        <v>173</v>
      </c>
      <c r="H1089" s="96">
        <v>2593.0</v>
      </c>
    </row>
    <row r="1090">
      <c r="A1090" s="93">
        <v>2017.0</v>
      </c>
      <c r="B1090" s="94" t="s">
        <v>185</v>
      </c>
      <c r="C1090" s="94" t="s">
        <v>11</v>
      </c>
      <c r="D1090" s="94" t="s">
        <v>231</v>
      </c>
      <c r="E1090" s="94" t="s">
        <v>188</v>
      </c>
      <c r="F1090" s="93">
        <v>5071.0</v>
      </c>
      <c r="G1090" s="95" t="s">
        <v>189</v>
      </c>
      <c r="H1090" s="96">
        <v>294324.0</v>
      </c>
    </row>
    <row r="1091">
      <c r="A1091" s="93">
        <v>2017.0</v>
      </c>
      <c r="B1091" s="94" t="s">
        <v>185</v>
      </c>
      <c r="C1091" s="94" t="s">
        <v>11</v>
      </c>
      <c r="D1091" s="94" t="s">
        <v>204</v>
      </c>
      <c r="E1091" s="94" t="s">
        <v>331</v>
      </c>
      <c r="F1091" s="93">
        <v>8005.0</v>
      </c>
      <c r="G1091" s="95" t="s">
        <v>189</v>
      </c>
      <c r="H1091" s="96">
        <v>648.0</v>
      </c>
    </row>
    <row r="1092">
      <c r="A1092" s="93">
        <v>2017.0</v>
      </c>
      <c r="B1092" s="94" t="s">
        <v>185</v>
      </c>
      <c r="C1092" s="94" t="s">
        <v>11</v>
      </c>
      <c r="D1092" s="94" t="s">
        <v>204</v>
      </c>
      <c r="E1092" s="94" t="s">
        <v>331</v>
      </c>
      <c r="F1092" s="93">
        <v>8005.0</v>
      </c>
      <c r="G1092" s="95" t="s">
        <v>173</v>
      </c>
      <c r="H1092" s="96">
        <v>354.0</v>
      </c>
    </row>
    <row r="1093">
      <c r="A1093" s="93">
        <v>2017.0</v>
      </c>
      <c r="B1093" s="94" t="s">
        <v>185</v>
      </c>
      <c r="C1093" s="94" t="s">
        <v>186</v>
      </c>
      <c r="D1093" s="94" t="s">
        <v>204</v>
      </c>
      <c r="E1093" s="94" t="s">
        <v>280</v>
      </c>
      <c r="F1093" s="93">
        <v>8045.0</v>
      </c>
      <c r="G1093" s="95" t="s">
        <v>189</v>
      </c>
      <c r="H1093" s="96">
        <v>33238.0</v>
      </c>
    </row>
    <row r="1094">
      <c r="A1094" s="93">
        <v>2017.0</v>
      </c>
      <c r="B1094" s="94" t="s">
        <v>185</v>
      </c>
      <c r="C1094" s="94" t="s">
        <v>186</v>
      </c>
      <c r="D1094" s="94" t="s">
        <v>204</v>
      </c>
      <c r="E1094" s="94" t="s">
        <v>280</v>
      </c>
      <c r="F1094" s="93">
        <v>8045.0</v>
      </c>
      <c r="G1094" s="94" t="s">
        <v>173</v>
      </c>
      <c r="H1094" s="96">
        <v>250.0</v>
      </c>
    </row>
    <row r="1095">
      <c r="A1095" s="93">
        <v>2017.0</v>
      </c>
      <c r="B1095" s="94" t="s">
        <v>185</v>
      </c>
      <c r="C1095" s="94" t="s">
        <v>11</v>
      </c>
      <c r="D1095" s="94" t="s">
        <v>200</v>
      </c>
      <c r="E1095" s="94" t="s">
        <v>430</v>
      </c>
      <c r="F1095" s="93">
        <v>40151.0</v>
      </c>
      <c r="G1095" s="95" t="s">
        <v>189</v>
      </c>
      <c r="H1095" s="96">
        <v>669641.0</v>
      </c>
    </row>
    <row r="1096">
      <c r="A1096" s="93">
        <v>2017.0</v>
      </c>
      <c r="B1096" s="94" t="s">
        <v>185</v>
      </c>
      <c r="C1096" s="94" t="s">
        <v>11</v>
      </c>
      <c r="D1096" s="94" t="s">
        <v>209</v>
      </c>
      <c r="E1096" s="94" t="s">
        <v>332</v>
      </c>
      <c r="F1096" s="93">
        <v>51051.0</v>
      </c>
      <c r="G1096" s="95" t="s">
        <v>189</v>
      </c>
      <c r="H1096" s="96">
        <v>133287.0</v>
      </c>
    </row>
    <row r="1097">
      <c r="A1097" s="93">
        <v>2017.0</v>
      </c>
      <c r="B1097" s="94" t="s">
        <v>185</v>
      </c>
      <c r="C1097" s="94" t="s">
        <v>11</v>
      </c>
      <c r="D1097" s="94" t="s">
        <v>190</v>
      </c>
      <c r="E1097" s="94" t="s">
        <v>491</v>
      </c>
      <c r="F1097" s="93">
        <v>48337.0</v>
      </c>
      <c r="G1097" s="95" t="s">
        <v>173</v>
      </c>
      <c r="H1097" s="96">
        <v>33.0</v>
      </c>
    </row>
    <row r="1098">
      <c r="A1098" s="93">
        <v>2017.0</v>
      </c>
      <c r="B1098" s="94" t="s">
        <v>185</v>
      </c>
      <c r="C1098" s="94" t="s">
        <v>11</v>
      </c>
      <c r="D1098" s="94" t="s">
        <v>263</v>
      </c>
      <c r="E1098" s="94" t="s">
        <v>475</v>
      </c>
      <c r="F1098" s="93">
        <v>20063.0</v>
      </c>
      <c r="G1098" s="95" t="s">
        <v>173</v>
      </c>
      <c r="H1098" s="96">
        <v>1995.0</v>
      </c>
    </row>
    <row r="1099">
      <c r="A1099" s="93">
        <v>2017.0</v>
      </c>
      <c r="B1099" s="94" t="s">
        <v>185</v>
      </c>
      <c r="C1099" s="94" t="s">
        <v>11</v>
      </c>
      <c r="D1099" s="94" t="s">
        <v>300</v>
      </c>
      <c r="E1099" s="94" t="s">
        <v>354</v>
      </c>
      <c r="F1099" s="93">
        <v>6029.0</v>
      </c>
      <c r="G1099" s="95" t="s">
        <v>189</v>
      </c>
      <c r="H1099" s="96">
        <v>7573213.0</v>
      </c>
    </row>
    <row r="1100">
      <c r="A1100" s="93">
        <v>2017.0</v>
      </c>
      <c r="B1100" s="94" t="s">
        <v>185</v>
      </c>
      <c r="C1100" s="94" t="s">
        <v>11</v>
      </c>
      <c r="D1100" s="94" t="s">
        <v>217</v>
      </c>
      <c r="E1100" s="94" t="s">
        <v>333</v>
      </c>
      <c r="F1100" s="93">
        <v>21133.0</v>
      </c>
      <c r="G1100" s="95" t="s">
        <v>189</v>
      </c>
      <c r="H1100" s="96">
        <v>1245.0</v>
      </c>
    </row>
    <row r="1101">
      <c r="A1101" s="93">
        <v>2017.0</v>
      </c>
      <c r="B1101" s="94" t="s">
        <v>185</v>
      </c>
      <c r="C1101" s="94" t="s">
        <v>11</v>
      </c>
      <c r="D1101" s="94" t="s">
        <v>300</v>
      </c>
      <c r="E1101" s="94" t="s">
        <v>354</v>
      </c>
      <c r="F1101" s="93">
        <v>6029.0</v>
      </c>
      <c r="G1101" s="95" t="s">
        <v>173</v>
      </c>
      <c r="H1101" s="96">
        <v>9300685.0</v>
      </c>
    </row>
    <row r="1102">
      <c r="A1102" s="93">
        <v>2017.0</v>
      </c>
      <c r="B1102" s="94" t="s">
        <v>185</v>
      </c>
      <c r="C1102" s="94" t="s">
        <v>11</v>
      </c>
      <c r="D1102" s="94" t="s">
        <v>217</v>
      </c>
      <c r="E1102" s="94" t="s">
        <v>334</v>
      </c>
      <c r="F1102" s="93">
        <v>21127.0</v>
      </c>
      <c r="G1102" s="95" t="s">
        <v>189</v>
      </c>
      <c r="H1102" s="96">
        <v>942.0</v>
      </c>
    </row>
    <row r="1103">
      <c r="A1103" s="93">
        <v>2017.0</v>
      </c>
      <c r="B1103" s="94" t="s">
        <v>185</v>
      </c>
      <c r="C1103" s="94" t="s">
        <v>11</v>
      </c>
      <c r="D1103" s="94" t="s">
        <v>190</v>
      </c>
      <c r="E1103" s="94" t="s">
        <v>491</v>
      </c>
      <c r="F1103" s="93">
        <v>48337.0</v>
      </c>
      <c r="G1103" s="95" t="s">
        <v>189</v>
      </c>
      <c r="H1103" s="96">
        <v>21448.0</v>
      </c>
    </row>
    <row r="1104">
      <c r="A1104" s="93">
        <v>2017.0</v>
      </c>
      <c r="B1104" s="94" t="s">
        <v>185</v>
      </c>
      <c r="C1104" s="94" t="s">
        <v>11</v>
      </c>
      <c r="D1104" s="94" t="s">
        <v>196</v>
      </c>
      <c r="E1104" s="94" t="s">
        <v>207</v>
      </c>
      <c r="F1104" s="93">
        <v>49037.0</v>
      </c>
      <c r="G1104" s="95" t="s">
        <v>189</v>
      </c>
      <c r="H1104" s="96">
        <v>4380288.0</v>
      </c>
    </row>
    <row r="1105">
      <c r="A1105" s="93">
        <v>2017.0</v>
      </c>
      <c r="B1105" s="94" t="s">
        <v>185</v>
      </c>
      <c r="C1105" s="94" t="s">
        <v>11</v>
      </c>
      <c r="D1105" s="94" t="s">
        <v>200</v>
      </c>
      <c r="E1105" s="94" t="s">
        <v>430</v>
      </c>
      <c r="F1105" s="93">
        <v>40151.0</v>
      </c>
      <c r="G1105" s="95" t="s">
        <v>173</v>
      </c>
      <c r="H1105" s="96">
        <v>28889.0</v>
      </c>
    </row>
    <row r="1106">
      <c r="A1106" s="93">
        <v>2017.0</v>
      </c>
      <c r="B1106" s="94" t="s">
        <v>185</v>
      </c>
      <c r="C1106" s="94" t="s">
        <v>11</v>
      </c>
      <c r="D1106" s="94" t="s">
        <v>244</v>
      </c>
      <c r="E1106" s="94" t="s">
        <v>429</v>
      </c>
      <c r="F1106" s="93">
        <v>17027.0</v>
      </c>
      <c r="G1106" s="95" t="s">
        <v>173</v>
      </c>
      <c r="H1106" s="96">
        <v>7730.0</v>
      </c>
    </row>
    <row r="1107">
      <c r="A1107" s="93">
        <v>2017.0</v>
      </c>
      <c r="B1107" s="94" t="s">
        <v>185</v>
      </c>
      <c r="C1107" s="94" t="s">
        <v>11</v>
      </c>
      <c r="D1107" s="94" t="s">
        <v>200</v>
      </c>
      <c r="E1107" s="94" t="s">
        <v>325</v>
      </c>
      <c r="F1107" s="93">
        <v>40135.0</v>
      </c>
      <c r="G1107" s="95" t="s">
        <v>189</v>
      </c>
      <c r="H1107" s="93">
        <v>14925.0</v>
      </c>
    </row>
    <row r="1108">
      <c r="A1108" s="93">
        <v>2017.0</v>
      </c>
      <c r="B1108" s="94" t="s">
        <v>185</v>
      </c>
      <c r="C1108" s="94" t="s">
        <v>11</v>
      </c>
      <c r="D1108" s="94" t="s">
        <v>200</v>
      </c>
      <c r="E1108" s="94" t="s">
        <v>360</v>
      </c>
      <c r="F1108" s="93">
        <v>40073.0</v>
      </c>
      <c r="G1108" s="95" t="s">
        <v>189</v>
      </c>
      <c r="H1108" s="93">
        <v>414601.0</v>
      </c>
    </row>
    <row r="1109">
      <c r="A1109" s="93">
        <v>2017.0</v>
      </c>
      <c r="B1109" s="94" t="s">
        <v>185</v>
      </c>
      <c r="C1109" s="94" t="s">
        <v>11</v>
      </c>
      <c r="D1109" s="94" t="s">
        <v>194</v>
      </c>
      <c r="E1109" s="94" t="s">
        <v>336</v>
      </c>
      <c r="F1109" s="93">
        <v>38009.0</v>
      </c>
      <c r="G1109" s="95" t="s">
        <v>189</v>
      </c>
      <c r="H1109" s="93">
        <v>4754.0</v>
      </c>
    </row>
    <row r="1110">
      <c r="A1110" s="93">
        <v>2017.0</v>
      </c>
      <c r="B1110" s="94" t="s">
        <v>185</v>
      </c>
      <c r="C1110" s="94" t="s">
        <v>11</v>
      </c>
      <c r="D1110" s="94" t="s">
        <v>194</v>
      </c>
      <c r="E1110" s="94" t="s">
        <v>336</v>
      </c>
      <c r="F1110" s="93">
        <v>38009.0</v>
      </c>
      <c r="G1110" s="95" t="s">
        <v>173</v>
      </c>
      <c r="H1110" s="93">
        <v>26690.0</v>
      </c>
    </row>
    <row r="1111">
      <c r="A1111" s="93">
        <v>2017.0</v>
      </c>
      <c r="B1111" s="94" t="s">
        <v>185</v>
      </c>
      <c r="C1111" s="94" t="s">
        <v>11</v>
      </c>
      <c r="D1111" s="94" t="s">
        <v>196</v>
      </c>
      <c r="E1111" s="94" t="s">
        <v>317</v>
      </c>
      <c r="F1111" s="93">
        <v>49047.0</v>
      </c>
      <c r="G1111" s="95" t="s">
        <v>173</v>
      </c>
      <c r="H1111" s="93">
        <v>5190856.0</v>
      </c>
    </row>
    <row r="1112">
      <c r="A1112" s="93">
        <v>2017.0</v>
      </c>
      <c r="B1112" s="94" t="s">
        <v>185</v>
      </c>
      <c r="C1112" s="94" t="s">
        <v>11</v>
      </c>
      <c r="D1112" s="94" t="s">
        <v>187</v>
      </c>
      <c r="E1112" s="94" t="s">
        <v>476</v>
      </c>
      <c r="F1112" s="93">
        <v>56029.0</v>
      </c>
      <c r="G1112" s="95" t="s">
        <v>189</v>
      </c>
      <c r="H1112" s="93">
        <v>6154901.0</v>
      </c>
    </row>
    <row r="1113">
      <c r="A1113" s="93">
        <v>2017.0</v>
      </c>
      <c r="B1113" s="94" t="s">
        <v>185</v>
      </c>
      <c r="C1113" s="94" t="s">
        <v>11</v>
      </c>
      <c r="D1113" s="94" t="s">
        <v>192</v>
      </c>
      <c r="E1113" s="94" t="s">
        <v>338</v>
      </c>
      <c r="F1113" s="93">
        <v>22081.0</v>
      </c>
      <c r="G1113" s="95" t="s">
        <v>189</v>
      </c>
      <c r="H1113" s="93">
        <v>30582.0</v>
      </c>
    </row>
    <row r="1114">
      <c r="A1114" s="93">
        <v>2017.0</v>
      </c>
      <c r="B1114" s="94" t="s">
        <v>185</v>
      </c>
      <c r="C1114" s="94" t="s">
        <v>11</v>
      </c>
      <c r="D1114" s="94" t="s">
        <v>192</v>
      </c>
      <c r="E1114" s="94" t="s">
        <v>338</v>
      </c>
      <c r="F1114" s="93">
        <v>22081.0</v>
      </c>
      <c r="G1114" s="95" t="s">
        <v>173</v>
      </c>
      <c r="H1114" s="93">
        <v>8.0</v>
      </c>
    </row>
    <row r="1115">
      <c r="A1115" s="93">
        <v>2017.0</v>
      </c>
      <c r="B1115" s="94" t="s">
        <v>185</v>
      </c>
      <c r="C1115" s="94" t="s">
        <v>11</v>
      </c>
      <c r="D1115" s="94" t="s">
        <v>214</v>
      </c>
      <c r="E1115" s="94" t="s">
        <v>245</v>
      </c>
      <c r="F1115" s="93">
        <v>28037.0</v>
      </c>
      <c r="G1115" s="95" t="s">
        <v>189</v>
      </c>
      <c r="H1115" s="96">
        <v>938.0</v>
      </c>
    </row>
    <row r="1116">
      <c r="A1116" s="93">
        <v>2017.0</v>
      </c>
      <c r="B1116" s="94" t="s">
        <v>185</v>
      </c>
      <c r="C1116" s="94" t="s">
        <v>11</v>
      </c>
      <c r="D1116" s="94" t="s">
        <v>214</v>
      </c>
      <c r="E1116" s="94" t="s">
        <v>245</v>
      </c>
      <c r="F1116" s="93">
        <v>28037.0</v>
      </c>
      <c r="G1116" s="95" t="s">
        <v>173</v>
      </c>
      <c r="H1116" s="96">
        <v>142208.0</v>
      </c>
    </row>
    <row r="1117">
      <c r="A1117" s="93">
        <v>2017.0</v>
      </c>
      <c r="B1117" s="94" t="s">
        <v>185</v>
      </c>
      <c r="C1117" s="94" t="s">
        <v>11</v>
      </c>
      <c r="D1117" s="94" t="s">
        <v>187</v>
      </c>
      <c r="E1117" s="94" t="s">
        <v>476</v>
      </c>
      <c r="F1117" s="93">
        <v>56029.0</v>
      </c>
      <c r="G1117" s="95" t="s">
        <v>173</v>
      </c>
      <c r="H1117" s="96">
        <v>3844402.0</v>
      </c>
    </row>
    <row r="1118">
      <c r="A1118" s="93">
        <v>2017.0</v>
      </c>
      <c r="B1118" s="94" t="s">
        <v>185</v>
      </c>
      <c r="C1118" s="94" t="s">
        <v>11</v>
      </c>
      <c r="D1118" s="94" t="s">
        <v>192</v>
      </c>
      <c r="E1118" s="94" t="s">
        <v>431</v>
      </c>
      <c r="F1118" s="93">
        <v>22017.0</v>
      </c>
      <c r="G1118" s="95" t="s">
        <v>189</v>
      </c>
      <c r="H1118" s="96">
        <v>353277.0</v>
      </c>
    </row>
    <row r="1119">
      <c r="A1119" s="93">
        <v>2017.0</v>
      </c>
      <c r="B1119" s="94" t="s">
        <v>185</v>
      </c>
      <c r="C1119" s="94" t="s">
        <v>11</v>
      </c>
      <c r="D1119" s="94" t="s">
        <v>192</v>
      </c>
      <c r="E1119" s="94" t="s">
        <v>431</v>
      </c>
      <c r="F1119" s="93">
        <v>22017.0</v>
      </c>
      <c r="G1119" s="95" t="s">
        <v>173</v>
      </c>
      <c r="H1119" s="96">
        <v>7408.0</v>
      </c>
    </row>
    <row r="1120">
      <c r="A1120" s="93">
        <v>2017.0</v>
      </c>
      <c r="B1120" s="94" t="s">
        <v>185</v>
      </c>
      <c r="C1120" s="94" t="s">
        <v>11</v>
      </c>
      <c r="D1120" s="94" t="s">
        <v>300</v>
      </c>
      <c r="E1120" s="94" t="s">
        <v>301</v>
      </c>
      <c r="F1120" s="93">
        <v>6031.0</v>
      </c>
      <c r="G1120" s="95" t="s">
        <v>173</v>
      </c>
      <c r="H1120" s="96">
        <v>54635.0</v>
      </c>
    </row>
    <row r="1121">
      <c r="A1121" s="93">
        <v>2017.0</v>
      </c>
      <c r="B1121" s="94" t="s">
        <v>185</v>
      </c>
      <c r="C1121" s="94" t="s">
        <v>11</v>
      </c>
      <c r="D1121" s="94" t="s">
        <v>200</v>
      </c>
      <c r="E1121" s="94" t="s">
        <v>487</v>
      </c>
      <c r="F1121" s="93">
        <v>40153.0</v>
      </c>
      <c r="G1121" s="95" t="s">
        <v>173</v>
      </c>
      <c r="H1121" s="96">
        <v>2868.0</v>
      </c>
    </row>
    <row r="1122">
      <c r="A1122" s="93">
        <v>2017.0</v>
      </c>
      <c r="B1122" s="94" t="s">
        <v>185</v>
      </c>
      <c r="C1122" s="94" t="s">
        <v>11</v>
      </c>
      <c r="D1122" s="94" t="s">
        <v>206</v>
      </c>
      <c r="E1122" s="94" t="s">
        <v>339</v>
      </c>
      <c r="F1122" s="93">
        <v>35037.0</v>
      </c>
      <c r="G1122" s="95" t="s">
        <v>189</v>
      </c>
      <c r="H1122" s="96">
        <v>1936484.0</v>
      </c>
    </row>
    <row r="1123">
      <c r="A1123" s="93">
        <v>2017.0</v>
      </c>
      <c r="B1123" s="94" t="s">
        <v>185</v>
      </c>
      <c r="C1123" s="94" t="s">
        <v>11</v>
      </c>
      <c r="D1123" s="94" t="s">
        <v>196</v>
      </c>
      <c r="E1123" s="94" t="s">
        <v>317</v>
      </c>
      <c r="F1123" s="93">
        <v>49047.0</v>
      </c>
      <c r="G1123" s="95" t="s">
        <v>189</v>
      </c>
      <c r="H1123" s="96">
        <v>1.54010986E8</v>
      </c>
    </row>
    <row r="1124">
      <c r="A1124" s="93">
        <v>2017.0</v>
      </c>
      <c r="B1124" s="94" t="s">
        <v>185</v>
      </c>
      <c r="C1124" s="94" t="s">
        <v>11</v>
      </c>
      <c r="D1124" s="94" t="s">
        <v>198</v>
      </c>
      <c r="E1124" s="94" t="s">
        <v>341</v>
      </c>
      <c r="F1124" s="93">
        <v>1039.0</v>
      </c>
      <c r="G1124" s="95" t="s">
        <v>173</v>
      </c>
      <c r="H1124" s="96">
        <v>3696.0</v>
      </c>
    </row>
    <row r="1125">
      <c r="A1125" s="93">
        <v>2017.0</v>
      </c>
      <c r="B1125" s="94" t="s">
        <v>185</v>
      </c>
      <c r="C1125" s="94" t="s">
        <v>11</v>
      </c>
      <c r="D1125" s="94" t="s">
        <v>192</v>
      </c>
      <c r="E1125" s="94" t="s">
        <v>340</v>
      </c>
      <c r="F1125" s="93">
        <v>22111.0</v>
      </c>
      <c r="G1125" s="95" t="s">
        <v>189</v>
      </c>
      <c r="H1125" s="96">
        <v>2005.0</v>
      </c>
    </row>
    <row r="1126">
      <c r="A1126" s="93">
        <v>2017.0</v>
      </c>
      <c r="B1126" s="94" t="s">
        <v>185</v>
      </c>
      <c r="C1126" s="94" t="s">
        <v>11</v>
      </c>
      <c r="D1126" s="94" t="s">
        <v>263</v>
      </c>
      <c r="E1126" s="94" t="s">
        <v>483</v>
      </c>
      <c r="F1126" s="93">
        <v>20055.0</v>
      </c>
      <c r="G1126" s="95" t="s">
        <v>189</v>
      </c>
      <c r="H1126" s="96">
        <v>583159.0</v>
      </c>
    </row>
    <row r="1127">
      <c r="A1127" s="93">
        <v>2017.0</v>
      </c>
      <c r="B1127" s="94" t="s">
        <v>185</v>
      </c>
      <c r="C1127" s="94" t="s">
        <v>11</v>
      </c>
      <c r="D1127" s="94" t="s">
        <v>194</v>
      </c>
      <c r="E1127" s="94" t="s">
        <v>478</v>
      </c>
      <c r="F1127" s="93">
        <v>38075.0</v>
      </c>
      <c r="G1127" s="95" t="s">
        <v>189</v>
      </c>
      <c r="H1127" s="96">
        <v>1350.0</v>
      </c>
    </row>
    <row r="1128">
      <c r="A1128" s="93">
        <v>2017.0</v>
      </c>
      <c r="B1128" s="94" t="s">
        <v>185</v>
      </c>
      <c r="C1128" s="94" t="s">
        <v>11</v>
      </c>
      <c r="D1128" s="94" t="s">
        <v>250</v>
      </c>
      <c r="E1128" s="94" t="s">
        <v>288</v>
      </c>
      <c r="F1128" s="93">
        <v>30003.0</v>
      </c>
      <c r="G1128" s="95" t="s">
        <v>189</v>
      </c>
      <c r="H1128" s="96">
        <v>15712.0</v>
      </c>
    </row>
    <row r="1129">
      <c r="A1129" s="93">
        <v>2017.0</v>
      </c>
      <c r="B1129" s="94" t="s">
        <v>185</v>
      </c>
      <c r="C1129" s="94" t="s">
        <v>11</v>
      </c>
      <c r="D1129" s="94" t="s">
        <v>200</v>
      </c>
      <c r="E1129" s="94" t="s">
        <v>487</v>
      </c>
      <c r="F1129" s="93">
        <v>40153.0</v>
      </c>
      <c r="G1129" s="95" t="s">
        <v>189</v>
      </c>
      <c r="H1129" s="96">
        <v>223681.0</v>
      </c>
    </row>
    <row r="1130">
      <c r="A1130" s="93">
        <v>2017.0</v>
      </c>
      <c r="B1130" s="94" t="s">
        <v>185</v>
      </c>
      <c r="C1130" s="94" t="s">
        <v>11</v>
      </c>
      <c r="D1130" s="94" t="s">
        <v>202</v>
      </c>
      <c r="E1130" s="94" t="s">
        <v>433</v>
      </c>
      <c r="F1130" s="93">
        <v>26137.0</v>
      </c>
      <c r="G1130" s="95" t="s">
        <v>189</v>
      </c>
      <c r="H1130" s="96">
        <v>8178.0</v>
      </c>
    </row>
    <row r="1131">
      <c r="A1131" s="93">
        <v>2017.0</v>
      </c>
      <c r="B1131" s="94" t="s">
        <v>185</v>
      </c>
      <c r="C1131" s="94" t="s">
        <v>186</v>
      </c>
      <c r="D1131" s="94" t="s">
        <v>206</v>
      </c>
      <c r="E1131" s="94" t="s">
        <v>252</v>
      </c>
      <c r="F1131" s="93">
        <v>35015.0</v>
      </c>
      <c r="G1131" s="95" t="s">
        <v>173</v>
      </c>
      <c r="H1131" s="96">
        <v>2308305.0</v>
      </c>
    </row>
    <row r="1132">
      <c r="A1132" s="93">
        <v>2017.0</v>
      </c>
      <c r="B1132" s="94" t="s">
        <v>185</v>
      </c>
      <c r="C1132" s="94" t="s">
        <v>186</v>
      </c>
      <c r="D1132" s="94" t="s">
        <v>206</v>
      </c>
      <c r="E1132" s="94" t="s">
        <v>252</v>
      </c>
      <c r="F1132" s="93">
        <v>35015.0</v>
      </c>
      <c r="G1132" s="95" t="s">
        <v>189</v>
      </c>
      <c r="H1132" s="96">
        <v>1.0376635E7</v>
      </c>
    </row>
    <row r="1133">
      <c r="A1133" s="93">
        <v>2017.0</v>
      </c>
      <c r="B1133" s="94" t="s">
        <v>185</v>
      </c>
      <c r="C1133" s="94" t="s">
        <v>11</v>
      </c>
      <c r="D1133" s="94" t="s">
        <v>250</v>
      </c>
      <c r="E1133" s="94" t="s">
        <v>290</v>
      </c>
      <c r="F1133" s="93">
        <v>30051.0</v>
      </c>
      <c r="G1133" s="95" t="s">
        <v>189</v>
      </c>
      <c r="H1133" s="96">
        <v>78028.0</v>
      </c>
    </row>
    <row r="1134">
      <c r="A1134" s="93">
        <v>2017.0</v>
      </c>
      <c r="B1134" s="94" t="s">
        <v>185</v>
      </c>
      <c r="C1134" s="94" t="s">
        <v>11</v>
      </c>
      <c r="D1134" s="94" t="s">
        <v>250</v>
      </c>
      <c r="E1134" s="94" t="s">
        <v>288</v>
      </c>
      <c r="F1134" s="93">
        <v>30003.0</v>
      </c>
      <c r="G1134" s="95" t="s">
        <v>172</v>
      </c>
      <c r="H1134" s="93">
        <v>1.2434651E7</v>
      </c>
    </row>
    <row r="1135">
      <c r="A1135" s="93">
        <v>2017.0</v>
      </c>
      <c r="B1135" s="94" t="s">
        <v>185</v>
      </c>
      <c r="C1135" s="94" t="s">
        <v>11</v>
      </c>
      <c r="D1135" s="94" t="s">
        <v>190</v>
      </c>
      <c r="E1135" s="94" t="s">
        <v>420</v>
      </c>
      <c r="F1135" s="93">
        <v>48405.0</v>
      </c>
      <c r="G1135" s="95" t="s">
        <v>189</v>
      </c>
      <c r="H1135" s="96">
        <v>196027.0</v>
      </c>
    </row>
    <row r="1136">
      <c r="A1136" s="93">
        <v>2017.0</v>
      </c>
      <c r="B1136" s="94" t="s">
        <v>185</v>
      </c>
      <c r="C1136" s="94" t="s">
        <v>11</v>
      </c>
      <c r="D1136" s="94" t="s">
        <v>300</v>
      </c>
      <c r="E1136" s="94" t="s">
        <v>301</v>
      </c>
      <c r="F1136" s="93">
        <v>6031.0</v>
      </c>
      <c r="G1136" s="95" t="s">
        <v>189</v>
      </c>
      <c r="H1136" s="96">
        <v>54218.0</v>
      </c>
    </row>
    <row r="1137">
      <c r="A1137" s="93">
        <v>2017.0</v>
      </c>
      <c r="B1137" s="94" t="s">
        <v>185</v>
      </c>
      <c r="C1137" s="94" t="s">
        <v>11</v>
      </c>
      <c r="D1137" s="94" t="s">
        <v>200</v>
      </c>
      <c r="E1137" s="94" t="s">
        <v>360</v>
      </c>
      <c r="F1137" s="93">
        <v>40073.0</v>
      </c>
      <c r="G1137" s="95" t="s">
        <v>173</v>
      </c>
      <c r="H1137" s="96">
        <v>26092.0</v>
      </c>
    </row>
    <row r="1138">
      <c r="A1138" s="93">
        <v>2017.0</v>
      </c>
      <c r="B1138" s="94" t="s">
        <v>185</v>
      </c>
      <c r="C1138" s="94" t="s">
        <v>11</v>
      </c>
      <c r="D1138" s="94" t="s">
        <v>202</v>
      </c>
      <c r="E1138" s="94" t="s">
        <v>258</v>
      </c>
      <c r="F1138" s="93">
        <v>26039.0</v>
      </c>
      <c r="G1138" s="95" t="s">
        <v>189</v>
      </c>
      <c r="H1138" s="96">
        <v>40011.0</v>
      </c>
    </row>
    <row r="1139">
      <c r="A1139" s="93">
        <v>2017.0</v>
      </c>
      <c r="B1139" s="94" t="s">
        <v>185</v>
      </c>
      <c r="C1139" s="94" t="s">
        <v>11</v>
      </c>
      <c r="D1139" s="94" t="s">
        <v>190</v>
      </c>
      <c r="E1139" s="94" t="s">
        <v>205</v>
      </c>
      <c r="F1139" s="93">
        <v>48239.0</v>
      </c>
      <c r="G1139" s="95" t="s">
        <v>189</v>
      </c>
      <c r="H1139" s="93">
        <v>134727.0</v>
      </c>
    </row>
    <row r="1140">
      <c r="A1140" s="93">
        <v>2017.0</v>
      </c>
      <c r="B1140" s="94" t="s">
        <v>185</v>
      </c>
      <c r="C1140" s="94" t="s">
        <v>11</v>
      </c>
      <c r="D1140" s="94" t="s">
        <v>190</v>
      </c>
      <c r="E1140" s="94" t="s">
        <v>205</v>
      </c>
      <c r="F1140" s="93">
        <v>48239.0</v>
      </c>
      <c r="G1140" s="95" t="s">
        <v>173</v>
      </c>
      <c r="H1140" s="96">
        <v>64877.0</v>
      </c>
    </row>
    <row r="1141">
      <c r="A1141" s="93">
        <v>2017.0</v>
      </c>
      <c r="B1141" s="94" t="s">
        <v>185</v>
      </c>
      <c r="C1141" s="94" t="s">
        <v>11</v>
      </c>
      <c r="D1141" s="94" t="s">
        <v>263</v>
      </c>
      <c r="E1141" s="94" t="s">
        <v>477</v>
      </c>
      <c r="F1141" s="93">
        <v>20075.0</v>
      </c>
      <c r="G1141" s="95" t="s">
        <v>189</v>
      </c>
      <c r="H1141" s="96">
        <v>16617.0</v>
      </c>
    </row>
    <row r="1142">
      <c r="A1142" s="93">
        <v>2017.0</v>
      </c>
      <c r="B1142" s="94" t="s">
        <v>185</v>
      </c>
      <c r="C1142" s="94" t="s">
        <v>11</v>
      </c>
      <c r="D1142" s="94" t="s">
        <v>250</v>
      </c>
      <c r="E1142" s="94" t="s">
        <v>290</v>
      </c>
      <c r="F1142" s="93">
        <v>30051.0</v>
      </c>
      <c r="G1142" s="94" t="s">
        <v>173</v>
      </c>
      <c r="H1142" s="96">
        <v>3769.0</v>
      </c>
    </row>
    <row r="1143">
      <c r="A1143" s="93">
        <v>2017.0</v>
      </c>
      <c r="B1143" s="94" t="s">
        <v>185</v>
      </c>
      <c r="C1143" s="94" t="s">
        <v>11</v>
      </c>
      <c r="D1143" s="94" t="s">
        <v>256</v>
      </c>
      <c r="E1143" s="94" t="s">
        <v>435</v>
      </c>
      <c r="F1143" s="93">
        <v>39009.0</v>
      </c>
      <c r="G1143" s="95" t="s">
        <v>189</v>
      </c>
      <c r="H1143" s="96">
        <v>116.0</v>
      </c>
    </row>
    <row r="1144">
      <c r="A1144" s="93">
        <v>2017.0</v>
      </c>
      <c r="B1144" s="94" t="s">
        <v>185</v>
      </c>
      <c r="C1144" s="94" t="s">
        <v>11</v>
      </c>
      <c r="D1144" s="94" t="s">
        <v>190</v>
      </c>
      <c r="E1144" s="94" t="s">
        <v>377</v>
      </c>
      <c r="F1144" s="93">
        <v>48407.0</v>
      </c>
      <c r="G1144" s="95" t="s">
        <v>189</v>
      </c>
      <c r="H1144" s="96">
        <v>33018.0</v>
      </c>
    </row>
    <row r="1145">
      <c r="A1145" s="93">
        <v>2017.0</v>
      </c>
      <c r="B1145" s="94" t="s">
        <v>185</v>
      </c>
      <c r="C1145" s="94" t="s">
        <v>11</v>
      </c>
      <c r="D1145" s="94" t="s">
        <v>234</v>
      </c>
      <c r="E1145" s="94" t="s">
        <v>342</v>
      </c>
      <c r="F1145" s="93">
        <v>2185.0</v>
      </c>
      <c r="G1145" s="95" t="s">
        <v>189</v>
      </c>
      <c r="H1145" s="96">
        <v>101659.0</v>
      </c>
    </row>
    <row r="1146">
      <c r="A1146" s="93">
        <v>2017.0</v>
      </c>
      <c r="B1146" s="94" t="s">
        <v>185</v>
      </c>
      <c r="C1146" s="94" t="s">
        <v>11</v>
      </c>
      <c r="D1146" s="94" t="s">
        <v>234</v>
      </c>
      <c r="E1146" s="94" t="s">
        <v>342</v>
      </c>
      <c r="F1146" s="93">
        <v>2185.0</v>
      </c>
      <c r="G1146" s="95" t="s">
        <v>173</v>
      </c>
      <c r="H1146" s="96">
        <v>141098.0</v>
      </c>
    </row>
    <row r="1147">
      <c r="A1147" s="93">
        <v>2017.0</v>
      </c>
      <c r="B1147" s="94" t="s">
        <v>185</v>
      </c>
      <c r="C1147" s="94" t="s">
        <v>11</v>
      </c>
      <c r="D1147" s="94" t="s">
        <v>204</v>
      </c>
      <c r="E1147" s="94" t="s">
        <v>299</v>
      </c>
      <c r="F1147" s="93">
        <v>8107.0</v>
      </c>
      <c r="G1147" s="95" t="s">
        <v>189</v>
      </c>
      <c r="H1147" s="96">
        <v>1924.0</v>
      </c>
    </row>
    <row r="1148">
      <c r="A1148" s="93">
        <v>2017.0</v>
      </c>
      <c r="B1148" s="94" t="s">
        <v>185</v>
      </c>
      <c r="C1148" s="94" t="s">
        <v>11</v>
      </c>
      <c r="D1148" s="94" t="s">
        <v>194</v>
      </c>
      <c r="E1148" s="94" t="s">
        <v>478</v>
      </c>
      <c r="F1148" s="93">
        <v>38075.0</v>
      </c>
      <c r="G1148" s="95" t="s">
        <v>173</v>
      </c>
      <c r="H1148" s="96">
        <v>15722.0</v>
      </c>
    </row>
    <row r="1149">
      <c r="A1149" s="93">
        <v>2017.0</v>
      </c>
      <c r="B1149" s="94" t="s">
        <v>185</v>
      </c>
      <c r="C1149" s="94" t="s">
        <v>11</v>
      </c>
      <c r="D1149" s="94" t="s">
        <v>202</v>
      </c>
      <c r="E1149" s="94" t="s">
        <v>434</v>
      </c>
      <c r="F1149" s="93">
        <v>26079.0</v>
      </c>
      <c r="G1149" s="95" t="s">
        <v>189</v>
      </c>
      <c r="H1149" s="96">
        <v>8997.0</v>
      </c>
    </row>
    <row r="1150">
      <c r="A1150" s="93">
        <v>2017.0</v>
      </c>
      <c r="B1150" s="94" t="s">
        <v>185</v>
      </c>
      <c r="C1150" s="94" t="s">
        <v>11</v>
      </c>
      <c r="D1150" s="94" t="s">
        <v>200</v>
      </c>
      <c r="E1150" s="94" t="s">
        <v>343</v>
      </c>
      <c r="F1150" s="93">
        <v>40091.0</v>
      </c>
      <c r="G1150" s="95" t="s">
        <v>189</v>
      </c>
      <c r="H1150" s="96">
        <v>13767.0</v>
      </c>
    </row>
    <row r="1151">
      <c r="A1151" s="93">
        <v>2017.0</v>
      </c>
      <c r="B1151" s="94" t="s">
        <v>185</v>
      </c>
      <c r="C1151" s="94" t="s">
        <v>11</v>
      </c>
      <c r="D1151" s="94" t="s">
        <v>202</v>
      </c>
      <c r="E1151" s="94" t="s">
        <v>434</v>
      </c>
      <c r="F1151" s="93">
        <v>26079.0</v>
      </c>
      <c r="G1151" s="95" t="s">
        <v>173</v>
      </c>
      <c r="H1151" s="96">
        <v>505.0</v>
      </c>
    </row>
    <row r="1152">
      <c r="A1152" s="93">
        <v>2017.0</v>
      </c>
      <c r="B1152" s="94" t="s">
        <v>185</v>
      </c>
      <c r="C1152" s="94" t="s">
        <v>11</v>
      </c>
      <c r="D1152" s="94" t="s">
        <v>220</v>
      </c>
      <c r="E1152" s="94" t="s">
        <v>492</v>
      </c>
      <c r="F1152" s="93">
        <v>54077.0</v>
      </c>
      <c r="G1152" s="95" t="s">
        <v>189</v>
      </c>
      <c r="H1152" s="96">
        <v>16661.0</v>
      </c>
    </row>
    <row r="1153">
      <c r="A1153" s="93">
        <v>2017.0</v>
      </c>
      <c r="B1153" s="94" t="s">
        <v>185</v>
      </c>
      <c r="C1153" s="94" t="s">
        <v>186</v>
      </c>
      <c r="D1153" s="94" t="s">
        <v>231</v>
      </c>
      <c r="E1153" s="94" t="s">
        <v>232</v>
      </c>
      <c r="F1153" s="93">
        <v>5131.0</v>
      </c>
      <c r="G1153" s="95" t="s">
        <v>189</v>
      </c>
      <c r="H1153" s="96">
        <v>2750.0</v>
      </c>
    </row>
    <row r="1154">
      <c r="A1154" s="93">
        <v>2017.0</v>
      </c>
      <c r="B1154" s="94" t="s">
        <v>185</v>
      </c>
      <c r="C1154" s="94" t="s">
        <v>186</v>
      </c>
      <c r="D1154" s="94" t="s">
        <v>206</v>
      </c>
      <c r="E1154" s="94" t="s">
        <v>355</v>
      </c>
      <c r="F1154" s="93">
        <v>35025.0</v>
      </c>
      <c r="G1154" s="95" t="s">
        <v>173</v>
      </c>
      <c r="H1154" s="96">
        <v>819632.0</v>
      </c>
    </row>
    <row r="1155">
      <c r="A1155" s="93">
        <v>2017.0</v>
      </c>
      <c r="B1155" s="94" t="s">
        <v>185</v>
      </c>
      <c r="C1155" s="94" t="s">
        <v>186</v>
      </c>
      <c r="D1155" s="94" t="s">
        <v>187</v>
      </c>
      <c r="E1155" s="94" t="s">
        <v>450</v>
      </c>
      <c r="F1155" s="93">
        <v>56005.0</v>
      </c>
      <c r="G1155" s="95" t="s">
        <v>189</v>
      </c>
      <c r="H1155" s="96">
        <v>38630.0</v>
      </c>
    </row>
    <row r="1156">
      <c r="A1156" s="93">
        <v>2017.0</v>
      </c>
      <c r="B1156" s="94" t="s">
        <v>185</v>
      </c>
      <c r="C1156" s="94" t="s">
        <v>11</v>
      </c>
      <c r="D1156" s="94" t="s">
        <v>250</v>
      </c>
      <c r="E1156" s="94" t="s">
        <v>432</v>
      </c>
      <c r="F1156" s="93">
        <v>30091.0</v>
      </c>
      <c r="G1156" s="95" t="s">
        <v>173</v>
      </c>
      <c r="H1156" s="96">
        <v>26605.0</v>
      </c>
    </row>
    <row r="1157">
      <c r="A1157" s="93">
        <v>2017.0</v>
      </c>
      <c r="B1157" s="94" t="s">
        <v>185</v>
      </c>
      <c r="C1157" s="94" t="s">
        <v>186</v>
      </c>
      <c r="D1157" s="94" t="s">
        <v>206</v>
      </c>
      <c r="E1157" s="94" t="s">
        <v>355</v>
      </c>
      <c r="F1157" s="93">
        <v>35025.0</v>
      </c>
      <c r="G1157" s="95" t="s">
        <v>189</v>
      </c>
      <c r="H1157" s="96">
        <v>2486333.0</v>
      </c>
    </row>
    <row r="1158">
      <c r="A1158" s="93">
        <v>2017.0</v>
      </c>
      <c r="B1158" s="94" t="s">
        <v>185</v>
      </c>
      <c r="C1158" s="94" t="s">
        <v>11</v>
      </c>
      <c r="D1158" s="94" t="s">
        <v>204</v>
      </c>
      <c r="E1158" s="94" t="s">
        <v>436</v>
      </c>
      <c r="F1158" s="93">
        <v>8125.0</v>
      </c>
      <c r="G1158" s="95" t="s">
        <v>189</v>
      </c>
      <c r="H1158" s="96">
        <v>733727.0</v>
      </c>
    </row>
    <row r="1159">
      <c r="A1159" s="93">
        <v>2017.0</v>
      </c>
      <c r="B1159" s="94" t="s">
        <v>185</v>
      </c>
      <c r="C1159" s="94" t="s">
        <v>11</v>
      </c>
      <c r="D1159" s="94" t="s">
        <v>300</v>
      </c>
      <c r="E1159" s="94" t="s">
        <v>346</v>
      </c>
      <c r="F1159" s="93">
        <v>6053.0</v>
      </c>
      <c r="G1159" s="95" t="s">
        <v>173</v>
      </c>
      <c r="H1159" s="96">
        <v>13459.0</v>
      </c>
    </row>
    <row r="1160">
      <c r="A1160" s="93">
        <v>2017.0</v>
      </c>
      <c r="B1160" s="94" t="s">
        <v>185</v>
      </c>
      <c r="C1160" s="94" t="s">
        <v>11</v>
      </c>
      <c r="D1160" s="94" t="s">
        <v>300</v>
      </c>
      <c r="E1160" s="94" t="s">
        <v>346</v>
      </c>
      <c r="F1160" s="93">
        <v>6053.0</v>
      </c>
      <c r="G1160" s="95" t="s">
        <v>189</v>
      </c>
      <c r="H1160" s="96">
        <v>1878.0</v>
      </c>
    </row>
    <row r="1161">
      <c r="A1161" s="93">
        <v>2017.0</v>
      </c>
      <c r="B1161" s="94" t="s">
        <v>185</v>
      </c>
      <c r="C1161" s="94" t="s">
        <v>11</v>
      </c>
      <c r="D1161" s="94" t="s">
        <v>187</v>
      </c>
      <c r="E1161" s="94" t="s">
        <v>347</v>
      </c>
      <c r="F1161" s="93">
        <v>56043.0</v>
      </c>
      <c r="G1161" s="95" t="s">
        <v>189</v>
      </c>
      <c r="H1161" s="96">
        <v>510494.0</v>
      </c>
    </row>
    <row r="1162">
      <c r="A1162" s="93">
        <v>2017.0</v>
      </c>
      <c r="B1162" s="94" t="s">
        <v>185</v>
      </c>
      <c r="C1162" s="94" t="s">
        <v>11</v>
      </c>
      <c r="D1162" s="94" t="s">
        <v>187</v>
      </c>
      <c r="E1162" s="94" t="s">
        <v>347</v>
      </c>
      <c r="F1162" s="93">
        <v>56043.0</v>
      </c>
      <c r="G1162" s="95" t="s">
        <v>173</v>
      </c>
      <c r="H1162" s="96">
        <v>388596.0</v>
      </c>
    </row>
    <row r="1163">
      <c r="A1163" s="93">
        <v>2017.0</v>
      </c>
      <c r="B1163" s="94" t="s">
        <v>185</v>
      </c>
      <c r="C1163" s="94" t="s">
        <v>11</v>
      </c>
      <c r="D1163" s="94" t="s">
        <v>200</v>
      </c>
      <c r="E1163" s="94" t="s">
        <v>493</v>
      </c>
      <c r="F1163" s="93">
        <v>40121.0</v>
      </c>
      <c r="G1163" s="95" t="s">
        <v>189</v>
      </c>
      <c r="H1163" s="96">
        <v>1096520.0</v>
      </c>
    </row>
    <row r="1164">
      <c r="A1164" s="93">
        <v>2017.0</v>
      </c>
      <c r="B1164" s="94" t="s">
        <v>185</v>
      </c>
      <c r="C1164" s="94" t="s">
        <v>11</v>
      </c>
      <c r="D1164" s="94" t="s">
        <v>231</v>
      </c>
      <c r="E1164" s="94" t="s">
        <v>245</v>
      </c>
      <c r="F1164" s="93">
        <v>5047.0</v>
      </c>
      <c r="G1164" s="95" t="s">
        <v>189</v>
      </c>
      <c r="H1164" s="96">
        <v>109077.0</v>
      </c>
    </row>
    <row r="1165">
      <c r="A1165" s="93">
        <v>2017.0</v>
      </c>
      <c r="B1165" s="94" t="s">
        <v>185</v>
      </c>
      <c r="C1165" s="94" t="s">
        <v>186</v>
      </c>
      <c r="D1165" s="94" t="s">
        <v>250</v>
      </c>
      <c r="E1165" s="94" t="s">
        <v>290</v>
      </c>
      <c r="F1165" s="93">
        <v>30051.0</v>
      </c>
      <c r="G1165" s="95" t="s">
        <v>189</v>
      </c>
      <c r="H1165" s="96">
        <v>13167.0</v>
      </c>
    </row>
    <row r="1166">
      <c r="A1166" s="93">
        <v>2017.0</v>
      </c>
      <c r="B1166" s="94" t="s">
        <v>185</v>
      </c>
      <c r="C1166" s="94" t="s">
        <v>11</v>
      </c>
      <c r="D1166" s="94" t="s">
        <v>192</v>
      </c>
      <c r="E1166" s="94" t="s">
        <v>348</v>
      </c>
      <c r="F1166" s="93">
        <v>22067.0</v>
      </c>
      <c r="G1166" s="95" t="s">
        <v>189</v>
      </c>
      <c r="H1166" s="96">
        <v>1294.0</v>
      </c>
    </row>
    <row r="1167">
      <c r="A1167" s="93">
        <v>2017.0</v>
      </c>
      <c r="B1167" s="94" t="s">
        <v>185</v>
      </c>
      <c r="C1167" s="94" t="s">
        <v>11</v>
      </c>
      <c r="D1167" s="94" t="s">
        <v>260</v>
      </c>
      <c r="E1167" s="94" t="s">
        <v>437</v>
      </c>
      <c r="F1167" s="93">
        <v>42129.0</v>
      </c>
      <c r="G1167" s="95" t="s">
        <v>189</v>
      </c>
      <c r="H1167" s="96">
        <v>2137.0</v>
      </c>
    </row>
    <row r="1168">
      <c r="A1168" s="93">
        <v>2017.0</v>
      </c>
      <c r="B1168" s="94" t="s">
        <v>185</v>
      </c>
      <c r="C1168" s="94" t="s">
        <v>11</v>
      </c>
      <c r="D1168" s="94" t="s">
        <v>187</v>
      </c>
      <c r="E1168" s="94" t="s">
        <v>479</v>
      </c>
      <c r="F1168" s="93">
        <v>56041.0</v>
      </c>
      <c r="G1168" s="95" t="s">
        <v>189</v>
      </c>
      <c r="H1168" s="96">
        <v>3.707684E7</v>
      </c>
    </row>
    <row r="1169">
      <c r="A1169" s="93">
        <v>2017.0</v>
      </c>
      <c r="B1169" s="94" t="s">
        <v>185</v>
      </c>
      <c r="C1169" s="94" t="s">
        <v>11</v>
      </c>
      <c r="D1169" s="94" t="s">
        <v>187</v>
      </c>
      <c r="E1169" s="94" t="s">
        <v>479</v>
      </c>
      <c r="F1169" s="93">
        <v>56041.0</v>
      </c>
      <c r="G1169" s="95" t="s">
        <v>173</v>
      </c>
      <c r="H1169" s="96">
        <v>388813.0</v>
      </c>
    </row>
    <row r="1170">
      <c r="A1170" s="93">
        <v>2017.0</v>
      </c>
      <c r="B1170" s="94" t="s">
        <v>185</v>
      </c>
      <c r="C1170" s="94" t="s">
        <v>11</v>
      </c>
      <c r="D1170" s="94" t="s">
        <v>202</v>
      </c>
      <c r="E1170" s="94" t="s">
        <v>350</v>
      </c>
      <c r="F1170" s="93">
        <v>26005.0</v>
      </c>
      <c r="G1170" s="95" t="s">
        <v>173</v>
      </c>
      <c r="H1170" s="96">
        <v>95.0</v>
      </c>
    </row>
    <row r="1171">
      <c r="A1171" s="93">
        <v>2017.0</v>
      </c>
      <c r="B1171" s="94" t="s">
        <v>185</v>
      </c>
      <c r="C1171" s="94" t="s">
        <v>11</v>
      </c>
      <c r="D1171" s="94" t="s">
        <v>192</v>
      </c>
      <c r="E1171" s="94" t="s">
        <v>438</v>
      </c>
      <c r="F1171" s="93">
        <v>22029.0</v>
      </c>
      <c r="G1171" s="95" t="s">
        <v>173</v>
      </c>
      <c r="H1171" s="96">
        <v>645.0</v>
      </c>
    </row>
    <row r="1172">
      <c r="A1172" s="93">
        <v>2017.0</v>
      </c>
      <c r="B1172" s="94" t="s">
        <v>185</v>
      </c>
      <c r="C1172" s="94" t="s">
        <v>11</v>
      </c>
      <c r="D1172" s="94" t="s">
        <v>200</v>
      </c>
      <c r="E1172" s="94" t="s">
        <v>326</v>
      </c>
      <c r="F1172" s="93">
        <v>40045.0</v>
      </c>
      <c r="G1172" s="95" t="s">
        <v>173</v>
      </c>
      <c r="H1172" s="96">
        <v>107793.0</v>
      </c>
    </row>
    <row r="1173">
      <c r="A1173" s="93">
        <v>2017.0</v>
      </c>
      <c r="B1173" s="94" t="s">
        <v>185</v>
      </c>
      <c r="C1173" s="94" t="s">
        <v>11</v>
      </c>
      <c r="D1173" s="94" t="s">
        <v>214</v>
      </c>
      <c r="E1173" s="94" t="s">
        <v>351</v>
      </c>
      <c r="F1173" s="93">
        <v>28061.0</v>
      </c>
      <c r="G1173" s="95" t="s">
        <v>189</v>
      </c>
      <c r="H1173" s="96">
        <v>2389.0</v>
      </c>
    </row>
    <row r="1174">
      <c r="A1174" s="93">
        <v>2017.0</v>
      </c>
      <c r="B1174" s="94" t="s">
        <v>185</v>
      </c>
      <c r="C1174" s="94" t="s">
        <v>11</v>
      </c>
      <c r="D1174" s="94" t="s">
        <v>200</v>
      </c>
      <c r="E1174" s="94" t="s">
        <v>502</v>
      </c>
      <c r="F1174" s="93">
        <v>40003.0</v>
      </c>
      <c r="G1174" s="95" t="s">
        <v>173</v>
      </c>
      <c r="H1174" s="96">
        <v>132437.0</v>
      </c>
    </row>
    <row r="1175">
      <c r="A1175" s="93">
        <v>2017.0</v>
      </c>
      <c r="B1175" s="94" t="s">
        <v>185</v>
      </c>
      <c r="C1175" s="94" t="s">
        <v>11</v>
      </c>
      <c r="D1175" s="94" t="s">
        <v>217</v>
      </c>
      <c r="E1175" s="94" t="s">
        <v>188</v>
      </c>
      <c r="F1175" s="93">
        <v>21115.0</v>
      </c>
      <c r="G1175" s="95" t="s">
        <v>189</v>
      </c>
      <c r="H1175" s="93">
        <v>280.0</v>
      </c>
    </row>
    <row r="1176">
      <c r="A1176" s="93">
        <v>2017.0</v>
      </c>
      <c r="B1176" s="94" t="s">
        <v>185</v>
      </c>
      <c r="C1176" s="94" t="s">
        <v>11</v>
      </c>
      <c r="D1176" s="94" t="s">
        <v>250</v>
      </c>
      <c r="E1176" s="94" t="s">
        <v>432</v>
      </c>
      <c r="F1176" s="93">
        <v>30091.0</v>
      </c>
      <c r="G1176" s="95" t="s">
        <v>189</v>
      </c>
      <c r="H1176" s="93">
        <v>20728.0</v>
      </c>
    </row>
    <row r="1177">
      <c r="A1177" s="93">
        <v>2017.0</v>
      </c>
      <c r="B1177" s="94" t="s">
        <v>185</v>
      </c>
      <c r="C1177" s="94" t="s">
        <v>11</v>
      </c>
      <c r="D1177" s="94" t="s">
        <v>300</v>
      </c>
      <c r="E1177" s="94" t="s">
        <v>349</v>
      </c>
      <c r="F1177" s="93">
        <v>6021.0</v>
      </c>
      <c r="G1177" s="95" t="s">
        <v>189</v>
      </c>
      <c r="H1177" s="93">
        <v>5617.0</v>
      </c>
    </row>
    <row r="1178">
      <c r="A1178" s="93">
        <v>2017.0</v>
      </c>
      <c r="B1178" s="94" t="s">
        <v>185</v>
      </c>
      <c r="C1178" s="94" t="s">
        <v>11</v>
      </c>
      <c r="D1178" s="94" t="s">
        <v>206</v>
      </c>
      <c r="E1178" s="94" t="s">
        <v>340</v>
      </c>
      <c r="F1178" s="93">
        <v>35059.0</v>
      </c>
      <c r="G1178" s="95" t="s">
        <v>189</v>
      </c>
      <c r="H1178" s="93">
        <v>1936490.0</v>
      </c>
    </row>
    <row r="1179">
      <c r="A1179" s="93">
        <v>2017.0</v>
      </c>
      <c r="B1179" s="94" t="s">
        <v>185</v>
      </c>
      <c r="C1179" s="94" t="s">
        <v>11</v>
      </c>
      <c r="D1179" s="94" t="s">
        <v>256</v>
      </c>
      <c r="E1179" s="94" t="s">
        <v>441</v>
      </c>
      <c r="F1179" s="93">
        <v>39111.0</v>
      </c>
      <c r="G1179" s="95" t="s">
        <v>189</v>
      </c>
      <c r="H1179" s="93">
        <v>3601756.0</v>
      </c>
    </row>
    <row r="1180">
      <c r="A1180" s="93">
        <v>2017.0</v>
      </c>
      <c r="B1180" s="94" t="s">
        <v>185</v>
      </c>
      <c r="C1180" s="94" t="s">
        <v>11</v>
      </c>
      <c r="D1180" s="94" t="s">
        <v>192</v>
      </c>
      <c r="E1180" s="94" t="s">
        <v>352</v>
      </c>
      <c r="F1180" s="93">
        <v>22119.0</v>
      </c>
      <c r="G1180" s="95" t="s">
        <v>173</v>
      </c>
      <c r="H1180" s="93">
        <v>4561.0</v>
      </c>
    </row>
    <row r="1181">
      <c r="A1181" s="93">
        <v>2017.0</v>
      </c>
      <c r="B1181" s="94" t="s">
        <v>185</v>
      </c>
      <c r="C1181" s="94" t="s">
        <v>11</v>
      </c>
      <c r="D1181" s="94" t="s">
        <v>192</v>
      </c>
      <c r="E1181" s="94" t="s">
        <v>352</v>
      </c>
      <c r="F1181" s="93">
        <v>22119.0</v>
      </c>
      <c r="G1181" s="95" t="s">
        <v>189</v>
      </c>
      <c r="H1181" s="93">
        <v>7946885.0</v>
      </c>
    </row>
    <row r="1182">
      <c r="A1182" s="93">
        <v>2017.0</v>
      </c>
      <c r="B1182" s="94" t="s">
        <v>185</v>
      </c>
      <c r="C1182" s="94" t="s">
        <v>11</v>
      </c>
      <c r="D1182" s="94" t="s">
        <v>200</v>
      </c>
      <c r="E1182" s="94" t="s">
        <v>353</v>
      </c>
      <c r="F1182" s="93">
        <v>40141.0</v>
      </c>
      <c r="G1182" s="95" t="s">
        <v>173</v>
      </c>
      <c r="H1182" s="93">
        <v>12398.0</v>
      </c>
    </row>
    <row r="1183">
      <c r="A1183" s="93">
        <v>2017.0</v>
      </c>
      <c r="B1183" s="94" t="s">
        <v>185</v>
      </c>
      <c r="C1183" s="94" t="s">
        <v>11</v>
      </c>
      <c r="D1183" s="94" t="s">
        <v>256</v>
      </c>
      <c r="E1183" s="94" t="s">
        <v>441</v>
      </c>
      <c r="F1183" s="93">
        <v>39111.0</v>
      </c>
      <c r="G1183" s="95" t="s">
        <v>173</v>
      </c>
      <c r="H1183" s="93">
        <v>1114.0</v>
      </c>
    </row>
    <row r="1184">
      <c r="A1184" s="93">
        <v>2017.0</v>
      </c>
      <c r="B1184" s="94" t="s">
        <v>185</v>
      </c>
      <c r="C1184" s="94" t="s">
        <v>186</v>
      </c>
      <c r="D1184" s="94" t="s">
        <v>204</v>
      </c>
      <c r="E1184" s="94" t="s">
        <v>427</v>
      </c>
      <c r="F1184" s="93">
        <v>8081.0</v>
      </c>
      <c r="G1184" s="95" t="s">
        <v>173</v>
      </c>
      <c r="H1184" s="93">
        <v>503.0</v>
      </c>
    </row>
    <row r="1185">
      <c r="A1185" s="93">
        <v>2017.0</v>
      </c>
      <c r="B1185" s="94" t="s">
        <v>185</v>
      </c>
      <c r="C1185" s="94" t="s">
        <v>186</v>
      </c>
      <c r="D1185" s="94" t="s">
        <v>204</v>
      </c>
      <c r="E1185" s="94" t="s">
        <v>427</v>
      </c>
      <c r="F1185" s="93">
        <v>8081.0</v>
      </c>
      <c r="G1185" s="95" t="s">
        <v>189</v>
      </c>
      <c r="H1185" s="93">
        <v>83.0</v>
      </c>
    </row>
    <row r="1186">
      <c r="A1186" s="93">
        <v>2017.0</v>
      </c>
      <c r="B1186" s="94" t="s">
        <v>185</v>
      </c>
      <c r="C1186" s="94" t="s">
        <v>11</v>
      </c>
      <c r="D1186" s="94" t="s">
        <v>200</v>
      </c>
      <c r="E1186" s="94" t="s">
        <v>494</v>
      </c>
      <c r="F1186" s="93">
        <v>40049.0</v>
      </c>
      <c r="G1186" s="95" t="s">
        <v>189</v>
      </c>
      <c r="H1186" s="93">
        <v>3792.0</v>
      </c>
    </row>
    <row r="1187">
      <c r="A1187" s="93">
        <v>2017.0</v>
      </c>
      <c r="B1187" s="94" t="s">
        <v>185</v>
      </c>
      <c r="C1187" s="94" t="s">
        <v>11</v>
      </c>
      <c r="D1187" s="94" t="s">
        <v>200</v>
      </c>
      <c r="E1187" s="94" t="s">
        <v>502</v>
      </c>
      <c r="F1187" s="93">
        <v>40003.0</v>
      </c>
      <c r="G1187" s="95" t="s">
        <v>189</v>
      </c>
      <c r="H1187" s="93">
        <v>1974893.0</v>
      </c>
    </row>
    <row r="1188">
      <c r="A1188" s="93">
        <v>2017.0</v>
      </c>
      <c r="B1188" s="94" t="s">
        <v>185</v>
      </c>
      <c r="C1188" s="94" t="s">
        <v>11</v>
      </c>
      <c r="D1188" s="94" t="s">
        <v>200</v>
      </c>
      <c r="E1188" s="94" t="s">
        <v>439</v>
      </c>
      <c r="F1188" s="93">
        <v>40051.0</v>
      </c>
      <c r="G1188" s="95" t="s">
        <v>173</v>
      </c>
      <c r="H1188" s="93">
        <v>19389.0</v>
      </c>
    </row>
    <row r="1189">
      <c r="A1189" s="93">
        <v>2017.0</v>
      </c>
      <c r="B1189" s="94" t="s">
        <v>185</v>
      </c>
      <c r="C1189" s="94" t="s">
        <v>11</v>
      </c>
      <c r="D1189" s="94" t="s">
        <v>263</v>
      </c>
      <c r="E1189" s="94" t="s">
        <v>201</v>
      </c>
      <c r="F1189" s="93">
        <v>20067.0</v>
      </c>
      <c r="G1189" s="95" t="s">
        <v>189</v>
      </c>
      <c r="H1189" s="96">
        <v>65796.0</v>
      </c>
    </row>
    <row r="1190">
      <c r="A1190" s="93">
        <v>2017.0</v>
      </c>
      <c r="B1190" s="94" t="s">
        <v>185</v>
      </c>
      <c r="C1190" s="94" t="s">
        <v>11</v>
      </c>
      <c r="D1190" s="94" t="s">
        <v>200</v>
      </c>
      <c r="E1190" s="94" t="s">
        <v>439</v>
      </c>
      <c r="F1190" s="93">
        <v>40051.0</v>
      </c>
      <c r="G1190" s="95" t="s">
        <v>189</v>
      </c>
      <c r="H1190" s="96">
        <v>100301.0</v>
      </c>
    </row>
    <row r="1191">
      <c r="A1191" s="93">
        <v>2017.0</v>
      </c>
      <c r="B1191" s="94" t="s">
        <v>185</v>
      </c>
      <c r="C1191" s="94" t="s">
        <v>11</v>
      </c>
      <c r="D1191" s="94" t="s">
        <v>256</v>
      </c>
      <c r="E1191" s="94" t="s">
        <v>356</v>
      </c>
      <c r="F1191" s="93">
        <v>39127.0</v>
      </c>
      <c r="G1191" s="95" t="s">
        <v>189</v>
      </c>
      <c r="H1191" s="96">
        <v>1849.0</v>
      </c>
    </row>
    <row r="1192">
      <c r="A1192" s="93">
        <v>2017.0</v>
      </c>
      <c r="B1192" s="94" t="s">
        <v>185</v>
      </c>
      <c r="C1192" s="94" t="s">
        <v>11</v>
      </c>
      <c r="D1192" s="94" t="s">
        <v>256</v>
      </c>
      <c r="E1192" s="94" t="s">
        <v>356</v>
      </c>
      <c r="F1192" s="93">
        <v>39127.0</v>
      </c>
      <c r="G1192" s="95" t="s">
        <v>173</v>
      </c>
      <c r="H1192" s="96">
        <v>102.0</v>
      </c>
    </row>
    <row r="1193">
      <c r="A1193" s="93">
        <v>2017.0</v>
      </c>
      <c r="B1193" s="94" t="s">
        <v>185</v>
      </c>
      <c r="C1193" s="94" t="s">
        <v>11</v>
      </c>
      <c r="D1193" s="94" t="s">
        <v>214</v>
      </c>
      <c r="E1193" s="94" t="s">
        <v>480</v>
      </c>
      <c r="F1193" s="93">
        <v>28157.0</v>
      </c>
      <c r="G1193" s="95" t="s">
        <v>189</v>
      </c>
      <c r="H1193" s="96">
        <v>647.0</v>
      </c>
    </row>
    <row r="1194">
      <c r="A1194" s="93">
        <v>2017.0</v>
      </c>
      <c r="B1194" s="94" t="s">
        <v>185</v>
      </c>
      <c r="C1194" s="94" t="s">
        <v>11</v>
      </c>
      <c r="D1194" s="94" t="s">
        <v>214</v>
      </c>
      <c r="E1194" s="94" t="s">
        <v>358</v>
      </c>
      <c r="F1194" s="93">
        <v>28035.0</v>
      </c>
      <c r="G1194" s="95" t="s">
        <v>189</v>
      </c>
      <c r="H1194" s="96">
        <v>80204.0</v>
      </c>
    </row>
    <row r="1195">
      <c r="A1195" s="93">
        <v>2017.0</v>
      </c>
      <c r="B1195" s="94" t="s">
        <v>185</v>
      </c>
      <c r="C1195" s="94" t="s">
        <v>11</v>
      </c>
      <c r="D1195" s="94" t="s">
        <v>214</v>
      </c>
      <c r="E1195" s="94" t="s">
        <v>358</v>
      </c>
      <c r="F1195" s="93">
        <v>28035.0</v>
      </c>
      <c r="G1195" s="95" t="s">
        <v>173</v>
      </c>
      <c r="H1195" s="96">
        <v>1569.0</v>
      </c>
    </row>
    <row r="1196">
      <c r="A1196" s="93">
        <v>2017.0</v>
      </c>
      <c r="B1196" s="94" t="s">
        <v>185</v>
      </c>
      <c r="C1196" s="94" t="s">
        <v>11</v>
      </c>
      <c r="D1196" s="94" t="s">
        <v>187</v>
      </c>
      <c r="E1196" s="94" t="s">
        <v>357</v>
      </c>
      <c r="F1196" s="93">
        <v>56013.0</v>
      </c>
      <c r="G1196" s="95" t="s">
        <v>189</v>
      </c>
      <c r="H1196" s="96">
        <v>9.4260267E7</v>
      </c>
    </row>
    <row r="1197">
      <c r="A1197" s="93">
        <v>2017.0</v>
      </c>
      <c r="B1197" s="94" t="s">
        <v>185</v>
      </c>
      <c r="C1197" s="94" t="s">
        <v>11</v>
      </c>
      <c r="D1197" s="94" t="s">
        <v>187</v>
      </c>
      <c r="E1197" s="94" t="s">
        <v>357</v>
      </c>
      <c r="F1197" s="93">
        <v>56013.0</v>
      </c>
      <c r="G1197" s="95" t="s">
        <v>173</v>
      </c>
      <c r="H1197" s="96">
        <v>909048.0</v>
      </c>
    </row>
    <row r="1198">
      <c r="A1198" s="93">
        <v>2017.0</v>
      </c>
      <c r="B1198" s="94" t="s">
        <v>185</v>
      </c>
      <c r="C1198" s="94" t="s">
        <v>11</v>
      </c>
      <c r="D1198" s="94" t="s">
        <v>214</v>
      </c>
      <c r="E1198" s="94" t="s">
        <v>480</v>
      </c>
      <c r="F1198" s="93">
        <v>28157.0</v>
      </c>
      <c r="G1198" s="95" t="s">
        <v>173</v>
      </c>
      <c r="H1198" s="96">
        <v>4124.0</v>
      </c>
    </row>
    <row r="1199">
      <c r="A1199" s="93">
        <v>2017.0</v>
      </c>
      <c r="B1199" s="94" t="s">
        <v>185</v>
      </c>
      <c r="C1199" s="94" t="s">
        <v>11</v>
      </c>
      <c r="D1199" s="94" t="s">
        <v>196</v>
      </c>
      <c r="E1199" s="94" t="s">
        <v>207</v>
      </c>
      <c r="F1199" s="93">
        <v>49037.0</v>
      </c>
      <c r="G1199" s="95" t="s">
        <v>173</v>
      </c>
      <c r="H1199" s="96">
        <v>366481.0</v>
      </c>
    </row>
    <row r="1200">
      <c r="A1200" s="93">
        <v>2017.0</v>
      </c>
      <c r="B1200" s="94" t="s">
        <v>185</v>
      </c>
      <c r="C1200" s="94" t="s">
        <v>11</v>
      </c>
      <c r="D1200" s="94" t="s">
        <v>200</v>
      </c>
      <c r="E1200" s="94" t="s">
        <v>494</v>
      </c>
      <c r="F1200" s="93">
        <v>40049.0</v>
      </c>
      <c r="G1200" s="95" t="s">
        <v>173</v>
      </c>
      <c r="H1200" s="96">
        <v>396.0</v>
      </c>
    </row>
    <row r="1201">
      <c r="A1201" s="93">
        <v>2017.0</v>
      </c>
      <c r="B1201" s="94" t="s">
        <v>185</v>
      </c>
      <c r="C1201" s="94" t="s">
        <v>11</v>
      </c>
      <c r="D1201" s="94" t="s">
        <v>190</v>
      </c>
      <c r="E1201" s="94" t="s">
        <v>442</v>
      </c>
      <c r="F1201" s="93">
        <v>48179.0</v>
      </c>
      <c r="G1201" s="95" t="s">
        <v>173</v>
      </c>
      <c r="H1201" s="96">
        <v>1119.0</v>
      </c>
    </row>
    <row r="1202">
      <c r="A1202" s="93">
        <v>2017.0</v>
      </c>
      <c r="B1202" s="94" t="s">
        <v>185</v>
      </c>
      <c r="C1202" s="94" t="s">
        <v>11</v>
      </c>
      <c r="D1202" s="94" t="s">
        <v>256</v>
      </c>
      <c r="E1202" s="94" t="s">
        <v>359</v>
      </c>
      <c r="F1202" s="93">
        <v>39099.0</v>
      </c>
      <c r="G1202" s="95" t="s">
        <v>189</v>
      </c>
      <c r="H1202" s="96">
        <v>51408.0</v>
      </c>
    </row>
    <row r="1203">
      <c r="A1203" s="93">
        <v>2017.0</v>
      </c>
      <c r="B1203" s="94" t="s">
        <v>185</v>
      </c>
      <c r="C1203" s="94" t="s">
        <v>11</v>
      </c>
      <c r="D1203" s="94" t="s">
        <v>256</v>
      </c>
      <c r="E1203" s="94" t="s">
        <v>359</v>
      </c>
      <c r="F1203" s="93">
        <v>39099.0</v>
      </c>
      <c r="G1203" s="95" t="s">
        <v>173</v>
      </c>
      <c r="H1203" s="96">
        <v>1630.0</v>
      </c>
    </row>
    <row r="1204">
      <c r="A1204" s="93">
        <v>2017.0</v>
      </c>
      <c r="B1204" s="94" t="s">
        <v>185</v>
      </c>
      <c r="C1204" s="94" t="s">
        <v>11</v>
      </c>
      <c r="D1204" s="94" t="s">
        <v>206</v>
      </c>
      <c r="E1204" s="94" t="s">
        <v>335</v>
      </c>
      <c r="F1204" s="93">
        <v>35039.0</v>
      </c>
      <c r="G1204" s="95" t="s">
        <v>173</v>
      </c>
      <c r="H1204" s="96">
        <v>1111730.0</v>
      </c>
    </row>
    <row r="1205">
      <c r="A1205" s="93">
        <v>2017.0</v>
      </c>
      <c r="B1205" s="94" t="s">
        <v>185</v>
      </c>
      <c r="C1205" s="94" t="s">
        <v>11</v>
      </c>
      <c r="D1205" s="94" t="s">
        <v>192</v>
      </c>
      <c r="E1205" s="94" t="s">
        <v>448</v>
      </c>
      <c r="F1205" s="93">
        <v>22023.0</v>
      </c>
      <c r="G1205" s="95" t="s">
        <v>189</v>
      </c>
      <c r="H1205" s="96">
        <v>538140.0</v>
      </c>
    </row>
    <row r="1206">
      <c r="A1206" s="93">
        <v>2017.0</v>
      </c>
      <c r="B1206" s="94" t="s">
        <v>185</v>
      </c>
      <c r="C1206" s="94" t="s">
        <v>11</v>
      </c>
      <c r="D1206" s="94" t="s">
        <v>204</v>
      </c>
      <c r="E1206" s="94" t="s">
        <v>427</v>
      </c>
      <c r="F1206" s="93">
        <v>8081.0</v>
      </c>
      <c r="G1206" s="95" t="s">
        <v>189</v>
      </c>
      <c r="H1206" s="96">
        <v>1.0348692E7</v>
      </c>
    </row>
    <row r="1207">
      <c r="A1207" s="93">
        <v>2017.0</v>
      </c>
      <c r="B1207" s="94" t="s">
        <v>185</v>
      </c>
      <c r="C1207" s="94" t="s">
        <v>11</v>
      </c>
      <c r="D1207" s="94" t="s">
        <v>206</v>
      </c>
      <c r="E1207" s="94" t="s">
        <v>361</v>
      </c>
      <c r="F1207" s="93">
        <v>35021.0</v>
      </c>
      <c r="G1207" s="95" t="s">
        <v>189</v>
      </c>
      <c r="H1207" s="96">
        <v>3168601.0</v>
      </c>
    </row>
    <row r="1208">
      <c r="A1208" s="93">
        <v>2017.0</v>
      </c>
      <c r="B1208" s="94" t="s">
        <v>185</v>
      </c>
      <c r="C1208" s="94" t="s">
        <v>11</v>
      </c>
      <c r="D1208" s="94" t="s">
        <v>204</v>
      </c>
      <c r="E1208" s="94" t="s">
        <v>427</v>
      </c>
      <c r="F1208" s="93">
        <v>8081.0</v>
      </c>
      <c r="G1208" s="95" t="s">
        <v>173</v>
      </c>
      <c r="H1208" s="96">
        <v>166466.0</v>
      </c>
    </row>
    <row r="1209">
      <c r="A1209" s="93">
        <v>2017.0</v>
      </c>
      <c r="B1209" s="94" t="s">
        <v>185</v>
      </c>
      <c r="C1209" s="94" t="s">
        <v>11</v>
      </c>
      <c r="D1209" s="94" t="s">
        <v>250</v>
      </c>
      <c r="E1209" s="94" t="s">
        <v>443</v>
      </c>
      <c r="F1209" s="93">
        <v>30087.0</v>
      </c>
      <c r="G1209" s="95" t="s">
        <v>189</v>
      </c>
      <c r="H1209" s="96">
        <v>235.0</v>
      </c>
    </row>
    <row r="1210">
      <c r="A1210" s="93">
        <v>2017.0</v>
      </c>
      <c r="B1210" s="94" t="s">
        <v>185</v>
      </c>
      <c r="C1210" s="94" t="s">
        <v>11</v>
      </c>
      <c r="D1210" s="94" t="s">
        <v>250</v>
      </c>
      <c r="E1210" s="94" t="s">
        <v>443</v>
      </c>
      <c r="F1210" s="93">
        <v>30087.0</v>
      </c>
      <c r="G1210" s="95" t="s">
        <v>173</v>
      </c>
      <c r="H1210" s="96">
        <v>8815.0</v>
      </c>
    </row>
    <row r="1211">
      <c r="A1211" s="93">
        <v>2017.0</v>
      </c>
      <c r="B1211" s="94" t="s">
        <v>185</v>
      </c>
      <c r="C1211" s="94" t="s">
        <v>11</v>
      </c>
      <c r="D1211" s="94" t="s">
        <v>250</v>
      </c>
      <c r="E1211" s="94" t="s">
        <v>443</v>
      </c>
      <c r="F1211" s="93">
        <v>30087.0</v>
      </c>
      <c r="G1211" s="95" t="s">
        <v>172</v>
      </c>
      <c r="H1211" s="96">
        <v>4571008.0</v>
      </c>
    </row>
    <row r="1212">
      <c r="A1212" s="93">
        <v>2017.0</v>
      </c>
      <c r="B1212" s="94" t="s">
        <v>185</v>
      </c>
      <c r="C1212" s="94" t="s">
        <v>11</v>
      </c>
      <c r="D1212" s="94" t="s">
        <v>250</v>
      </c>
      <c r="E1212" s="94" t="s">
        <v>495</v>
      </c>
      <c r="F1212" s="93">
        <v>30083.0</v>
      </c>
      <c r="G1212" s="95" t="s">
        <v>189</v>
      </c>
      <c r="H1212" s="96">
        <v>441584.0</v>
      </c>
    </row>
    <row r="1213">
      <c r="A1213" s="93">
        <v>2017.0</v>
      </c>
      <c r="B1213" s="94" t="s">
        <v>185</v>
      </c>
      <c r="C1213" s="94" t="s">
        <v>11</v>
      </c>
      <c r="D1213" s="94" t="s">
        <v>190</v>
      </c>
      <c r="E1213" s="94" t="s">
        <v>362</v>
      </c>
      <c r="F1213" s="93">
        <v>48483.0</v>
      </c>
      <c r="G1213" s="95" t="s">
        <v>173</v>
      </c>
      <c r="H1213" s="96">
        <v>10.0</v>
      </c>
    </row>
    <row r="1214">
      <c r="A1214" s="93">
        <v>2017.0</v>
      </c>
      <c r="B1214" s="94" t="s">
        <v>185</v>
      </c>
      <c r="C1214" s="94" t="s">
        <v>11</v>
      </c>
      <c r="D1214" s="94" t="s">
        <v>190</v>
      </c>
      <c r="E1214" s="94" t="s">
        <v>362</v>
      </c>
      <c r="F1214" s="93">
        <v>48483.0</v>
      </c>
      <c r="G1214" s="95" t="s">
        <v>189</v>
      </c>
      <c r="H1214" s="96">
        <v>1209.0</v>
      </c>
    </row>
    <row r="1215">
      <c r="A1215" s="93">
        <v>2017.0</v>
      </c>
      <c r="B1215" s="94" t="s">
        <v>185</v>
      </c>
      <c r="C1215" s="94" t="s">
        <v>11</v>
      </c>
      <c r="D1215" s="94" t="s">
        <v>192</v>
      </c>
      <c r="E1215" s="94" t="s">
        <v>481</v>
      </c>
      <c r="F1215" s="93">
        <v>22013.0</v>
      </c>
      <c r="G1215" s="95" t="s">
        <v>189</v>
      </c>
      <c r="H1215" s="96">
        <v>79718.0</v>
      </c>
    </row>
    <row r="1216">
      <c r="A1216" s="93">
        <v>2017.0</v>
      </c>
      <c r="B1216" s="94" t="s">
        <v>185</v>
      </c>
      <c r="C1216" s="94" t="s">
        <v>11</v>
      </c>
      <c r="D1216" s="94" t="s">
        <v>190</v>
      </c>
      <c r="E1216" s="94" t="s">
        <v>366</v>
      </c>
      <c r="F1216" s="93">
        <v>48161.0</v>
      </c>
      <c r="G1216" s="95" t="s">
        <v>189</v>
      </c>
      <c r="H1216" s="96">
        <v>41251.0</v>
      </c>
    </row>
    <row r="1217">
      <c r="A1217" s="93">
        <v>2017.0</v>
      </c>
      <c r="B1217" s="94" t="s">
        <v>185</v>
      </c>
      <c r="C1217" s="94" t="s">
        <v>11</v>
      </c>
      <c r="D1217" s="94" t="s">
        <v>192</v>
      </c>
      <c r="E1217" s="94" t="s">
        <v>481</v>
      </c>
      <c r="F1217" s="93">
        <v>22013.0</v>
      </c>
      <c r="G1217" s="95" t="s">
        <v>173</v>
      </c>
      <c r="H1217" s="96">
        <v>16.0</v>
      </c>
    </row>
    <row r="1218">
      <c r="A1218" s="93">
        <v>2017.0</v>
      </c>
      <c r="B1218" s="94" t="s">
        <v>185</v>
      </c>
      <c r="C1218" s="94" t="s">
        <v>11</v>
      </c>
      <c r="D1218" s="94" t="s">
        <v>204</v>
      </c>
      <c r="E1218" s="94" t="s">
        <v>427</v>
      </c>
      <c r="F1218" s="93">
        <v>8081.0</v>
      </c>
      <c r="G1218" s="95" t="s">
        <v>172</v>
      </c>
      <c r="H1218" s="93">
        <v>2068892.0</v>
      </c>
    </row>
    <row r="1219">
      <c r="A1219" s="93">
        <v>2017.0</v>
      </c>
      <c r="B1219" s="94" t="s">
        <v>185</v>
      </c>
      <c r="C1219" s="94" t="s">
        <v>11</v>
      </c>
      <c r="D1219" s="94" t="s">
        <v>196</v>
      </c>
      <c r="E1219" s="94" t="s">
        <v>147</v>
      </c>
      <c r="F1219" s="93">
        <v>49049.0</v>
      </c>
      <c r="G1219" s="95" t="s">
        <v>189</v>
      </c>
      <c r="H1219" s="96">
        <v>14943.0</v>
      </c>
    </row>
    <row r="1220">
      <c r="A1220" s="93">
        <v>2017.0</v>
      </c>
      <c r="B1220" s="94" t="s">
        <v>185</v>
      </c>
      <c r="C1220" s="94" t="s">
        <v>186</v>
      </c>
      <c r="D1220" s="94" t="s">
        <v>204</v>
      </c>
      <c r="E1220" s="94" t="s">
        <v>307</v>
      </c>
      <c r="F1220" s="93">
        <v>8077.0</v>
      </c>
      <c r="G1220" s="95" t="s">
        <v>173</v>
      </c>
      <c r="H1220" s="93">
        <v>37.0</v>
      </c>
    </row>
    <row r="1221">
      <c r="A1221" s="93">
        <v>2017.0</v>
      </c>
      <c r="B1221" s="94" t="s">
        <v>185</v>
      </c>
      <c r="C1221" s="94" t="s">
        <v>11</v>
      </c>
      <c r="D1221" s="94" t="s">
        <v>250</v>
      </c>
      <c r="E1221" s="94" t="s">
        <v>495</v>
      </c>
      <c r="F1221" s="93">
        <v>30083.0</v>
      </c>
      <c r="G1221" s="95" t="s">
        <v>173</v>
      </c>
      <c r="H1221" s="93">
        <v>301496.0</v>
      </c>
    </row>
    <row r="1222">
      <c r="A1222" s="93">
        <v>2017.0</v>
      </c>
      <c r="B1222" s="94" t="s">
        <v>185</v>
      </c>
      <c r="C1222" s="94" t="s">
        <v>11</v>
      </c>
      <c r="D1222" s="94" t="s">
        <v>250</v>
      </c>
      <c r="E1222" s="94" t="s">
        <v>495</v>
      </c>
      <c r="F1222" s="93">
        <v>30083.0</v>
      </c>
      <c r="G1222" s="95" t="s">
        <v>172</v>
      </c>
      <c r="H1222" s="96">
        <v>33549.0</v>
      </c>
    </row>
    <row r="1223">
      <c r="A1223" s="93">
        <v>2017.0</v>
      </c>
      <c r="B1223" s="94" t="s">
        <v>185</v>
      </c>
      <c r="C1223" s="94" t="s">
        <v>186</v>
      </c>
      <c r="D1223" s="94" t="s">
        <v>187</v>
      </c>
      <c r="E1223" s="94" t="s">
        <v>446</v>
      </c>
      <c r="F1223" s="93">
        <v>56007.0</v>
      </c>
      <c r="G1223" s="95" t="s">
        <v>189</v>
      </c>
      <c r="H1223" s="96">
        <v>166067.0</v>
      </c>
    </row>
    <row r="1224">
      <c r="A1224" s="93">
        <v>2017.0</v>
      </c>
      <c r="B1224" s="94" t="s">
        <v>185</v>
      </c>
      <c r="C1224" s="94" t="s">
        <v>11</v>
      </c>
      <c r="D1224" s="94" t="s">
        <v>196</v>
      </c>
      <c r="E1224" s="94" t="s">
        <v>365</v>
      </c>
      <c r="F1224" s="93">
        <v>49015.0</v>
      </c>
      <c r="G1224" s="95" t="s">
        <v>189</v>
      </c>
      <c r="H1224" s="96">
        <v>4221531.0</v>
      </c>
    </row>
    <row r="1225">
      <c r="A1225" s="93">
        <v>2017.0</v>
      </c>
      <c r="B1225" s="94" t="s">
        <v>185</v>
      </c>
      <c r="C1225" s="94" t="s">
        <v>11</v>
      </c>
      <c r="D1225" s="94" t="s">
        <v>196</v>
      </c>
      <c r="E1225" s="94" t="s">
        <v>365</v>
      </c>
      <c r="F1225" s="93">
        <v>49015.0</v>
      </c>
      <c r="G1225" s="95" t="s">
        <v>173</v>
      </c>
      <c r="H1225" s="96">
        <v>689.0</v>
      </c>
    </row>
    <row r="1226">
      <c r="A1226" s="93">
        <v>2017.0</v>
      </c>
      <c r="B1226" s="94" t="s">
        <v>185</v>
      </c>
      <c r="C1226" s="94" t="s">
        <v>11</v>
      </c>
      <c r="D1226" s="94" t="s">
        <v>196</v>
      </c>
      <c r="E1226" s="94" t="s">
        <v>365</v>
      </c>
      <c r="F1226" s="93">
        <v>49015.0</v>
      </c>
      <c r="G1226" s="95" t="s">
        <v>172</v>
      </c>
      <c r="H1226" s="96">
        <v>2499185.0</v>
      </c>
    </row>
    <row r="1227">
      <c r="A1227" s="93">
        <v>2017.0</v>
      </c>
      <c r="B1227" s="94" t="s">
        <v>185</v>
      </c>
      <c r="C1227" s="94" t="s">
        <v>11</v>
      </c>
      <c r="D1227" s="94" t="s">
        <v>192</v>
      </c>
      <c r="E1227" s="94" t="s">
        <v>444</v>
      </c>
      <c r="F1227" s="93">
        <v>22075.0</v>
      </c>
      <c r="G1227" s="95" t="s">
        <v>189</v>
      </c>
      <c r="H1227" s="96">
        <v>597763.0</v>
      </c>
    </row>
    <row r="1228">
      <c r="A1228" s="93">
        <v>2017.0</v>
      </c>
      <c r="B1228" s="94" t="s">
        <v>185</v>
      </c>
      <c r="C1228" s="94" t="s">
        <v>11</v>
      </c>
      <c r="D1228" s="94" t="s">
        <v>192</v>
      </c>
      <c r="E1228" s="94" t="s">
        <v>444</v>
      </c>
      <c r="F1228" s="93">
        <v>22075.0</v>
      </c>
      <c r="G1228" s="95" t="s">
        <v>173</v>
      </c>
      <c r="H1228" s="96">
        <v>373695.0</v>
      </c>
    </row>
    <row r="1229">
      <c r="A1229" s="93">
        <v>2017.0</v>
      </c>
      <c r="B1229" s="94" t="s">
        <v>185</v>
      </c>
      <c r="C1229" s="94" t="s">
        <v>11</v>
      </c>
      <c r="D1229" s="94" t="s">
        <v>231</v>
      </c>
      <c r="E1229" s="94" t="s">
        <v>512</v>
      </c>
      <c r="F1229" s="93">
        <v>5149.0</v>
      </c>
      <c r="G1229" s="95" t="s">
        <v>189</v>
      </c>
      <c r="H1229" s="96">
        <v>347852.0</v>
      </c>
    </row>
    <row r="1230">
      <c r="A1230" s="93">
        <v>2017.0</v>
      </c>
      <c r="B1230" s="94" t="s">
        <v>185</v>
      </c>
      <c r="C1230" s="94" t="s">
        <v>11</v>
      </c>
      <c r="D1230" s="94" t="s">
        <v>200</v>
      </c>
      <c r="E1230" s="94" t="s">
        <v>326</v>
      </c>
      <c r="F1230" s="93">
        <v>40045.0</v>
      </c>
      <c r="G1230" s="95" t="s">
        <v>189</v>
      </c>
      <c r="H1230" s="96">
        <v>845337.0</v>
      </c>
    </row>
    <row r="1231">
      <c r="A1231" s="93">
        <v>2017.0</v>
      </c>
      <c r="B1231" s="94" t="s">
        <v>185</v>
      </c>
      <c r="C1231" s="94" t="s">
        <v>11</v>
      </c>
      <c r="D1231" s="94" t="s">
        <v>190</v>
      </c>
      <c r="E1231" s="94" t="s">
        <v>366</v>
      </c>
      <c r="F1231" s="93">
        <v>48161.0</v>
      </c>
      <c r="G1231" s="95" t="s">
        <v>173</v>
      </c>
      <c r="H1231" s="96">
        <v>62.0</v>
      </c>
    </row>
    <row r="1232">
      <c r="A1232" s="93">
        <v>2017.0</v>
      </c>
      <c r="B1232" s="94" t="s">
        <v>185</v>
      </c>
      <c r="C1232" s="94" t="s">
        <v>186</v>
      </c>
      <c r="D1232" s="94" t="s">
        <v>187</v>
      </c>
      <c r="E1232" s="94" t="s">
        <v>446</v>
      </c>
      <c r="F1232" s="93">
        <v>56007.0</v>
      </c>
      <c r="G1232" s="95" t="s">
        <v>173</v>
      </c>
      <c r="H1232" s="93">
        <v>2034.0</v>
      </c>
    </row>
    <row r="1233">
      <c r="A1233" s="93">
        <v>2017.0</v>
      </c>
      <c r="B1233" s="94" t="s">
        <v>185</v>
      </c>
      <c r="C1233" s="94" t="s">
        <v>11</v>
      </c>
      <c r="D1233" s="94" t="s">
        <v>300</v>
      </c>
      <c r="E1233" s="94" t="s">
        <v>445</v>
      </c>
      <c r="F1233" s="93">
        <v>6067.0</v>
      </c>
      <c r="G1233" s="95" t="s">
        <v>189</v>
      </c>
      <c r="H1233" s="96">
        <v>451748.0</v>
      </c>
    </row>
    <row r="1234">
      <c r="A1234" s="93">
        <v>2017.0</v>
      </c>
      <c r="B1234" s="94" t="s">
        <v>185</v>
      </c>
      <c r="C1234" s="94" t="s">
        <v>11</v>
      </c>
      <c r="D1234" s="94" t="s">
        <v>256</v>
      </c>
      <c r="E1234" s="94" t="s">
        <v>334</v>
      </c>
      <c r="F1234" s="93">
        <v>39087.0</v>
      </c>
      <c r="G1234" s="95" t="s">
        <v>189</v>
      </c>
      <c r="H1234" s="96">
        <v>2541.0</v>
      </c>
    </row>
    <row r="1235">
      <c r="A1235" s="93">
        <v>2017.0</v>
      </c>
      <c r="B1235" s="94" t="s">
        <v>185</v>
      </c>
      <c r="C1235" s="94" t="s">
        <v>11</v>
      </c>
      <c r="D1235" s="94" t="s">
        <v>190</v>
      </c>
      <c r="E1235" s="94" t="s">
        <v>368</v>
      </c>
      <c r="F1235" s="93">
        <v>48255.0</v>
      </c>
      <c r="G1235" s="95" t="s">
        <v>189</v>
      </c>
      <c r="H1235" s="96">
        <v>160997.0</v>
      </c>
    </row>
    <row r="1236">
      <c r="A1236" s="93">
        <v>2017.0</v>
      </c>
      <c r="B1236" s="94" t="s">
        <v>185</v>
      </c>
      <c r="C1236" s="94" t="s">
        <v>11</v>
      </c>
      <c r="D1236" s="94" t="s">
        <v>190</v>
      </c>
      <c r="E1236" s="94" t="s">
        <v>368</v>
      </c>
      <c r="F1236" s="93">
        <v>48255.0</v>
      </c>
      <c r="G1236" s="95" t="s">
        <v>173</v>
      </c>
      <c r="H1236" s="96">
        <v>114748.0</v>
      </c>
    </row>
    <row r="1237">
      <c r="A1237" s="93">
        <v>2017.0</v>
      </c>
      <c r="B1237" s="94" t="s">
        <v>185</v>
      </c>
      <c r="C1237" s="94" t="s">
        <v>186</v>
      </c>
      <c r="D1237" s="94" t="s">
        <v>204</v>
      </c>
      <c r="E1237" s="94" t="s">
        <v>307</v>
      </c>
      <c r="F1237" s="93">
        <v>8077.0</v>
      </c>
      <c r="G1237" s="95" t="s">
        <v>189</v>
      </c>
      <c r="H1237" s="93">
        <v>561871.0</v>
      </c>
    </row>
    <row r="1238">
      <c r="A1238" s="93">
        <v>2017.0</v>
      </c>
      <c r="B1238" s="94" t="s">
        <v>185</v>
      </c>
      <c r="C1238" s="94" t="s">
        <v>11</v>
      </c>
      <c r="D1238" s="94" t="s">
        <v>363</v>
      </c>
      <c r="E1238" s="94" t="s">
        <v>364</v>
      </c>
      <c r="F1238" s="93">
        <v>16075.0</v>
      </c>
      <c r="G1238" s="95" t="s">
        <v>173</v>
      </c>
      <c r="H1238" s="96">
        <v>11885.0</v>
      </c>
    </row>
    <row r="1239">
      <c r="A1239" s="93">
        <v>2017.0</v>
      </c>
      <c r="B1239" s="94" t="s">
        <v>185</v>
      </c>
      <c r="C1239" s="94" t="s">
        <v>11</v>
      </c>
      <c r="D1239" s="94" t="s">
        <v>250</v>
      </c>
      <c r="E1239" s="94" t="s">
        <v>446</v>
      </c>
      <c r="F1239" s="93">
        <v>30009.0</v>
      </c>
      <c r="G1239" s="95" t="s">
        <v>173</v>
      </c>
      <c r="H1239" s="96">
        <v>375479.0</v>
      </c>
    </row>
    <row r="1240">
      <c r="A1240" s="93">
        <v>2017.0</v>
      </c>
      <c r="B1240" s="94" t="s">
        <v>185</v>
      </c>
      <c r="C1240" s="94" t="s">
        <v>11</v>
      </c>
      <c r="D1240" s="94" t="s">
        <v>250</v>
      </c>
      <c r="E1240" s="94" t="s">
        <v>446</v>
      </c>
      <c r="F1240" s="93">
        <v>30009.0</v>
      </c>
      <c r="G1240" s="95" t="s">
        <v>189</v>
      </c>
      <c r="H1240" s="96">
        <v>1277864.0</v>
      </c>
    </row>
    <row r="1241">
      <c r="A1241" s="93">
        <v>2017.0</v>
      </c>
      <c r="B1241" s="94" t="s">
        <v>185</v>
      </c>
      <c r="C1241" s="94" t="s">
        <v>11</v>
      </c>
      <c r="D1241" s="94" t="s">
        <v>206</v>
      </c>
      <c r="E1241" s="94" t="s">
        <v>367</v>
      </c>
      <c r="F1241" s="93">
        <v>35005.0</v>
      </c>
      <c r="G1241" s="95" t="s">
        <v>173</v>
      </c>
      <c r="H1241" s="96">
        <v>499509.0</v>
      </c>
    </row>
    <row r="1242">
      <c r="A1242" s="93">
        <v>2017.0</v>
      </c>
      <c r="B1242" s="94" t="s">
        <v>185</v>
      </c>
      <c r="C1242" s="94" t="s">
        <v>11</v>
      </c>
      <c r="D1242" s="94" t="s">
        <v>206</v>
      </c>
      <c r="E1242" s="94" t="s">
        <v>367</v>
      </c>
      <c r="F1242" s="93">
        <v>35005.0</v>
      </c>
      <c r="G1242" s="95" t="s">
        <v>189</v>
      </c>
      <c r="H1242" s="96">
        <v>4546023.0</v>
      </c>
    </row>
    <row r="1243">
      <c r="A1243" s="93">
        <v>2017.0</v>
      </c>
      <c r="B1243" s="94" t="s">
        <v>185</v>
      </c>
      <c r="C1243" s="94" t="s">
        <v>11</v>
      </c>
      <c r="D1243" s="94" t="s">
        <v>363</v>
      </c>
      <c r="E1243" s="94" t="s">
        <v>364</v>
      </c>
      <c r="F1243" s="93">
        <v>16075.0</v>
      </c>
      <c r="G1243" s="95" t="s">
        <v>189</v>
      </c>
      <c r="H1243" s="96">
        <v>614946.0</v>
      </c>
    </row>
    <row r="1244">
      <c r="A1244" s="93">
        <v>2017.0</v>
      </c>
      <c r="B1244" s="94" t="s">
        <v>185</v>
      </c>
      <c r="C1244" s="94" t="s">
        <v>11</v>
      </c>
      <c r="D1244" s="94" t="s">
        <v>187</v>
      </c>
      <c r="E1244" s="94" t="s">
        <v>370</v>
      </c>
      <c r="F1244" s="93">
        <v>56017.0</v>
      </c>
      <c r="G1244" s="95" t="s">
        <v>189</v>
      </c>
      <c r="H1244" s="96">
        <v>160223.0</v>
      </c>
    </row>
    <row r="1245">
      <c r="A1245" s="93">
        <v>2017.0</v>
      </c>
      <c r="B1245" s="94" t="s">
        <v>185</v>
      </c>
      <c r="C1245" s="94" t="s">
        <v>11</v>
      </c>
      <c r="D1245" s="94" t="s">
        <v>231</v>
      </c>
      <c r="E1245" s="94" t="s">
        <v>508</v>
      </c>
      <c r="F1245" s="93">
        <v>5135.0</v>
      </c>
      <c r="G1245" s="95" t="s">
        <v>189</v>
      </c>
      <c r="H1245" s="96">
        <v>28412.0</v>
      </c>
    </row>
    <row r="1246">
      <c r="A1246" s="93">
        <v>2017.0</v>
      </c>
      <c r="B1246" s="94" t="s">
        <v>185</v>
      </c>
      <c r="C1246" s="94" t="s">
        <v>186</v>
      </c>
      <c r="D1246" s="94" t="s">
        <v>187</v>
      </c>
      <c r="E1246" s="94" t="s">
        <v>386</v>
      </c>
      <c r="F1246" s="93">
        <v>56023.0</v>
      </c>
      <c r="G1246" s="95" t="s">
        <v>189</v>
      </c>
      <c r="H1246" s="96">
        <v>225772.0</v>
      </c>
    </row>
    <row r="1247">
      <c r="A1247" s="93">
        <v>2017.0</v>
      </c>
      <c r="B1247" s="94" t="s">
        <v>185</v>
      </c>
      <c r="C1247" s="94" t="s">
        <v>11</v>
      </c>
      <c r="D1247" s="94" t="s">
        <v>256</v>
      </c>
      <c r="E1247" s="94" t="s">
        <v>447</v>
      </c>
      <c r="F1247" s="93">
        <v>39119.0</v>
      </c>
      <c r="G1247" s="95" t="s">
        <v>173</v>
      </c>
      <c r="H1247" s="96">
        <v>268.0</v>
      </c>
    </row>
    <row r="1248">
      <c r="A1248" s="93">
        <v>2017.0</v>
      </c>
      <c r="B1248" s="94" t="s">
        <v>185</v>
      </c>
      <c r="C1248" s="94" t="s">
        <v>186</v>
      </c>
      <c r="D1248" s="94" t="s">
        <v>231</v>
      </c>
      <c r="E1248" s="94" t="s">
        <v>369</v>
      </c>
      <c r="F1248" s="93">
        <v>5127.0</v>
      </c>
      <c r="G1248" s="95" t="s">
        <v>189</v>
      </c>
      <c r="H1248" s="96">
        <v>8474.0</v>
      </c>
    </row>
    <row r="1249">
      <c r="A1249" s="93">
        <v>2017.0</v>
      </c>
      <c r="B1249" s="94" t="s">
        <v>185</v>
      </c>
      <c r="C1249" s="94" t="s">
        <v>11</v>
      </c>
      <c r="D1249" s="94" t="s">
        <v>187</v>
      </c>
      <c r="E1249" s="94" t="s">
        <v>370</v>
      </c>
      <c r="F1249" s="93">
        <v>56017.0</v>
      </c>
      <c r="G1249" s="95" t="s">
        <v>173</v>
      </c>
      <c r="H1249" s="96">
        <v>1524426.0</v>
      </c>
    </row>
    <row r="1250">
      <c r="A1250" s="93">
        <v>2017.0</v>
      </c>
      <c r="B1250" s="94" t="s">
        <v>185</v>
      </c>
      <c r="C1250" s="94" t="s">
        <v>11</v>
      </c>
      <c r="D1250" s="94" t="s">
        <v>256</v>
      </c>
      <c r="E1250" s="94" t="s">
        <v>447</v>
      </c>
      <c r="F1250" s="93">
        <v>39119.0</v>
      </c>
      <c r="G1250" s="95" t="s">
        <v>189</v>
      </c>
      <c r="H1250" s="96">
        <v>2435.0</v>
      </c>
    </row>
    <row r="1251">
      <c r="A1251" s="93">
        <v>2017.0</v>
      </c>
      <c r="B1251" s="94" t="s">
        <v>185</v>
      </c>
      <c r="C1251" s="94" t="s">
        <v>11</v>
      </c>
      <c r="D1251" s="94" t="s">
        <v>192</v>
      </c>
      <c r="E1251" s="94" t="s">
        <v>448</v>
      </c>
      <c r="F1251" s="93">
        <v>22023.0</v>
      </c>
      <c r="G1251" s="95" t="s">
        <v>173</v>
      </c>
      <c r="H1251" s="96">
        <v>13750.0</v>
      </c>
    </row>
    <row r="1252">
      <c r="A1252" s="93">
        <v>2017.0</v>
      </c>
      <c r="B1252" s="94" t="s">
        <v>185</v>
      </c>
      <c r="C1252" s="94" t="s">
        <v>186</v>
      </c>
      <c r="D1252" s="94" t="s">
        <v>187</v>
      </c>
      <c r="E1252" s="94" t="s">
        <v>386</v>
      </c>
      <c r="F1252" s="93">
        <v>56023.0</v>
      </c>
      <c r="G1252" s="95" t="s">
        <v>173</v>
      </c>
      <c r="H1252" s="96">
        <v>1774.0</v>
      </c>
    </row>
    <row r="1253">
      <c r="A1253" s="93">
        <v>2017.0</v>
      </c>
      <c r="B1253" s="94" t="s">
        <v>185</v>
      </c>
      <c r="C1253" s="94" t="s">
        <v>11</v>
      </c>
      <c r="D1253" s="94" t="s">
        <v>192</v>
      </c>
      <c r="E1253" s="94" t="s">
        <v>378</v>
      </c>
      <c r="F1253" s="93">
        <v>22027.0</v>
      </c>
      <c r="G1253" s="95" t="s">
        <v>189</v>
      </c>
      <c r="H1253" s="96">
        <v>98052.0</v>
      </c>
    </row>
    <row r="1254">
      <c r="A1254" s="93">
        <v>2017.0</v>
      </c>
      <c r="B1254" s="94" t="s">
        <v>185</v>
      </c>
      <c r="C1254" s="94" t="s">
        <v>11</v>
      </c>
      <c r="D1254" s="94" t="s">
        <v>202</v>
      </c>
      <c r="E1254" s="94" t="s">
        <v>373</v>
      </c>
      <c r="F1254" s="93">
        <v>26025.0</v>
      </c>
      <c r="G1254" s="95" t="s">
        <v>189</v>
      </c>
      <c r="H1254" s="96">
        <v>4694.0</v>
      </c>
    </row>
    <row r="1255">
      <c r="A1255" s="93">
        <v>2017.0</v>
      </c>
      <c r="B1255" s="94" t="s">
        <v>185</v>
      </c>
      <c r="C1255" s="94" t="s">
        <v>11</v>
      </c>
      <c r="D1255" s="94" t="s">
        <v>187</v>
      </c>
      <c r="E1255" s="94" t="s">
        <v>284</v>
      </c>
      <c r="F1255" s="93">
        <v>56009.0</v>
      </c>
      <c r="G1255" s="95" t="s">
        <v>189</v>
      </c>
      <c r="H1255" s="96">
        <v>1.725676E7</v>
      </c>
    </row>
    <row r="1256">
      <c r="A1256" s="93">
        <v>2017.0</v>
      </c>
      <c r="B1256" s="94" t="s">
        <v>185</v>
      </c>
      <c r="C1256" s="94" t="s">
        <v>11</v>
      </c>
      <c r="D1256" s="94" t="s">
        <v>187</v>
      </c>
      <c r="E1256" s="94" t="s">
        <v>265</v>
      </c>
      <c r="F1256" s="93">
        <v>56011.0</v>
      </c>
      <c r="G1256" s="95" t="s">
        <v>189</v>
      </c>
      <c r="H1256" s="96">
        <v>21363.0</v>
      </c>
    </row>
    <row r="1257">
      <c r="A1257" s="93">
        <v>2017.0</v>
      </c>
      <c r="B1257" s="94" t="s">
        <v>185</v>
      </c>
      <c r="C1257" s="94" t="s">
        <v>11</v>
      </c>
      <c r="D1257" s="94" t="s">
        <v>187</v>
      </c>
      <c r="E1257" s="94" t="s">
        <v>265</v>
      </c>
      <c r="F1257" s="93">
        <v>56011.0</v>
      </c>
      <c r="G1257" s="95" t="s">
        <v>173</v>
      </c>
      <c r="H1257" s="96">
        <v>479836.0</v>
      </c>
    </row>
    <row r="1258">
      <c r="A1258" s="93">
        <v>2017.0</v>
      </c>
      <c r="B1258" s="94" t="s">
        <v>185</v>
      </c>
      <c r="C1258" s="94" t="s">
        <v>11</v>
      </c>
      <c r="D1258" s="94" t="s">
        <v>220</v>
      </c>
      <c r="E1258" s="94" t="s">
        <v>496</v>
      </c>
      <c r="F1258" s="93">
        <v>54083.0</v>
      </c>
      <c r="G1258" s="95" t="s">
        <v>189</v>
      </c>
      <c r="H1258" s="96">
        <v>30750.0</v>
      </c>
    </row>
    <row r="1259">
      <c r="A1259" s="93">
        <v>2017.0</v>
      </c>
      <c r="B1259" s="94" t="s">
        <v>185</v>
      </c>
      <c r="C1259" s="94" t="s">
        <v>11</v>
      </c>
      <c r="D1259" s="94" t="s">
        <v>204</v>
      </c>
      <c r="E1259" s="94" t="s">
        <v>482</v>
      </c>
      <c r="F1259" s="93">
        <v>8033.0</v>
      </c>
      <c r="G1259" s="95" t="s">
        <v>173</v>
      </c>
      <c r="H1259" s="96">
        <v>16065.0</v>
      </c>
    </row>
    <row r="1260">
      <c r="A1260" s="93">
        <v>2017.0</v>
      </c>
      <c r="B1260" s="94" t="s">
        <v>185</v>
      </c>
      <c r="C1260" s="94" t="s">
        <v>11</v>
      </c>
      <c r="D1260" s="94" t="s">
        <v>204</v>
      </c>
      <c r="E1260" s="94" t="s">
        <v>482</v>
      </c>
      <c r="F1260" s="93">
        <v>8033.0</v>
      </c>
      <c r="G1260" s="95" t="s">
        <v>189</v>
      </c>
      <c r="H1260" s="96">
        <v>1.96105955E8</v>
      </c>
    </row>
    <row r="1261">
      <c r="A1261" s="93">
        <v>2017.0</v>
      </c>
      <c r="B1261" s="94" t="s">
        <v>185</v>
      </c>
      <c r="C1261" s="94" t="s">
        <v>11</v>
      </c>
      <c r="D1261" s="94" t="s">
        <v>263</v>
      </c>
      <c r="E1261" s="94" t="s">
        <v>483</v>
      </c>
      <c r="F1261" s="93">
        <v>20055.0</v>
      </c>
      <c r="G1261" s="95" t="s">
        <v>173</v>
      </c>
      <c r="H1261" s="96">
        <v>18331.0</v>
      </c>
    </row>
    <row r="1262">
      <c r="A1262" s="93">
        <v>2017.0</v>
      </c>
      <c r="B1262" s="94" t="s">
        <v>185</v>
      </c>
      <c r="C1262" s="94" t="s">
        <v>11</v>
      </c>
      <c r="D1262" s="94" t="s">
        <v>256</v>
      </c>
      <c r="E1262" s="94" t="s">
        <v>275</v>
      </c>
      <c r="F1262" s="93">
        <v>39167.0</v>
      </c>
      <c r="G1262" s="95" t="s">
        <v>189</v>
      </c>
      <c r="H1262" s="96">
        <v>32282.0</v>
      </c>
    </row>
    <row r="1263">
      <c r="A1263" s="93">
        <v>2017.0</v>
      </c>
      <c r="B1263" s="94" t="s">
        <v>185</v>
      </c>
      <c r="C1263" s="94" t="s">
        <v>11</v>
      </c>
      <c r="D1263" s="94" t="s">
        <v>256</v>
      </c>
      <c r="E1263" s="94" t="s">
        <v>275</v>
      </c>
      <c r="F1263" s="93">
        <v>39167.0</v>
      </c>
      <c r="G1263" s="95" t="s">
        <v>173</v>
      </c>
      <c r="H1263" s="96">
        <v>1730.0</v>
      </c>
    </row>
    <row r="1264">
      <c r="A1264" s="93">
        <v>2017.0</v>
      </c>
      <c r="B1264" s="94" t="s">
        <v>185</v>
      </c>
      <c r="C1264" s="94" t="s">
        <v>11</v>
      </c>
      <c r="D1264" s="94" t="s">
        <v>300</v>
      </c>
      <c r="E1264" s="94" t="s">
        <v>505</v>
      </c>
      <c r="F1264" s="93">
        <v>6037.0</v>
      </c>
      <c r="G1264" s="95" t="s">
        <v>189</v>
      </c>
      <c r="H1264" s="96">
        <v>145776.0</v>
      </c>
    </row>
    <row r="1265">
      <c r="A1265" s="93">
        <v>2017.0</v>
      </c>
      <c r="B1265" s="94" t="s">
        <v>185</v>
      </c>
      <c r="C1265" s="94" t="s">
        <v>11</v>
      </c>
      <c r="D1265" s="94" t="s">
        <v>187</v>
      </c>
      <c r="E1265" s="94" t="s">
        <v>284</v>
      </c>
      <c r="F1265" s="93">
        <v>56009.0</v>
      </c>
      <c r="G1265" s="95" t="s">
        <v>173</v>
      </c>
      <c r="H1265" s="96">
        <v>5361321.0</v>
      </c>
    </row>
    <row r="1266">
      <c r="A1266" s="93">
        <v>2017.0</v>
      </c>
      <c r="B1266" s="94" t="s">
        <v>185</v>
      </c>
      <c r="C1266" s="94" t="s">
        <v>11</v>
      </c>
      <c r="D1266" s="94" t="s">
        <v>187</v>
      </c>
      <c r="E1266" s="94" t="s">
        <v>284</v>
      </c>
      <c r="F1266" s="93">
        <v>56009.0</v>
      </c>
      <c r="G1266" s="95" t="s">
        <v>172</v>
      </c>
      <c r="H1266" s="96">
        <v>2.18626E7</v>
      </c>
    </row>
    <row r="1267">
      <c r="A1267" s="93">
        <v>2017.0</v>
      </c>
      <c r="B1267" s="94" t="s">
        <v>185</v>
      </c>
      <c r="C1267" s="94" t="s">
        <v>11</v>
      </c>
      <c r="D1267" s="94" t="s">
        <v>250</v>
      </c>
      <c r="E1267" s="94" t="s">
        <v>371</v>
      </c>
      <c r="F1267" s="93">
        <v>30015.0</v>
      </c>
      <c r="G1267" s="95" t="s">
        <v>189</v>
      </c>
      <c r="H1267" s="93">
        <v>82201.0</v>
      </c>
    </row>
    <row r="1268">
      <c r="A1268" s="93">
        <v>2017.0</v>
      </c>
      <c r="B1268" s="94" t="s">
        <v>185</v>
      </c>
      <c r="C1268" s="94" t="s">
        <v>11</v>
      </c>
      <c r="D1268" s="94" t="s">
        <v>190</v>
      </c>
      <c r="E1268" s="94" t="s">
        <v>484</v>
      </c>
      <c r="F1268" s="93">
        <v>48167.0</v>
      </c>
      <c r="G1268" s="95" t="s">
        <v>189</v>
      </c>
      <c r="H1268" s="96">
        <v>3197.0</v>
      </c>
    </row>
    <row r="1269">
      <c r="A1269" s="93">
        <v>2017.0</v>
      </c>
      <c r="B1269" s="94" t="s">
        <v>185</v>
      </c>
      <c r="C1269" s="94" t="s">
        <v>11</v>
      </c>
      <c r="D1269" s="94" t="s">
        <v>214</v>
      </c>
      <c r="E1269" s="94" t="s">
        <v>319</v>
      </c>
      <c r="F1269" s="93">
        <v>28001.0</v>
      </c>
      <c r="G1269" s="95" t="s">
        <v>173</v>
      </c>
      <c r="H1269" s="96">
        <v>1863.0</v>
      </c>
    </row>
    <row r="1270">
      <c r="A1270" s="93">
        <v>2017.0</v>
      </c>
      <c r="B1270" s="94" t="s">
        <v>185</v>
      </c>
      <c r="C1270" s="94" t="s">
        <v>11</v>
      </c>
      <c r="D1270" s="94" t="s">
        <v>204</v>
      </c>
      <c r="E1270" s="94" t="s">
        <v>381</v>
      </c>
      <c r="F1270" s="93">
        <v>8055.0</v>
      </c>
      <c r="G1270" s="95" t="s">
        <v>189</v>
      </c>
      <c r="H1270" s="96">
        <v>3873660.0</v>
      </c>
    </row>
    <row r="1271">
      <c r="A1271" s="93">
        <v>2017.0</v>
      </c>
      <c r="B1271" s="94" t="s">
        <v>185</v>
      </c>
      <c r="C1271" s="94" t="s">
        <v>11</v>
      </c>
      <c r="D1271" s="94" t="s">
        <v>190</v>
      </c>
      <c r="E1271" s="94" t="s">
        <v>484</v>
      </c>
      <c r="F1271" s="93">
        <v>48167.0</v>
      </c>
      <c r="G1271" s="95" t="s">
        <v>173</v>
      </c>
      <c r="H1271" s="96">
        <v>13492.0</v>
      </c>
    </row>
    <row r="1272">
      <c r="A1272" s="93">
        <v>2017.0</v>
      </c>
      <c r="B1272" s="94" t="s">
        <v>185</v>
      </c>
      <c r="C1272" s="94" t="s">
        <v>11</v>
      </c>
      <c r="D1272" s="94" t="s">
        <v>196</v>
      </c>
      <c r="E1272" s="94" t="s">
        <v>440</v>
      </c>
      <c r="F1272" s="93">
        <v>49039.0</v>
      </c>
      <c r="G1272" s="95" t="s">
        <v>189</v>
      </c>
      <c r="H1272" s="96">
        <v>742627.0</v>
      </c>
    </row>
    <row r="1273">
      <c r="A1273" s="93">
        <v>2017.0</v>
      </c>
      <c r="B1273" s="94" t="s">
        <v>185</v>
      </c>
      <c r="C1273" s="94" t="s">
        <v>11</v>
      </c>
      <c r="D1273" s="94" t="s">
        <v>196</v>
      </c>
      <c r="E1273" s="94" t="s">
        <v>440</v>
      </c>
      <c r="F1273" s="93">
        <v>49039.0</v>
      </c>
      <c r="G1273" s="95" t="s">
        <v>173</v>
      </c>
      <c r="H1273" s="96">
        <v>79532.0</v>
      </c>
    </row>
    <row r="1274">
      <c r="A1274" s="93">
        <v>2017.0</v>
      </c>
      <c r="B1274" s="94" t="s">
        <v>185</v>
      </c>
      <c r="C1274" s="94" t="s">
        <v>11</v>
      </c>
      <c r="D1274" s="94" t="s">
        <v>200</v>
      </c>
      <c r="E1274" s="94" t="s">
        <v>308</v>
      </c>
      <c r="F1274" s="93">
        <v>40149.0</v>
      </c>
      <c r="G1274" s="95" t="s">
        <v>189</v>
      </c>
      <c r="H1274" s="96">
        <v>242465.0</v>
      </c>
    </row>
    <row r="1275">
      <c r="A1275" s="93">
        <v>2017.0</v>
      </c>
      <c r="B1275" s="94" t="s">
        <v>185</v>
      </c>
      <c r="C1275" s="94" t="s">
        <v>11</v>
      </c>
      <c r="D1275" s="94" t="s">
        <v>202</v>
      </c>
      <c r="E1275" s="94" t="s">
        <v>497</v>
      </c>
      <c r="F1275" s="93">
        <v>26009.0</v>
      </c>
      <c r="G1275" s="95" t="s">
        <v>189</v>
      </c>
      <c r="H1275" s="96">
        <v>922.0</v>
      </c>
    </row>
    <row r="1276">
      <c r="A1276" s="93">
        <v>2017.0</v>
      </c>
      <c r="B1276" s="94" t="s">
        <v>185</v>
      </c>
      <c r="C1276" s="94" t="s">
        <v>11</v>
      </c>
      <c r="D1276" s="94" t="s">
        <v>187</v>
      </c>
      <c r="E1276" s="94" t="s">
        <v>450</v>
      </c>
      <c r="F1276" s="93">
        <v>56005.0</v>
      </c>
      <c r="G1276" s="95" t="s">
        <v>189</v>
      </c>
      <c r="H1276" s="96">
        <v>4.8692651E7</v>
      </c>
    </row>
    <row r="1277">
      <c r="A1277" s="93">
        <v>2017.0</v>
      </c>
      <c r="B1277" s="94" t="s">
        <v>185</v>
      </c>
      <c r="C1277" s="94" t="s">
        <v>11</v>
      </c>
      <c r="D1277" s="94" t="s">
        <v>194</v>
      </c>
      <c r="E1277" s="94" t="s">
        <v>372</v>
      </c>
      <c r="F1277" s="93">
        <v>38105.0</v>
      </c>
      <c r="G1277" s="95" t="s">
        <v>173</v>
      </c>
      <c r="H1277" s="96">
        <v>829016.0</v>
      </c>
    </row>
    <row r="1278">
      <c r="A1278" s="93">
        <v>2017.0</v>
      </c>
      <c r="B1278" s="94" t="s">
        <v>185</v>
      </c>
      <c r="C1278" s="94" t="s">
        <v>11</v>
      </c>
      <c r="D1278" s="94" t="s">
        <v>194</v>
      </c>
      <c r="E1278" s="94" t="s">
        <v>372</v>
      </c>
      <c r="F1278" s="93">
        <v>38105.0</v>
      </c>
      <c r="G1278" s="94" t="s">
        <v>189</v>
      </c>
      <c r="H1278" s="96">
        <v>1995193.0</v>
      </c>
    </row>
    <row r="1279">
      <c r="A1279" s="93">
        <v>2017.0</v>
      </c>
      <c r="B1279" s="94" t="s">
        <v>185</v>
      </c>
      <c r="C1279" s="94" t="s">
        <v>11</v>
      </c>
      <c r="D1279" s="94" t="s">
        <v>202</v>
      </c>
      <c r="E1279" s="94" t="s">
        <v>373</v>
      </c>
      <c r="F1279" s="93">
        <v>26025.0</v>
      </c>
      <c r="G1279" s="94" t="s">
        <v>173</v>
      </c>
      <c r="H1279" s="96">
        <v>690.0</v>
      </c>
    </row>
    <row r="1280">
      <c r="A1280" s="93">
        <v>2018.0</v>
      </c>
      <c r="B1280" s="94" t="s">
        <v>185</v>
      </c>
      <c r="C1280" s="94" t="s">
        <v>11</v>
      </c>
      <c r="D1280" s="94" t="s">
        <v>194</v>
      </c>
      <c r="E1280" s="94" t="s">
        <v>372</v>
      </c>
      <c r="F1280" s="93">
        <v>38105.0</v>
      </c>
      <c r="G1280" s="94" t="s">
        <v>189</v>
      </c>
      <c r="H1280" s="96">
        <v>2392588.0</v>
      </c>
    </row>
    <row r="1281">
      <c r="A1281" s="93">
        <v>2018.0</v>
      </c>
      <c r="B1281" s="94" t="s">
        <v>185</v>
      </c>
      <c r="C1281" s="94" t="s">
        <v>11</v>
      </c>
      <c r="D1281" s="94" t="s">
        <v>200</v>
      </c>
      <c r="E1281" s="94" t="s">
        <v>308</v>
      </c>
      <c r="F1281" s="93">
        <v>40149.0</v>
      </c>
      <c r="G1281" s="95" t="s">
        <v>189</v>
      </c>
      <c r="H1281" s="96">
        <v>181486.0</v>
      </c>
    </row>
    <row r="1282">
      <c r="A1282" s="93">
        <v>2018.0</v>
      </c>
      <c r="B1282" s="94" t="s">
        <v>185</v>
      </c>
      <c r="C1282" s="94" t="s">
        <v>11</v>
      </c>
      <c r="D1282" s="94" t="s">
        <v>200</v>
      </c>
      <c r="E1282" s="94" t="s">
        <v>308</v>
      </c>
      <c r="F1282" s="93">
        <v>40149.0</v>
      </c>
      <c r="G1282" s="95" t="s">
        <v>173</v>
      </c>
      <c r="H1282" s="96">
        <v>3227.0</v>
      </c>
    </row>
    <row r="1283">
      <c r="A1283" s="93">
        <v>2018.0</v>
      </c>
      <c r="B1283" s="94" t="s">
        <v>185</v>
      </c>
      <c r="C1283" s="94" t="s">
        <v>11</v>
      </c>
      <c r="D1283" s="94" t="s">
        <v>256</v>
      </c>
      <c r="E1283" s="94" t="s">
        <v>262</v>
      </c>
      <c r="F1283" s="93">
        <v>39151.0</v>
      </c>
      <c r="G1283" s="95" t="s">
        <v>189</v>
      </c>
      <c r="H1283" s="96">
        <v>18267.0</v>
      </c>
    </row>
    <row r="1284">
      <c r="A1284" s="93">
        <v>2018.0</v>
      </c>
      <c r="B1284" s="94" t="s">
        <v>185</v>
      </c>
      <c r="C1284" s="94" t="s">
        <v>11</v>
      </c>
      <c r="D1284" s="94" t="s">
        <v>256</v>
      </c>
      <c r="E1284" s="94" t="s">
        <v>262</v>
      </c>
      <c r="F1284" s="93">
        <v>39151.0</v>
      </c>
      <c r="G1284" s="95" t="s">
        <v>173</v>
      </c>
      <c r="H1284" s="96">
        <v>175.0</v>
      </c>
    </row>
    <row r="1285">
      <c r="A1285" s="93">
        <v>2018.0</v>
      </c>
      <c r="B1285" s="94" t="s">
        <v>185</v>
      </c>
      <c r="C1285" s="94" t="s">
        <v>11</v>
      </c>
      <c r="D1285" s="94" t="s">
        <v>200</v>
      </c>
      <c r="E1285" s="94" t="s">
        <v>360</v>
      </c>
      <c r="F1285" s="93">
        <v>40073.0</v>
      </c>
      <c r="G1285" s="95" t="s">
        <v>189</v>
      </c>
      <c r="H1285" s="96">
        <v>334723.0</v>
      </c>
    </row>
    <row r="1286">
      <c r="A1286" s="93">
        <v>2018.0</v>
      </c>
      <c r="B1286" s="94" t="s">
        <v>185</v>
      </c>
      <c r="C1286" s="94" t="s">
        <v>11</v>
      </c>
      <c r="D1286" s="94" t="s">
        <v>200</v>
      </c>
      <c r="E1286" s="94" t="s">
        <v>360</v>
      </c>
      <c r="F1286" s="93">
        <v>40073.0</v>
      </c>
      <c r="G1286" s="95" t="s">
        <v>173</v>
      </c>
      <c r="H1286" s="96">
        <v>14724.0</v>
      </c>
    </row>
    <row r="1287">
      <c r="A1287" s="93">
        <v>2018.0</v>
      </c>
      <c r="B1287" s="94" t="s">
        <v>185</v>
      </c>
      <c r="C1287" s="94" t="s">
        <v>11</v>
      </c>
      <c r="D1287" s="94" t="s">
        <v>231</v>
      </c>
      <c r="E1287" s="94" t="s">
        <v>385</v>
      </c>
      <c r="F1287" s="93">
        <v>5045.0</v>
      </c>
      <c r="G1287" s="95" t="s">
        <v>189</v>
      </c>
      <c r="H1287" s="96">
        <v>448159.0</v>
      </c>
    </row>
    <row r="1288">
      <c r="A1288" s="93">
        <v>2018.0</v>
      </c>
      <c r="B1288" s="94" t="s">
        <v>185</v>
      </c>
      <c r="C1288" s="94" t="s">
        <v>11</v>
      </c>
      <c r="D1288" s="94" t="s">
        <v>190</v>
      </c>
      <c r="E1288" s="94" t="s">
        <v>405</v>
      </c>
      <c r="F1288" s="93">
        <v>48505.0</v>
      </c>
      <c r="G1288" s="95" t="s">
        <v>189</v>
      </c>
      <c r="H1288" s="96">
        <v>132621.0</v>
      </c>
    </row>
    <row r="1289">
      <c r="A1289" s="93">
        <v>2018.0</v>
      </c>
      <c r="B1289" s="94" t="s">
        <v>185</v>
      </c>
      <c r="C1289" s="94" t="s">
        <v>11</v>
      </c>
      <c r="D1289" s="94" t="s">
        <v>190</v>
      </c>
      <c r="E1289" s="94" t="s">
        <v>405</v>
      </c>
      <c r="F1289" s="93">
        <v>48505.0</v>
      </c>
      <c r="G1289" s="95" t="s">
        <v>173</v>
      </c>
      <c r="H1289" s="96">
        <v>5.0</v>
      </c>
    </row>
    <row r="1290">
      <c r="A1290" s="93">
        <v>2018.0</v>
      </c>
      <c r="B1290" s="94" t="s">
        <v>185</v>
      </c>
      <c r="C1290" s="94" t="s">
        <v>11</v>
      </c>
      <c r="D1290" s="94" t="s">
        <v>200</v>
      </c>
      <c r="E1290" s="94" t="s">
        <v>201</v>
      </c>
      <c r="F1290" s="93">
        <v>40053.0</v>
      </c>
      <c r="G1290" s="95" t="s">
        <v>189</v>
      </c>
      <c r="H1290" s="96">
        <v>343.0</v>
      </c>
    </row>
    <row r="1291">
      <c r="A1291" s="93">
        <v>2018.0</v>
      </c>
      <c r="B1291" s="94" t="s">
        <v>185</v>
      </c>
      <c r="C1291" s="94" t="s">
        <v>11</v>
      </c>
      <c r="D1291" s="94" t="s">
        <v>200</v>
      </c>
      <c r="E1291" s="94" t="s">
        <v>201</v>
      </c>
      <c r="F1291" s="93">
        <v>40053.0</v>
      </c>
      <c r="G1291" s="95" t="s">
        <v>173</v>
      </c>
      <c r="H1291" s="96">
        <v>39.0</v>
      </c>
    </row>
    <row r="1292">
      <c r="A1292" s="93">
        <v>2018.0</v>
      </c>
      <c r="B1292" s="94" t="s">
        <v>185</v>
      </c>
      <c r="C1292" s="94" t="s">
        <v>186</v>
      </c>
      <c r="D1292" s="94" t="s">
        <v>204</v>
      </c>
      <c r="E1292" s="94" t="s">
        <v>280</v>
      </c>
      <c r="F1292" s="93">
        <v>8045.0</v>
      </c>
      <c r="G1292" s="95" t="s">
        <v>189</v>
      </c>
      <c r="H1292" s="96">
        <v>137223.0</v>
      </c>
    </row>
    <row r="1293">
      <c r="A1293" s="93">
        <v>2018.0</v>
      </c>
      <c r="B1293" s="94" t="s">
        <v>185</v>
      </c>
      <c r="C1293" s="94" t="s">
        <v>11</v>
      </c>
      <c r="D1293" s="94" t="s">
        <v>196</v>
      </c>
      <c r="E1293" s="94" t="s">
        <v>317</v>
      </c>
      <c r="F1293" s="93">
        <v>49047.0</v>
      </c>
      <c r="G1293" s="95" t="s">
        <v>173</v>
      </c>
      <c r="H1293" s="96">
        <v>4668105.0</v>
      </c>
    </row>
    <row r="1294">
      <c r="A1294" s="93">
        <v>2018.0</v>
      </c>
      <c r="B1294" s="94" t="s">
        <v>185</v>
      </c>
      <c r="C1294" s="94" t="s">
        <v>11</v>
      </c>
      <c r="D1294" s="94" t="s">
        <v>196</v>
      </c>
      <c r="E1294" s="94" t="s">
        <v>317</v>
      </c>
      <c r="F1294" s="93">
        <v>49047.0</v>
      </c>
      <c r="G1294" s="95" t="s">
        <v>189</v>
      </c>
      <c r="H1294" s="96">
        <v>1.36800386E8</v>
      </c>
    </row>
    <row r="1295">
      <c r="A1295" s="93">
        <v>2018.0</v>
      </c>
      <c r="B1295" s="94" t="s">
        <v>185</v>
      </c>
      <c r="C1295" s="94" t="s">
        <v>11</v>
      </c>
      <c r="D1295" s="94" t="s">
        <v>217</v>
      </c>
      <c r="E1295" s="94" t="s">
        <v>454</v>
      </c>
      <c r="F1295" s="93">
        <v>21051.0</v>
      </c>
      <c r="G1295" s="95" t="s">
        <v>189</v>
      </c>
      <c r="H1295" s="96">
        <v>31326.0</v>
      </c>
    </row>
    <row r="1296">
      <c r="A1296" s="93">
        <v>2018.0</v>
      </c>
      <c r="B1296" s="94" t="s">
        <v>185</v>
      </c>
      <c r="C1296" s="94" t="s">
        <v>11</v>
      </c>
      <c r="D1296" s="94" t="s">
        <v>231</v>
      </c>
      <c r="E1296" s="94" t="s">
        <v>232</v>
      </c>
      <c r="F1296" s="93">
        <v>5131.0</v>
      </c>
      <c r="G1296" s="95" t="s">
        <v>189</v>
      </c>
      <c r="H1296" s="93">
        <v>2167850.0</v>
      </c>
    </row>
    <row r="1297">
      <c r="A1297" s="93">
        <v>2018.0</v>
      </c>
      <c r="B1297" s="94" t="s">
        <v>185</v>
      </c>
      <c r="C1297" s="94" t="s">
        <v>11</v>
      </c>
      <c r="D1297" s="94" t="s">
        <v>204</v>
      </c>
      <c r="E1297" s="94" t="s">
        <v>275</v>
      </c>
      <c r="F1297" s="93">
        <v>8121.0</v>
      </c>
      <c r="G1297" s="95" t="s">
        <v>189</v>
      </c>
      <c r="H1297" s="96">
        <v>63289.0</v>
      </c>
    </row>
    <row r="1298">
      <c r="A1298" s="93">
        <v>2018.0</v>
      </c>
      <c r="B1298" s="94" t="s">
        <v>185</v>
      </c>
      <c r="C1298" s="94" t="s">
        <v>11</v>
      </c>
      <c r="D1298" s="94" t="s">
        <v>204</v>
      </c>
      <c r="E1298" s="94" t="s">
        <v>275</v>
      </c>
      <c r="F1298" s="93">
        <v>8121.0</v>
      </c>
      <c r="G1298" s="95" t="s">
        <v>173</v>
      </c>
      <c r="H1298" s="96">
        <v>4079.0</v>
      </c>
    </row>
    <row r="1299">
      <c r="A1299" s="93">
        <v>2018.0</v>
      </c>
      <c r="B1299" s="94" t="s">
        <v>185</v>
      </c>
      <c r="C1299" s="94" t="s">
        <v>11</v>
      </c>
      <c r="D1299" s="94" t="s">
        <v>220</v>
      </c>
      <c r="E1299" s="94" t="s">
        <v>313</v>
      </c>
      <c r="F1299" s="93">
        <v>54109.0</v>
      </c>
      <c r="G1299" s="95" t="s">
        <v>189</v>
      </c>
      <c r="H1299" s="96">
        <v>796.0</v>
      </c>
    </row>
    <row r="1300">
      <c r="A1300" s="93">
        <v>2018.0</v>
      </c>
      <c r="B1300" s="94" t="s">
        <v>185</v>
      </c>
      <c r="C1300" s="94" t="s">
        <v>186</v>
      </c>
      <c r="D1300" s="94" t="s">
        <v>204</v>
      </c>
      <c r="E1300" s="94" t="s">
        <v>280</v>
      </c>
      <c r="F1300" s="93">
        <v>8045.0</v>
      </c>
      <c r="G1300" s="95" t="s">
        <v>173</v>
      </c>
      <c r="H1300" s="96">
        <v>359.0</v>
      </c>
    </row>
    <row r="1301">
      <c r="A1301" s="93">
        <v>2018.0</v>
      </c>
      <c r="B1301" s="94" t="s">
        <v>185</v>
      </c>
      <c r="C1301" s="94" t="s">
        <v>11</v>
      </c>
      <c r="D1301" s="94" t="s">
        <v>200</v>
      </c>
      <c r="E1301" s="94" t="s">
        <v>325</v>
      </c>
      <c r="F1301" s="93">
        <v>40135.0</v>
      </c>
      <c r="G1301" s="95" t="s">
        <v>189</v>
      </c>
      <c r="H1301" s="96">
        <v>18791.0</v>
      </c>
    </row>
    <row r="1302">
      <c r="A1302" s="93">
        <v>2018.0</v>
      </c>
      <c r="B1302" s="94" t="s">
        <v>185</v>
      </c>
      <c r="C1302" s="94" t="s">
        <v>11</v>
      </c>
      <c r="D1302" s="94" t="s">
        <v>263</v>
      </c>
      <c r="E1302" s="94" t="s">
        <v>201</v>
      </c>
      <c r="F1302" s="93">
        <v>20067.0</v>
      </c>
      <c r="G1302" s="95" t="s">
        <v>189</v>
      </c>
      <c r="H1302" s="96">
        <v>61666.0</v>
      </c>
    </row>
    <row r="1303">
      <c r="A1303" s="93">
        <v>2018.0</v>
      </c>
      <c r="B1303" s="94" t="s">
        <v>185</v>
      </c>
      <c r="C1303" s="94" t="s">
        <v>11</v>
      </c>
      <c r="D1303" s="94" t="s">
        <v>192</v>
      </c>
      <c r="E1303" s="94" t="s">
        <v>378</v>
      </c>
      <c r="F1303" s="93">
        <v>22027.0</v>
      </c>
      <c r="G1303" s="95" t="s">
        <v>189</v>
      </c>
      <c r="H1303" s="96">
        <v>88216.0</v>
      </c>
    </row>
    <row r="1304">
      <c r="A1304" s="93">
        <v>2018.0</v>
      </c>
      <c r="B1304" s="94" t="s">
        <v>185</v>
      </c>
      <c r="C1304" s="94" t="s">
        <v>11</v>
      </c>
      <c r="D1304" s="94" t="s">
        <v>192</v>
      </c>
      <c r="E1304" s="94" t="s">
        <v>378</v>
      </c>
      <c r="F1304" s="93">
        <v>22027.0</v>
      </c>
      <c r="G1304" s="95" t="s">
        <v>173</v>
      </c>
      <c r="H1304" s="96">
        <v>4986.0</v>
      </c>
    </row>
    <row r="1305">
      <c r="A1305" s="93">
        <v>2018.0</v>
      </c>
      <c r="B1305" s="94" t="s">
        <v>185</v>
      </c>
      <c r="C1305" s="94" t="s">
        <v>11</v>
      </c>
      <c r="D1305" s="94" t="s">
        <v>217</v>
      </c>
      <c r="E1305" s="94" t="s">
        <v>454</v>
      </c>
      <c r="F1305" s="93">
        <v>21051.0</v>
      </c>
      <c r="G1305" s="95" t="s">
        <v>173</v>
      </c>
      <c r="H1305" s="96">
        <v>223.0</v>
      </c>
    </row>
    <row r="1306">
      <c r="A1306" s="93">
        <v>2018.0</v>
      </c>
      <c r="B1306" s="94" t="s">
        <v>185</v>
      </c>
      <c r="C1306" s="94" t="s">
        <v>11</v>
      </c>
      <c r="D1306" s="94" t="s">
        <v>398</v>
      </c>
      <c r="E1306" s="94" t="s">
        <v>399</v>
      </c>
      <c r="F1306" s="93">
        <v>36013.0</v>
      </c>
      <c r="G1306" s="95" t="s">
        <v>189</v>
      </c>
      <c r="H1306" s="96">
        <v>4697.0</v>
      </c>
    </row>
    <row r="1307">
      <c r="A1307" s="93">
        <v>2018.0</v>
      </c>
      <c r="B1307" s="94" t="s">
        <v>185</v>
      </c>
      <c r="C1307" s="94" t="s">
        <v>11</v>
      </c>
      <c r="D1307" s="94" t="s">
        <v>200</v>
      </c>
      <c r="E1307" s="94" t="s">
        <v>255</v>
      </c>
      <c r="F1307" s="93">
        <v>40011.0</v>
      </c>
      <c r="G1307" s="95" t="s">
        <v>189</v>
      </c>
      <c r="H1307" s="96">
        <v>538806.0</v>
      </c>
    </row>
    <row r="1308">
      <c r="A1308" s="93">
        <v>2018.0</v>
      </c>
      <c r="B1308" s="94" t="s">
        <v>185</v>
      </c>
      <c r="C1308" s="94" t="s">
        <v>11</v>
      </c>
      <c r="D1308" s="94" t="s">
        <v>200</v>
      </c>
      <c r="E1308" s="94" t="s">
        <v>255</v>
      </c>
      <c r="F1308" s="93">
        <v>40011.0</v>
      </c>
      <c r="G1308" s="95" t="s">
        <v>173</v>
      </c>
      <c r="H1308" s="96">
        <v>1473.0</v>
      </c>
    </row>
    <row r="1309">
      <c r="A1309" s="93">
        <v>2018.0</v>
      </c>
      <c r="B1309" s="94" t="s">
        <v>185</v>
      </c>
      <c r="C1309" s="94" t="s">
        <v>11</v>
      </c>
      <c r="D1309" s="94" t="s">
        <v>250</v>
      </c>
      <c r="E1309" s="94" t="s">
        <v>401</v>
      </c>
      <c r="F1309" s="93">
        <v>30035.0</v>
      </c>
      <c r="G1309" s="95" t="s">
        <v>189</v>
      </c>
      <c r="H1309" s="96">
        <v>13843.0</v>
      </c>
    </row>
    <row r="1310">
      <c r="A1310" s="93">
        <v>2018.0</v>
      </c>
      <c r="B1310" s="94" t="s">
        <v>185</v>
      </c>
      <c r="C1310" s="94" t="s">
        <v>11</v>
      </c>
      <c r="D1310" s="94" t="s">
        <v>250</v>
      </c>
      <c r="E1310" s="94" t="s">
        <v>401</v>
      </c>
      <c r="F1310" s="93">
        <v>30035.0</v>
      </c>
      <c r="G1310" s="95" t="s">
        <v>173</v>
      </c>
      <c r="H1310" s="96">
        <v>3808.0</v>
      </c>
    </row>
    <row r="1311">
      <c r="A1311" s="93">
        <v>2018.0</v>
      </c>
      <c r="B1311" s="94" t="s">
        <v>185</v>
      </c>
      <c r="C1311" s="94" t="s">
        <v>11</v>
      </c>
      <c r="D1311" s="94" t="s">
        <v>192</v>
      </c>
      <c r="E1311" s="94" t="s">
        <v>201</v>
      </c>
      <c r="F1311" s="93">
        <v>22043.0</v>
      </c>
      <c r="G1311" s="95" t="s">
        <v>173</v>
      </c>
      <c r="H1311" s="93">
        <v>2168.0</v>
      </c>
    </row>
    <row r="1312">
      <c r="A1312" s="93">
        <v>2018.0</v>
      </c>
      <c r="B1312" s="94" t="s">
        <v>185</v>
      </c>
      <c r="C1312" s="94" t="s">
        <v>11</v>
      </c>
      <c r="D1312" s="94" t="s">
        <v>231</v>
      </c>
      <c r="E1312" s="94" t="s">
        <v>419</v>
      </c>
      <c r="F1312" s="93">
        <v>5023.0</v>
      </c>
      <c r="G1312" s="95" t="s">
        <v>189</v>
      </c>
      <c r="H1312" s="96">
        <v>480096.0</v>
      </c>
    </row>
    <row r="1313">
      <c r="A1313" s="93">
        <v>2018.0</v>
      </c>
      <c r="B1313" s="94" t="s">
        <v>185</v>
      </c>
      <c r="C1313" s="94" t="s">
        <v>11</v>
      </c>
      <c r="D1313" s="94" t="s">
        <v>217</v>
      </c>
      <c r="E1313" s="94" t="s">
        <v>422</v>
      </c>
      <c r="F1313" s="93">
        <v>21071.0</v>
      </c>
      <c r="G1313" s="95" t="s">
        <v>189</v>
      </c>
      <c r="H1313" s="96">
        <v>843.0</v>
      </c>
    </row>
    <row r="1314">
      <c r="A1314" s="93">
        <v>2018.0</v>
      </c>
      <c r="B1314" s="94" t="s">
        <v>185</v>
      </c>
      <c r="C1314" s="94" t="s">
        <v>11</v>
      </c>
      <c r="D1314" s="94" t="s">
        <v>192</v>
      </c>
      <c r="E1314" s="94" t="s">
        <v>448</v>
      </c>
      <c r="F1314" s="93">
        <v>22023.0</v>
      </c>
      <c r="G1314" s="95" t="s">
        <v>189</v>
      </c>
      <c r="H1314" s="96">
        <v>1175347.0</v>
      </c>
    </row>
    <row r="1315">
      <c r="A1315" s="93">
        <v>2018.0</v>
      </c>
      <c r="B1315" s="94" t="s">
        <v>185</v>
      </c>
      <c r="C1315" s="94" t="s">
        <v>11</v>
      </c>
      <c r="D1315" s="94" t="s">
        <v>192</v>
      </c>
      <c r="E1315" s="94" t="s">
        <v>448</v>
      </c>
      <c r="F1315" s="93">
        <v>22023.0</v>
      </c>
      <c r="G1315" s="95" t="s">
        <v>173</v>
      </c>
      <c r="H1315" s="96">
        <v>43843.0</v>
      </c>
    </row>
    <row r="1316">
      <c r="A1316" s="93">
        <v>2018.0</v>
      </c>
      <c r="B1316" s="94" t="s">
        <v>185</v>
      </c>
      <c r="C1316" s="94" t="s">
        <v>11</v>
      </c>
      <c r="D1316" s="94" t="s">
        <v>250</v>
      </c>
      <c r="E1316" s="94" t="s">
        <v>432</v>
      </c>
      <c r="F1316" s="93">
        <v>30091.0</v>
      </c>
      <c r="G1316" s="95" t="s">
        <v>173</v>
      </c>
      <c r="H1316" s="93">
        <v>28467.0</v>
      </c>
    </row>
    <row r="1317">
      <c r="A1317" s="93">
        <v>2018.0</v>
      </c>
      <c r="B1317" s="94" t="s">
        <v>185</v>
      </c>
      <c r="C1317" s="94" t="s">
        <v>11</v>
      </c>
      <c r="D1317" s="94" t="s">
        <v>250</v>
      </c>
      <c r="E1317" s="94" t="s">
        <v>432</v>
      </c>
      <c r="F1317" s="93">
        <v>30091.0</v>
      </c>
      <c r="G1317" s="95" t="s">
        <v>189</v>
      </c>
      <c r="H1317" s="93">
        <v>23683.0</v>
      </c>
    </row>
    <row r="1318">
      <c r="A1318" s="93">
        <v>2018.0</v>
      </c>
      <c r="B1318" s="94" t="s">
        <v>185</v>
      </c>
      <c r="C1318" s="94" t="s">
        <v>11</v>
      </c>
      <c r="D1318" s="94" t="s">
        <v>190</v>
      </c>
      <c r="E1318" s="94" t="s">
        <v>462</v>
      </c>
      <c r="F1318" s="93">
        <v>48357.0</v>
      </c>
      <c r="G1318" s="95" t="s">
        <v>189</v>
      </c>
      <c r="H1318" s="93">
        <v>2749.0</v>
      </c>
    </row>
    <row r="1319">
      <c r="A1319" s="93">
        <v>2018.0</v>
      </c>
      <c r="B1319" s="94" t="s">
        <v>185</v>
      </c>
      <c r="C1319" s="94" t="s">
        <v>11</v>
      </c>
      <c r="D1319" s="94" t="s">
        <v>250</v>
      </c>
      <c r="E1319" s="94" t="s">
        <v>249</v>
      </c>
      <c r="F1319" s="93">
        <v>30071.0</v>
      </c>
      <c r="G1319" s="95" t="s">
        <v>189</v>
      </c>
      <c r="H1319" s="96">
        <v>4834717.0</v>
      </c>
    </row>
    <row r="1320">
      <c r="A1320" s="93">
        <v>2018.0</v>
      </c>
      <c r="B1320" s="94" t="s">
        <v>185</v>
      </c>
      <c r="C1320" s="94" t="s">
        <v>11</v>
      </c>
      <c r="D1320" s="94" t="s">
        <v>263</v>
      </c>
      <c r="E1320" s="94" t="s">
        <v>483</v>
      </c>
      <c r="F1320" s="93">
        <v>20055.0</v>
      </c>
      <c r="G1320" s="95" t="s">
        <v>189</v>
      </c>
      <c r="H1320" s="96">
        <v>552961.0</v>
      </c>
    </row>
    <row r="1321">
      <c r="A1321" s="93">
        <v>2018.0</v>
      </c>
      <c r="B1321" s="94" t="s">
        <v>185</v>
      </c>
      <c r="C1321" s="94" t="s">
        <v>11</v>
      </c>
      <c r="D1321" s="94" t="s">
        <v>263</v>
      </c>
      <c r="E1321" s="94" t="s">
        <v>483</v>
      </c>
      <c r="F1321" s="93">
        <v>20055.0</v>
      </c>
      <c r="G1321" s="95" t="s">
        <v>173</v>
      </c>
      <c r="H1321" s="96">
        <v>21456.0</v>
      </c>
    </row>
    <row r="1322">
      <c r="A1322" s="93">
        <v>2018.0</v>
      </c>
      <c r="B1322" s="94" t="s">
        <v>185</v>
      </c>
      <c r="C1322" s="94" t="s">
        <v>11</v>
      </c>
      <c r="D1322" s="94" t="s">
        <v>300</v>
      </c>
      <c r="E1322" s="94" t="s">
        <v>505</v>
      </c>
      <c r="F1322" s="93">
        <v>6037.0</v>
      </c>
      <c r="G1322" s="95" t="s">
        <v>189</v>
      </c>
      <c r="H1322" s="96">
        <v>140804.0</v>
      </c>
    </row>
    <row r="1323">
      <c r="A1323" s="93">
        <v>2018.0</v>
      </c>
      <c r="B1323" s="94" t="s">
        <v>185</v>
      </c>
      <c r="C1323" s="94" t="s">
        <v>11</v>
      </c>
      <c r="D1323" s="94" t="s">
        <v>300</v>
      </c>
      <c r="E1323" s="94" t="s">
        <v>505</v>
      </c>
      <c r="F1323" s="93">
        <v>6037.0</v>
      </c>
      <c r="G1323" s="95" t="s">
        <v>173</v>
      </c>
      <c r="H1323" s="96">
        <v>258556.0</v>
      </c>
    </row>
    <row r="1324">
      <c r="A1324" s="93">
        <v>2018.0</v>
      </c>
      <c r="B1324" s="94" t="s">
        <v>185</v>
      </c>
      <c r="C1324" s="94" t="s">
        <v>11</v>
      </c>
      <c r="D1324" s="94" t="s">
        <v>256</v>
      </c>
      <c r="E1324" s="94" t="s">
        <v>498</v>
      </c>
      <c r="F1324" s="93">
        <v>39155.0</v>
      </c>
      <c r="G1324" s="95" t="s">
        <v>173</v>
      </c>
      <c r="H1324" s="96">
        <v>218.0</v>
      </c>
    </row>
    <row r="1325">
      <c r="A1325" s="93">
        <v>2018.0</v>
      </c>
      <c r="B1325" s="94" t="s">
        <v>185</v>
      </c>
      <c r="C1325" s="94" t="s">
        <v>11</v>
      </c>
      <c r="D1325" s="94" t="s">
        <v>256</v>
      </c>
      <c r="E1325" s="94" t="s">
        <v>498</v>
      </c>
      <c r="F1325" s="93">
        <v>39155.0</v>
      </c>
      <c r="G1325" s="95" t="s">
        <v>189</v>
      </c>
      <c r="H1325" s="96">
        <v>71785.0</v>
      </c>
    </row>
    <row r="1326">
      <c r="A1326" s="93">
        <v>2018.0</v>
      </c>
      <c r="B1326" s="94" t="s">
        <v>185</v>
      </c>
      <c r="C1326" s="94" t="s">
        <v>186</v>
      </c>
      <c r="D1326" s="94" t="s">
        <v>187</v>
      </c>
      <c r="E1326" s="94" t="s">
        <v>412</v>
      </c>
      <c r="F1326" s="93">
        <v>56037.0</v>
      </c>
      <c r="G1326" s="95" t="s">
        <v>173</v>
      </c>
      <c r="H1326" s="96">
        <v>955.0</v>
      </c>
    </row>
    <row r="1327">
      <c r="A1327" s="93">
        <v>2018.0</v>
      </c>
      <c r="B1327" s="94" t="s">
        <v>185</v>
      </c>
      <c r="C1327" s="94" t="s">
        <v>11</v>
      </c>
      <c r="D1327" s="94" t="s">
        <v>198</v>
      </c>
      <c r="E1327" s="94" t="s">
        <v>211</v>
      </c>
      <c r="F1327" s="93">
        <v>1035.0</v>
      </c>
      <c r="G1327" s="95" t="s">
        <v>173</v>
      </c>
      <c r="H1327" s="96">
        <v>268.0</v>
      </c>
    </row>
    <row r="1328">
      <c r="A1328" s="93">
        <v>2018.0</v>
      </c>
      <c r="B1328" s="94" t="s">
        <v>185</v>
      </c>
      <c r="C1328" s="94" t="s">
        <v>11</v>
      </c>
      <c r="D1328" s="94" t="s">
        <v>187</v>
      </c>
      <c r="E1328" s="94" t="s">
        <v>519</v>
      </c>
      <c r="F1328" s="93">
        <v>56027.0</v>
      </c>
      <c r="G1328" s="95" t="s">
        <v>189</v>
      </c>
      <c r="H1328" s="96">
        <v>847266.0</v>
      </c>
    </row>
    <row r="1329">
      <c r="A1329" s="93">
        <v>2018.0</v>
      </c>
      <c r="B1329" s="94" t="s">
        <v>185</v>
      </c>
      <c r="C1329" s="94" t="s">
        <v>11</v>
      </c>
      <c r="D1329" s="94" t="s">
        <v>187</v>
      </c>
      <c r="E1329" s="94" t="s">
        <v>519</v>
      </c>
      <c r="F1329" s="93">
        <v>56027.0</v>
      </c>
      <c r="G1329" s="95" t="s">
        <v>173</v>
      </c>
      <c r="H1329" s="96">
        <v>644682.0</v>
      </c>
    </row>
    <row r="1330">
      <c r="A1330" s="93">
        <v>2018.0</v>
      </c>
      <c r="B1330" s="94" t="s">
        <v>185</v>
      </c>
      <c r="C1330" s="94" t="s">
        <v>11</v>
      </c>
      <c r="D1330" s="94" t="s">
        <v>206</v>
      </c>
      <c r="E1330" s="94" t="s">
        <v>520</v>
      </c>
      <c r="F1330" s="93">
        <v>35007.0</v>
      </c>
      <c r="G1330" s="95" t="s">
        <v>189</v>
      </c>
      <c r="H1330" s="96">
        <v>178284.0</v>
      </c>
    </row>
    <row r="1331">
      <c r="A1331" s="93">
        <v>2018.0</v>
      </c>
      <c r="B1331" s="94" t="s">
        <v>185</v>
      </c>
      <c r="C1331" s="94" t="s">
        <v>186</v>
      </c>
      <c r="D1331" s="94" t="s">
        <v>187</v>
      </c>
      <c r="E1331" s="94" t="s">
        <v>412</v>
      </c>
      <c r="F1331" s="93">
        <v>56037.0</v>
      </c>
      <c r="G1331" s="94" t="s">
        <v>189</v>
      </c>
      <c r="H1331" s="96">
        <v>477997.0</v>
      </c>
    </row>
    <row r="1332">
      <c r="A1332" s="93">
        <v>2018.0</v>
      </c>
      <c r="B1332" s="94" t="s">
        <v>185</v>
      </c>
      <c r="C1332" s="94" t="s">
        <v>11</v>
      </c>
      <c r="D1332" s="94" t="s">
        <v>214</v>
      </c>
      <c r="E1332" s="94" t="s">
        <v>226</v>
      </c>
      <c r="F1332" s="93">
        <v>28087.0</v>
      </c>
      <c r="G1332" s="94" t="s">
        <v>189</v>
      </c>
      <c r="H1332" s="96">
        <v>38467.0</v>
      </c>
    </row>
    <row r="1333">
      <c r="A1333" s="93">
        <v>2018.0</v>
      </c>
      <c r="B1333" s="94" t="s">
        <v>185</v>
      </c>
      <c r="C1333" s="94" t="s">
        <v>11</v>
      </c>
      <c r="D1333" s="94" t="s">
        <v>214</v>
      </c>
      <c r="E1333" s="94" t="s">
        <v>226</v>
      </c>
      <c r="F1333" s="93">
        <v>28087.0</v>
      </c>
      <c r="G1333" s="95" t="s">
        <v>173</v>
      </c>
      <c r="H1333" s="96">
        <v>76.0</v>
      </c>
    </row>
    <row r="1334">
      <c r="A1334" s="93">
        <v>2018.0</v>
      </c>
      <c r="B1334" s="94" t="s">
        <v>185</v>
      </c>
      <c r="C1334" s="94" t="s">
        <v>11</v>
      </c>
      <c r="D1334" s="94" t="s">
        <v>200</v>
      </c>
      <c r="E1334" s="94" t="s">
        <v>248</v>
      </c>
      <c r="F1334" s="93">
        <v>40109.0</v>
      </c>
      <c r="G1334" s="95" t="s">
        <v>189</v>
      </c>
      <c r="H1334" s="96">
        <v>84.0</v>
      </c>
    </row>
    <row r="1335">
      <c r="A1335" s="93">
        <v>2018.0</v>
      </c>
      <c r="B1335" s="94" t="s">
        <v>185</v>
      </c>
      <c r="C1335" s="94" t="s">
        <v>11</v>
      </c>
      <c r="D1335" s="94" t="s">
        <v>200</v>
      </c>
      <c r="E1335" s="94" t="s">
        <v>248</v>
      </c>
      <c r="F1335" s="93">
        <v>40109.0</v>
      </c>
      <c r="G1335" s="95" t="s">
        <v>173</v>
      </c>
      <c r="H1335" s="96">
        <v>2.0</v>
      </c>
    </row>
    <row r="1336">
      <c r="A1336" s="93">
        <v>2018.0</v>
      </c>
      <c r="B1336" s="94" t="s">
        <v>185</v>
      </c>
      <c r="C1336" s="94" t="s">
        <v>11</v>
      </c>
      <c r="D1336" s="94" t="s">
        <v>250</v>
      </c>
      <c r="E1336" s="94" t="s">
        <v>268</v>
      </c>
      <c r="F1336" s="93">
        <v>30011.0</v>
      </c>
      <c r="G1336" s="95" t="s">
        <v>173</v>
      </c>
      <c r="H1336" s="96">
        <v>237628.0</v>
      </c>
    </row>
    <row r="1337">
      <c r="A1337" s="93">
        <v>2018.0</v>
      </c>
      <c r="B1337" s="94" t="s">
        <v>185</v>
      </c>
      <c r="C1337" s="94" t="s">
        <v>186</v>
      </c>
      <c r="D1337" s="94" t="s">
        <v>187</v>
      </c>
      <c r="E1337" s="94" t="s">
        <v>265</v>
      </c>
      <c r="F1337" s="93">
        <v>56011.0</v>
      </c>
      <c r="G1337" s="95" t="s">
        <v>173</v>
      </c>
      <c r="H1337" s="96">
        <v>2136.0</v>
      </c>
    </row>
    <row r="1338">
      <c r="A1338" s="93">
        <v>2018.0</v>
      </c>
      <c r="B1338" s="94" t="s">
        <v>185</v>
      </c>
      <c r="C1338" s="94" t="s">
        <v>11</v>
      </c>
      <c r="D1338" s="94" t="s">
        <v>198</v>
      </c>
      <c r="E1338" s="94" t="s">
        <v>281</v>
      </c>
      <c r="F1338" s="93">
        <v>1053.0</v>
      </c>
      <c r="G1338" s="95" t="s">
        <v>189</v>
      </c>
      <c r="H1338" s="93">
        <v>3600.0</v>
      </c>
    </row>
    <row r="1339">
      <c r="A1339" s="93">
        <v>2018.0</v>
      </c>
      <c r="B1339" s="94" t="s">
        <v>185</v>
      </c>
      <c r="C1339" s="94" t="s">
        <v>11</v>
      </c>
      <c r="D1339" s="94" t="s">
        <v>198</v>
      </c>
      <c r="E1339" s="94" t="s">
        <v>281</v>
      </c>
      <c r="F1339" s="93">
        <v>1053.0</v>
      </c>
      <c r="G1339" s="95" t="s">
        <v>173</v>
      </c>
      <c r="H1339" s="96">
        <v>16305.0</v>
      </c>
    </row>
    <row r="1340">
      <c r="A1340" s="93">
        <v>2018.0</v>
      </c>
      <c r="B1340" s="94" t="s">
        <v>185</v>
      </c>
      <c r="C1340" s="94" t="s">
        <v>11</v>
      </c>
      <c r="D1340" s="94" t="s">
        <v>194</v>
      </c>
      <c r="E1340" s="94" t="s">
        <v>295</v>
      </c>
      <c r="F1340" s="93">
        <v>38025.0</v>
      </c>
      <c r="G1340" s="95" t="s">
        <v>173</v>
      </c>
      <c r="H1340" s="96">
        <v>5611897.0</v>
      </c>
    </row>
    <row r="1341">
      <c r="A1341" s="93">
        <v>2018.0</v>
      </c>
      <c r="B1341" s="94" t="s">
        <v>185</v>
      </c>
      <c r="C1341" s="94" t="s">
        <v>11</v>
      </c>
      <c r="D1341" s="94" t="s">
        <v>194</v>
      </c>
      <c r="E1341" s="94" t="s">
        <v>295</v>
      </c>
      <c r="F1341" s="93">
        <v>38025.0</v>
      </c>
      <c r="G1341" s="95" t="s">
        <v>189</v>
      </c>
      <c r="H1341" s="96">
        <v>7411757.0</v>
      </c>
    </row>
    <row r="1342">
      <c r="A1342" s="93">
        <v>2018.0</v>
      </c>
      <c r="B1342" s="94" t="s">
        <v>185</v>
      </c>
      <c r="C1342" s="94" t="s">
        <v>186</v>
      </c>
      <c r="D1342" s="94" t="s">
        <v>204</v>
      </c>
      <c r="E1342" s="94" t="s">
        <v>298</v>
      </c>
      <c r="F1342" s="93">
        <v>8049.0</v>
      </c>
      <c r="G1342" s="95" t="s">
        <v>173</v>
      </c>
      <c r="H1342" s="96">
        <v>11513.0</v>
      </c>
    </row>
    <row r="1343">
      <c r="A1343" s="93">
        <v>2018.0</v>
      </c>
      <c r="B1343" s="94" t="s">
        <v>185</v>
      </c>
      <c r="C1343" s="94" t="s">
        <v>186</v>
      </c>
      <c r="D1343" s="94" t="s">
        <v>204</v>
      </c>
      <c r="E1343" s="94" t="s">
        <v>298</v>
      </c>
      <c r="F1343" s="93">
        <v>8049.0</v>
      </c>
      <c r="G1343" s="95" t="s">
        <v>189</v>
      </c>
      <c r="H1343" s="96">
        <v>13418.0</v>
      </c>
    </row>
    <row r="1344">
      <c r="A1344" s="93">
        <v>2018.0</v>
      </c>
      <c r="B1344" s="94" t="s">
        <v>185</v>
      </c>
      <c r="C1344" s="94" t="s">
        <v>11</v>
      </c>
      <c r="D1344" s="94" t="s">
        <v>200</v>
      </c>
      <c r="E1344" s="94" t="s">
        <v>293</v>
      </c>
      <c r="F1344" s="93">
        <v>40039.0</v>
      </c>
      <c r="G1344" s="95" t="s">
        <v>189</v>
      </c>
      <c r="H1344" s="96">
        <v>232870.0</v>
      </c>
    </row>
    <row r="1345">
      <c r="A1345" s="93">
        <v>2018.0</v>
      </c>
      <c r="B1345" s="94" t="s">
        <v>185</v>
      </c>
      <c r="C1345" s="94" t="s">
        <v>11</v>
      </c>
      <c r="D1345" s="94" t="s">
        <v>200</v>
      </c>
      <c r="E1345" s="94" t="s">
        <v>293</v>
      </c>
      <c r="F1345" s="93">
        <v>40039.0</v>
      </c>
      <c r="G1345" s="95" t="s">
        <v>173</v>
      </c>
      <c r="H1345" s="96">
        <v>2792.0</v>
      </c>
    </row>
    <row r="1346">
      <c r="A1346" s="93">
        <v>2018.0</v>
      </c>
      <c r="B1346" s="94" t="s">
        <v>185</v>
      </c>
      <c r="C1346" s="94" t="s">
        <v>11</v>
      </c>
      <c r="D1346" s="94" t="s">
        <v>190</v>
      </c>
      <c r="E1346" s="94" t="s">
        <v>377</v>
      </c>
      <c r="F1346" s="93">
        <v>48407.0</v>
      </c>
      <c r="G1346" s="95" t="s">
        <v>189</v>
      </c>
      <c r="H1346" s="96">
        <v>75012.0</v>
      </c>
    </row>
    <row r="1347">
      <c r="A1347" s="93">
        <v>2018.0</v>
      </c>
      <c r="B1347" s="94" t="s">
        <v>185</v>
      </c>
      <c r="C1347" s="94" t="s">
        <v>11</v>
      </c>
      <c r="D1347" s="94" t="s">
        <v>198</v>
      </c>
      <c r="E1347" s="94" t="s">
        <v>341</v>
      </c>
      <c r="F1347" s="93">
        <v>1039.0</v>
      </c>
      <c r="G1347" s="95" t="s">
        <v>173</v>
      </c>
      <c r="H1347" s="96">
        <v>1589.0</v>
      </c>
    </row>
    <row r="1348">
      <c r="A1348" s="93">
        <v>2018.0</v>
      </c>
      <c r="B1348" s="94" t="s">
        <v>185</v>
      </c>
      <c r="C1348" s="94" t="s">
        <v>11</v>
      </c>
      <c r="D1348" s="94" t="s">
        <v>190</v>
      </c>
      <c r="E1348" s="94" t="s">
        <v>377</v>
      </c>
      <c r="F1348" s="93">
        <v>48407.0</v>
      </c>
      <c r="G1348" s="95" t="s">
        <v>173</v>
      </c>
      <c r="H1348" s="96">
        <v>17917.0</v>
      </c>
    </row>
    <row r="1349">
      <c r="A1349" s="93">
        <v>2018.0</v>
      </c>
      <c r="B1349" s="94" t="s">
        <v>185</v>
      </c>
      <c r="C1349" s="94" t="s">
        <v>11</v>
      </c>
      <c r="D1349" s="94" t="s">
        <v>300</v>
      </c>
      <c r="E1349" s="94" t="s">
        <v>349</v>
      </c>
      <c r="F1349" s="93">
        <v>6021.0</v>
      </c>
      <c r="G1349" s="95" t="s">
        <v>189</v>
      </c>
      <c r="H1349" s="96">
        <v>5133.0</v>
      </c>
    </row>
    <row r="1350">
      <c r="A1350" s="93">
        <v>2018.0</v>
      </c>
      <c r="B1350" s="94" t="s">
        <v>185</v>
      </c>
      <c r="C1350" s="94" t="s">
        <v>11</v>
      </c>
      <c r="D1350" s="94" t="s">
        <v>202</v>
      </c>
      <c r="E1350" s="94" t="s">
        <v>373</v>
      </c>
      <c r="F1350" s="93">
        <v>26025.0</v>
      </c>
      <c r="G1350" s="95" t="s">
        <v>189</v>
      </c>
      <c r="H1350" s="96">
        <v>3399.0</v>
      </c>
    </row>
    <row r="1351">
      <c r="A1351" s="93">
        <v>2018.0</v>
      </c>
      <c r="B1351" s="94" t="s">
        <v>185</v>
      </c>
      <c r="C1351" s="94" t="s">
        <v>11</v>
      </c>
      <c r="D1351" s="94" t="s">
        <v>202</v>
      </c>
      <c r="E1351" s="94" t="s">
        <v>373</v>
      </c>
      <c r="F1351" s="93">
        <v>26025.0</v>
      </c>
      <c r="G1351" s="95" t="s">
        <v>173</v>
      </c>
      <c r="H1351" s="96">
        <v>465.0</v>
      </c>
    </row>
    <row r="1352">
      <c r="A1352" s="93">
        <v>2018.0</v>
      </c>
      <c r="B1352" s="94" t="s">
        <v>185</v>
      </c>
      <c r="C1352" s="94" t="s">
        <v>11</v>
      </c>
      <c r="D1352" s="94" t="s">
        <v>363</v>
      </c>
      <c r="E1352" s="94" t="s">
        <v>364</v>
      </c>
      <c r="F1352" s="93">
        <v>16075.0</v>
      </c>
      <c r="G1352" s="95" t="s">
        <v>173</v>
      </c>
      <c r="H1352" s="93">
        <v>1360.0</v>
      </c>
    </row>
    <row r="1353">
      <c r="A1353" s="93">
        <v>2018.0</v>
      </c>
      <c r="B1353" s="94" t="s">
        <v>185</v>
      </c>
      <c r="C1353" s="94" t="s">
        <v>11</v>
      </c>
      <c r="D1353" s="94" t="s">
        <v>363</v>
      </c>
      <c r="E1353" s="94" t="s">
        <v>364</v>
      </c>
      <c r="F1353" s="93">
        <v>16075.0</v>
      </c>
      <c r="G1353" s="95" t="s">
        <v>189</v>
      </c>
      <c r="H1353" s="96">
        <v>83249.0</v>
      </c>
    </row>
    <row r="1354">
      <c r="A1354" s="93">
        <v>2018.0</v>
      </c>
      <c r="B1354" s="94" t="s">
        <v>185</v>
      </c>
      <c r="C1354" s="94" t="s">
        <v>11</v>
      </c>
      <c r="D1354" s="94" t="s">
        <v>200</v>
      </c>
      <c r="E1354" s="94" t="s">
        <v>376</v>
      </c>
      <c r="F1354" s="93">
        <v>40005.0</v>
      </c>
      <c r="G1354" s="95" t="s">
        <v>189</v>
      </c>
      <c r="H1354" s="96">
        <v>2844.0</v>
      </c>
    </row>
    <row r="1355">
      <c r="A1355" s="93">
        <v>2018.0</v>
      </c>
      <c r="B1355" s="94" t="s">
        <v>185</v>
      </c>
      <c r="C1355" s="94" t="s">
        <v>11</v>
      </c>
      <c r="D1355" s="94" t="s">
        <v>250</v>
      </c>
      <c r="E1355" s="94" t="s">
        <v>379</v>
      </c>
      <c r="F1355" s="93">
        <v>30069.0</v>
      </c>
      <c r="G1355" s="95" t="s">
        <v>173</v>
      </c>
      <c r="H1355" s="96">
        <v>5691.0</v>
      </c>
    </row>
    <row r="1356">
      <c r="A1356" s="93">
        <v>2018.0</v>
      </c>
      <c r="B1356" s="94" t="s">
        <v>185</v>
      </c>
      <c r="C1356" s="94" t="s">
        <v>11</v>
      </c>
      <c r="D1356" s="94" t="s">
        <v>198</v>
      </c>
      <c r="E1356" s="94" t="s">
        <v>384</v>
      </c>
      <c r="F1356" s="93">
        <v>1097.0</v>
      </c>
      <c r="G1356" s="95" t="s">
        <v>189</v>
      </c>
      <c r="H1356" s="96">
        <v>9849716.0</v>
      </c>
    </row>
    <row r="1357">
      <c r="A1357" s="93">
        <v>2018.0</v>
      </c>
      <c r="B1357" s="94" t="s">
        <v>185</v>
      </c>
      <c r="C1357" s="94" t="s">
        <v>11</v>
      </c>
      <c r="D1357" s="94" t="s">
        <v>198</v>
      </c>
      <c r="E1357" s="94" t="s">
        <v>384</v>
      </c>
      <c r="F1357" s="93">
        <v>1097.0</v>
      </c>
      <c r="G1357" s="95" t="s">
        <v>173</v>
      </c>
      <c r="H1357" s="96">
        <v>2063.0</v>
      </c>
    </row>
    <row r="1358">
      <c r="A1358" s="93">
        <v>2018.0</v>
      </c>
      <c r="B1358" s="94" t="s">
        <v>185</v>
      </c>
      <c r="C1358" s="94" t="s">
        <v>11</v>
      </c>
      <c r="D1358" s="94" t="s">
        <v>190</v>
      </c>
      <c r="E1358" s="94" t="s">
        <v>388</v>
      </c>
      <c r="F1358" s="93">
        <v>48051.0</v>
      </c>
      <c r="G1358" s="95" t="s">
        <v>189</v>
      </c>
      <c r="H1358" s="96">
        <v>22220.0</v>
      </c>
    </row>
    <row r="1359">
      <c r="A1359" s="93">
        <v>2018.0</v>
      </c>
      <c r="B1359" s="94" t="s">
        <v>185</v>
      </c>
      <c r="C1359" s="94" t="s">
        <v>11</v>
      </c>
      <c r="D1359" s="94" t="s">
        <v>190</v>
      </c>
      <c r="E1359" s="94" t="s">
        <v>388</v>
      </c>
      <c r="F1359" s="93">
        <v>48051.0</v>
      </c>
      <c r="G1359" s="95" t="s">
        <v>173</v>
      </c>
      <c r="H1359" s="96">
        <v>4530.0</v>
      </c>
    </row>
    <row r="1360">
      <c r="A1360" s="93">
        <v>2018.0</v>
      </c>
      <c r="B1360" s="94" t="s">
        <v>185</v>
      </c>
      <c r="C1360" s="94" t="s">
        <v>11</v>
      </c>
      <c r="D1360" s="94" t="s">
        <v>396</v>
      </c>
      <c r="E1360" s="94" t="s">
        <v>361</v>
      </c>
      <c r="F1360" s="93">
        <v>46063.0</v>
      </c>
      <c r="G1360" s="95" t="s">
        <v>189</v>
      </c>
      <c r="H1360" s="96">
        <v>948608.0</v>
      </c>
    </row>
    <row r="1361">
      <c r="A1361" s="93">
        <v>2018.0</v>
      </c>
      <c r="B1361" s="94" t="s">
        <v>185</v>
      </c>
      <c r="C1361" s="94" t="s">
        <v>11</v>
      </c>
      <c r="D1361" s="94" t="s">
        <v>396</v>
      </c>
      <c r="E1361" s="94" t="s">
        <v>361</v>
      </c>
      <c r="F1361" s="93">
        <v>46063.0</v>
      </c>
      <c r="G1361" s="95" t="s">
        <v>173</v>
      </c>
      <c r="H1361" s="96">
        <v>107135.0</v>
      </c>
    </row>
    <row r="1362">
      <c r="A1362" s="93">
        <v>2018.0</v>
      </c>
      <c r="B1362" s="94" t="s">
        <v>185</v>
      </c>
      <c r="C1362" s="94" t="s">
        <v>186</v>
      </c>
      <c r="D1362" s="94" t="s">
        <v>250</v>
      </c>
      <c r="E1362" s="94" t="s">
        <v>290</v>
      </c>
      <c r="F1362" s="93">
        <v>30051.0</v>
      </c>
      <c r="G1362" s="95" t="s">
        <v>173</v>
      </c>
      <c r="H1362" s="96">
        <v>5120.0</v>
      </c>
    </row>
    <row r="1363">
      <c r="A1363" s="93">
        <v>2018.0</v>
      </c>
      <c r="B1363" s="94" t="s">
        <v>185</v>
      </c>
      <c r="C1363" s="94" t="s">
        <v>186</v>
      </c>
      <c r="D1363" s="94" t="s">
        <v>250</v>
      </c>
      <c r="E1363" s="94" t="s">
        <v>290</v>
      </c>
      <c r="F1363" s="93">
        <v>30051.0</v>
      </c>
      <c r="G1363" s="95" t="s">
        <v>189</v>
      </c>
      <c r="H1363" s="96">
        <v>6280.0</v>
      </c>
    </row>
    <row r="1364">
      <c r="A1364" s="93">
        <v>2018.0</v>
      </c>
      <c r="B1364" s="94" t="s">
        <v>185</v>
      </c>
      <c r="C1364" s="94" t="s">
        <v>11</v>
      </c>
      <c r="D1364" s="94" t="s">
        <v>200</v>
      </c>
      <c r="E1364" s="94" t="s">
        <v>392</v>
      </c>
      <c r="F1364" s="93">
        <v>40129.0</v>
      </c>
      <c r="G1364" s="94" t="s">
        <v>173</v>
      </c>
      <c r="H1364" s="96">
        <v>107735.0</v>
      </c>
    </row>
    <row r="1365">
      <c r="A1365" s="93">
        <v>2018.0</v>
      </c>
      <c r="B1365" s="94" t="s">
        <v>185</v>
      </c>
      <c r="C1365" s="94" t="s">
        <v>11</v>
      </c>
      <c r="D1365" s="94" t="s">
        <v>200</v>
      </c>
      <c r="E1365" s="94" t="s">
        <v>392</v>
      </c>
      <c r="F1365" s="93">
        <v>40129.0</v>
      </c>
      <c r="G1365" s="94" t="s">
        <v>189</v>
      </c>
      <c r="H1365" s="96">
        <v>3832891.0</v>
      </c>
    </row>
    <row r="1366">
      <c r="A1366" s="93">
        <v>2018.0</v>
      </c>
      <c r="B1366" s="94" t="s">
        <v>185</v>
      </c>
      <c r="C1366" s="94" t="s">
        <v>11</v>
      </c>
      <c r="D1366" s="94" t="s">
        <v>187</v>
      </c>
      <c r="E1366" s="94" t="s">
        <v>412</v>
      </c>
      <c r="F1366" s="93">
        <v>56037.0</v>
      </c>
      <c r="G1366" s="94" t="s">
        <v>189</v>
      </c>
      <c r="H1366" s="93">
        <v>1.19971064E8</v>
      </c>
    </row>
    <row r="1367">
      <c r="A1367" s="93">
        <v>2018.0</v>
      </c>
      <c r="B1367" s="94" t="s">
        <v>185</v>
      </c>
      <c r="C1367" s="94" t="s">
        <v>11</v>
      </c>
      <c r="D1367" s="94" t="s">
        <v>190</v>
      </c>
      <c r="E1367" s="94" t="s">
        <v>188</v>
      </c>
      <c r="F1367" s="93">
        <v>48251.0</v>
      </c>
      <c r="G1367" s="94" t="s">
        <v>189</v>
      </c>
      <c r="H1367" s="93">
        <v>721304.0</v>
      </c>
    </row>
    <row r="1368">
      <c r="A1368" s="93">
        <v>2018.0</v>
      </c>
      <c r="B1368" s="94" t="s">
        <v>185</v>
      </c>
      <c r="C1368" s="94" t="s">
        <v>11</v>
      </c>
      <c r="D1368" s="94" t="s">
        <v>187</v>
      </c>
      <c r="E1368" s="94" t="s">
        <v>412</v>
      </c>
      <c r="F1368" s="93">
        <v>56037.0</v>
      </c>
      <c r="G1368" s="94" t="s">
        <v>173</v>
      </c>
      <c r="H1368" s="93">
        <v>2407988.0</v>
      </c>
    </row>
    <row r="1369">
      <c r="A1369" s="93">
        <v>2018.0</v>
      </c>
      <c r="B1369" s="94" t="s">
        <v>185</v>
      </c>
      <c r="C1369" s="94" t="s">
        <v>11</v>
      </c>
      <c r="D1369" s="94" t="s">
        <v>187</v>
      </c>
      <c r="E1369" s="94" t="s">
        <v>412</v>
      </c>
      <c r="F1369" s="93">
        <v>56037.0</v>
      </c>
      <c r="G1369" s="94" t="s">
        <v>172</v>
      </c>
      <c r="H1369" s="93">
        <v>3852935.0</v>
      </c>
    </row>
    <row r="1370">
      <c r="A1370" s="93">
        <v>2018.0</v>
      </c>
      <c r="B1370" s="94" t="s">
        <v>185</v>
      </c>
      <c r="C1370" s="94" t="s">
        <v>11</v>
      </c>
      <c r="D1370" s="94" t="s">
        <v>200</v>
      </c>
      <c r="E1370" s="94" t="s">
        <v>418</v>
      </c>
      <c r="F1370" s="93">
        <v>40055.0</v>
      </c>
      <c r="G1370" s="94" t="s">
        <v>189</v>
      </c>
      <c r="H1370" s="96">
        <v>2768.0</v>
      </c>
    </row>
    <row r="1371">
      <c r="A1371" s="93">
        <v>2018.0</v>
      </c>
      <c r="B1371" s="94" t="s">
        <v>185</v>
      </c>
      <c r="C1371" s="94" t="s">
        <v>11</v>
      </c>
      <c r="D1371" s="94" t="s">
        <v>200</v>
      </c>
      <c r="E1371" s="94" t="s">
        <v>280</v>
      </c>
      <c r="F1371" s="93">
        <v>40047.0</v>
      </c>
      <c r="G1371" s="95" t="s">
        <v>189</v>
      </c>
      <c r="H1371" s="96">
        <v>47144.0</v>
      </c>
    </row>
    <row r="1372">
      <c r="A1372" s="93">
        <v>2018.0</v>
      </c>
      <c r="B1372" s="94" t="s">
        <v>185</v>
      </c>
      <c r="C1372" s="94" t="s">
        <v>11</v>
      </c>
      <c r="D1372" s="94" t="s">
        <v>200</v>
      </c>
      <c r="E1372" s="94" t="s">
        <v>280</v>
      </c>
      <c r="F1372" s="93">
        <v>40047.0</v>
      </c>
      <c r="G1372" s="95" t="s">
        <v>173</v>
      </c>
      <c r="H1372" s="96">
        <v>393.0</v>
      </c>
    </row>
    <row r="1373">
      <c r="A1373" s="93">
        <v>2018.0</v>
      </c>
      <c r="B1373" s="94" t="s">
        <v>185</v>
      </c>
      <c r="C1373" s="94" t="s">
        <v>186</v>
      </c>
      <c r="D1373" s="94" t="s">
        <v>187</v>
      </c>
      <c r="E1373" s="94" t="s">
        <v>446</v>
      </c>
      <c r="F1373" s="93">
        <v>56007.0</v>
      </c>
      <c r="G1373" s="95" t="s">
        <v>189</v>
      </c>
      <c r="H1373" s="96">
        <v>150768.0</v>
      </c>
    </row>
    <row r="1374">
      <c r="A1374" s="93">
        <v>2018.0</v>
      </c>
      <c r="B1374" s="94" t="s">
        <v>185</v>
      </c>
      <c r="C1374" s="94" t="s">
        <v>186</v>
      </c>
      <c r="D1374" s="94" t="s">
        <v>187</v>
      </c>
      <c r="E1374" s="94" t="s">
        <v>446</v>
      </c>
      <c r="F1374" s="93">
        <v>56007.0</v>
      </c>
      <c r="G1374" s="95" t="s">
        <v>173</v>
      </c>
      <c r="H1374" s="96">
        <v>1678.0</v>
      </c>
    </row>
    <row r="1375">
      <c r="A1375" s="93">
        <v>2018.0</v>
      </c>
      <c r="B1375" s="94" t="s">
        <v>185</v>
      </c>
      <c r="C1375" s="94" t="s">
        <v>11</v>
      </c>
      <c r="D1375" s="94" t="s">
        <v>200</v>
      </c>
      <c r="E1375" s="94" t="s">
        <v>423</v>
      </c>
      <c r="F1375" s="93">
        <v>40059.0</v>
      </c>
      <c r="G1375" s="95" t="s">
        <v>173</v>
      </c>
      <c r="H1375" s="96">
        <v>25.0</v>
      </c>
    </row>
    <row r="1376">
      <c r="A1376" s="93">
        <v>2018.0</v>
      </c>
      <c r="B1376" s="94" t="s">
        <v>185</v>
      </c>
      <c r="C1376" s="94" t="s">
        <v>11</v>
      </c>
      <c r="D1376" s="94" t="s">
        <v>200</v>
      </c>
      <c r="E1376" s="94" t="s">
        <v>423</v>
      </c>
      <c r="F1376" s="93">
        <v>40059.0</v>
      </c>
      <c r="G1376" s="95" t="s">
        <v>189</v>
      </c>
      <c r="H1376" s="96">
        <v>31067.0</v>
      </c>
    </row>
    <row r="1377">
      <c r="A1377" s="93">
        <v>2018.0</v>
      </c>
      <c r="B1377" s="94" t="s">
        <v>185</v>
      </c>
      <c r="C1377" s="94" t="s">
        <v>11</v>
      </c>
      <c r="D1377" s="94" t="s">
        <v>200</v>
      </c>
      <c r="E1377" s="94" t="s">
        <v>430</v>
      </c>
      <c r="F1377" s="93">
        <v>40151.0</v>
      </c>
      <c r="G1377" s="95" t="s">
        <v>189</v>
      </c>
      <c r="H1377" s="96">
        <v>607353.0</v>
      </c>
    </row>
    <row r="1378">
      <c r="A1378" s="93">
        <v>2018.0</v>
      </c>
      <c r="B1378" s="94" t="s">
        <v>185</v>
      </c>
      <c r="C1378" s="94" t="s">
        <v>11</v>
      </c>
      <c r="D1378" s="94" t="s">
        <v>200</v>
      </c>
      <c r="E1378" s="94" t="s">
        <v>430</v>
      </c>
      <c r="F1378" s="93">
        <v>40151.0</v>
      </c>
      <c r="G1378" s="95" t="s">
        <v>173</v>
      </c>
      <c r="H1378" s="96">
        <v>20851.0</v>
      </c>
    </row>
    <row r="1379">
      <c r="A1379" s="93">
        <v>2018.0</v>
      </c>
      <c r="B1379" s="94" t="s">
        <v>185</v>
      </c>
      <c r="C1379" s="94" t="s">
        <v>11</v>
      </c>
      <c r="D1379" s="94" t="s">
        <v>250</v>
      </c>
      <c r="E1379" s="94" t="s">
        <v>290</v>
      </c>
      <c r="F1379" s="93">
        <v>30051.0</v>
      </c>
      <c r="G1379" s="95" t="s">
        <v>189</v>
      </c>
      <c r="H1379" s="96">
        <v>94128.0</v>
      </c>
    </row>
    <row r="1380">
      <c r="A1380" s="93">
        <v>2018.0</v>
      </c>
      <c r="B1380" s="94" t="s">
        <v>185</v>
      </c>
      <c r="C1380" s="94" t="s">
        <v>11</v>
      </c>
      <c r="D1380" s="94" t="s">
        <v>250</v>
      </c>
      <c r="E1380" s="94" t="s">
        <v>290</v>
      </c>
      <c r="F1380" s="93">
        <v>30051.0</v>
      </c>
      <c r="G1380" s="95" t="s">
        <v>173</v>
      </c>
      <c r="H1380" s="96">
        <v>3135.0</v>
      </c>
    </row>
    <row r="1381">
      <c r="A1381" s="93">
        <v>2018.0</v>
      </c>
      <c r="B1381" s="94" t="s">
        <v>185</v>
      </c>
      <c r="C1381" s="94" t="s">
        <v>11</v>
      </c>
      <c r="D1381" s="94" t="s">
        <v>231</v>
      </c>
      <c r="E1381" s="94" t="s">
        <v>245</v>
      </c>
      <c r="F1381" s="93">
        <v>5047.0</v>
      </c>
      <c r="G1381" s="95" t="s">
        <v>189</v>
      </c>
      <c r="H1381" s="96">
        <v>96184.0</v>
      </c>
    </row>
    <row r="1382">
      <c r="A1382" s="93">
        <v>2018.0</v>
      </c>
      <c r="B1382" s="94" t="s">
        <v>185</v>
      </c>
      <c r="C1382" s="94" t="s">
        <v>11</v>
      </c>
      <c r="D1382" s="94" t="s">
        <v>206</v>
      </c>
      <c r="E1382" s="94" t="s">
        <v>340</v>
      </c>
      <c r="F1382" s="93">
        <v>35059.0</v>
      </c>
      <c r="G1382" s="95" t="s">
        <v>189</v>
      </c>
      <c r="H1382" s="96">
        <v>839737.0</v>
      </c>
    </row>
    <row r="1383">
      <c r="A1383" s="93">
        <v>2018.0</v>
      </c>
      <c r="B1383" s="94" t="s">
        <v>185</v>
      </c>
      <c r="C1383" s="94" t="s">
        <v>11</v>
      </c>
      <c r="D1383" s="94" t="s">
        <v>204</v>
      </c>
      <c r="E1383" s="94" t="s">
        <v>427</v>
      </c>
      <c r="F1383" s="93">
        <v>8081.0</v>
      </c>
      <c r="G1383" s="95" t="s">
        <v>189</v>
      </c>
      <c r="H1383" s="96">
        <v>8927378.0</v>
      </c>
    </row>
    <row r="1384">
      <c r="A1384" s="93">
        <v>2018.0</v>
      </c>
      <c r="B1384" s="94" t="s">
        <v>185</v>
      </c>
      <c r="C1384" s="94" t="s">
        <v>11</v>
      </c>
      <c r="D1384" s="94" t="s">
        <v>204</v>
      </c>
      <c r="E1384" s="94" t="s">
        <v>427</v>
      </c>
      <c r="F1384" s="93">
        <v>8081.0</v>
      </c>
      <c r="G1384" s="95" t="s">
        <v>173</v>
      </c>
      <c r="H1384" s="96">
        <v>192830.0</v>
      </c>
    </row>
    <row r="1385">
      <c r="A1385" s="93">
        <v>2018.0</v>
      </c>
      <c r="B1385" s="94" t="s">
        <v>185</v>
      </c>
      <c r="C1385" s="94" t="s">
        <v>11</v>
      </c>
      <c r="D1385" s="94" t="s">
        <v>204</v>
      </c>
      <c r="E1385" s="94" t="s">
        <v>427</v>
      </c>
      <c r="F1385" s="93">
        <v>8081.0</v>
      </c>
      <c r="G1385" s="95" t="s">
        <v>172</v>
      </c>
      <c r="H1385" s="96">
        <v>2734910.0</v>
      </c>
    </row>
    <row r="1386">
      <c r="A1386" s="93">
        <v>2018.0</v>
      </c>
      <c r="B1386" s="94" t="s">
        <v>185</v>
      </c>
      <c r="C1386" s="94" t="s">
        <v>11</v>
      </c>
      <c r="D1386" s="94" t="s">
        <v>250</v>
      </c>
      <c r="E1386" s="94" t="s">
        <v>446</v>
      </c>
      <c r="F1386" s="93">
        <v>30009.0</v>
      </c>
      <c r="G1386" s="95" t="s">
        <v>173</v>
      </c>
      <c r="H1386" s="96">
        <v>367321.0</v>
      </c>
    </row>
    <row r="1387">
      <c r="A1387" s="93">
        <v>2018.0</v>
      </c>
      <c r="B1387" s="94" t="s">
        <v>185</v>
      </c>
      <c r="C1387" s="94" t="s">
        <v>11</v>
      </c>
      <c r="D1387" s="94" t="s">
        <v>250</v>
      </c>
      <c r="E1387" s="94" t="s">
        <v>446</v>
      </c>
      <c r="F1387" s="93">
        <v>30009.0</v>
      </c>
      <c r="G1387" s="95" t="s">
        <v>189</v>
      </c>
      <c r="H1387" s="96">
        <v>1257147.0</v>
      </c>
    </row>
    <row r="1388">
      <c r="A1388" s="93">
        <v>2018.0</v>
      </c>
      <c r="B1388" s="94" t="s">
        <v>185</v>
      </c>
      <c r="C1388" s="94" t="s">
        <v>11</v>
      </c>
      <c r="D1388" s="94" t="s">
        <v>192</v>
      </c>
      <c r="E1388" s="94" t="s">
        <v>486</v>
      </c>
      <c r="F1388" s="93">
        <v>22721.0</v>
      </c>
      <c r="G1388" s="95" t="s">
        <v>189</v>
      </c>
      <c r="H1388" s="96">
        <v>5834.0</v>
      </c>
    </row>
    <row r="1389">
      <c r="A1389" s="93">
        <v>2018.0</v>
      </c>
      <c r="B1389" s="94" t="s">
        <v>185</v>
      </c>
      <c r="C1389" s="94" t="s">
        <v>11</v>
      </c>
      <c r="D1389" s="94" t="s">
        <v>192</v>
      </c>
      <c r="E1389" s="94" t="s">
        <v>486</v>
      </c>
      <c r="F1389" s="93">
        <v>22721.0</v>
      </c>
      <c r="G1389" s="95" t="s">
        <v>173</v>
      </c>
      <c r="H1389" s="96">
        <v>7314.0</v>
      </c>
    </row>
    <row r="1390">
      <c r="A1390" s="93">
        <v>2018.0</v>
      </c>
      <c r="B1390" s="94" t="s">
        <v>185</v>
      </c>
      <c r="C1390" s="94" t="s">
        <v>11</v>
      </c>
      <c r="D1390" s="94" t="s">
        <v>206</v>
      </c>
      <c r="E1390" s="94" t="s">
        <v>316</v>
      </c>
      <c r="F1390" s="93">
        <v>35041.0</v>
      </c>
      <c r="G1390" s="95" t="s">
        <v>189</v>
      </c>
      <c r="H1390" s="96">
        <v>1104126.0</v>
      </c>
    </row>
    <row r="1391">
      <c r="A1391" s="93">
        <v>2018.0</v>
      </c>
      <c r="B1391" s="94" t="s">
        <v>185</v>
      </c>
      <c r="C1391" s="94" t="s">
        <v>11</v>
      </c>
      <c r="D1391" s="94" t="s">
        <v>206</v>
      </c>
      <c r="E1391" s="94" t="s">
        <v>316</v>
      </c>
      <c r="F1391" s="93">
        <v>35041.0</v>
      </c>
      <c r="G1391" s="95" t="s">
        <v>173</v>
      </c>
      <c r="H1391" s="96">
        <v>119427.0</v>
      </c>
    </row>
    <row r="1392">
      <c r="A1392" s="93">
        <v>2018.0</v>
      </c>
      <c r="B1392" s="94" t="s">
        <v>185</v>
      </c>
      <c r="C1392" s="94" t="s">
        <v>11</v>
      </c>
      <c r="D1392" s="94" t="s">
        <v>196</v>
      </c>
      <c r="E1392" s="94" t="s">
        <v>457</v>
      </c>
      <c r="F1392" s="93">
        <v>49013.0</v>
      </c>
      <c r="G1392" s="95" t="s">
        <v>189</v>
      </c>
      <c r="H1392" s="96">
        <v>3045128.0</v>
      </c>
    </row>
    <row r="1393">
      <c r="A1393" s="93">
        <v>2018.0</v>
      </c>
      <c r="B1393" s="94" t="s">
        <v>185</v>
      </c>
      <c r="C1393" s="94" t="s">
        <v>11</v>
      </c>
      <c r="D1393" s="94" t="s">
        <v>196</v>
      </c>
      <c r="E1393" s="94" t="s">
        <v>457</v>
      </c>
      <c r="F1393" s="93">
        <v>49013.0</v>
      </c>
      <c r="G1393" s="95" t="s">
        <v>173</v>
      </c>
      <c r="H1393" s="96">
        <v>1818643.0</v>
      </c>
    </row>
    <row r="1394">
      <c r="A1394" s="93">
        <v>2018.0</v>
      </c>
      <c r="B1394" s="94" t="s">
        <v>185</v>
      </c>
      <c r="C1394" s="94" t="s">
        <v>11</v>
      </c>
      <c r="D1394" s="94" t="s">
        <v>190</v>
      </c>
      <c r="E1394" s="94" t="s">
        <v>321</v>
      </c>
      <c r="F1394" s="93">
        <v>48403.0</v>
      </c>
      <c r="G1394" s="95" t="s">
        <v>189</v>
      </c>
      <c r="H1394" s="96">
        <v>224845.0</v>
      </c>
    </row>
    <row r="1395">
      <c r="A1395" s="93">
        <v>2018.0</v>
      </c>
      <c r="B1395" s="94" t="s">
        <v>185</v>
      </c>
      <c r="C1395" s="94" t="s">
        <v>11</v>
      </c>
      <c r="D1395" s="94" t="s">
        <v>190</v>
      </c>
      <c r="E1395" s="94" t="s">
        <v>321</v>
      </c>
      <c r="F1395" s="93">
        <v>48403.0</v>
      </c>
      <c r="G1395" s="95" t="s">
        <v>173</v>
      </c>
      <c r="H1395" s="96">
        <v>619.0</v>
      </c>
    </row>
    <row r="1396">
      <c r="A1396" s="93">
        <v>2018.0</v>
      </c>
      <c r="B1396" s="94" t="s">
        <v>185</v>
      </c>
      <c r="C1396" s="94" t="s">
        <v>11</v>
      </c>
      <c r="D1396" s="94" t="s">
        <v>187</v>
      </c>
      <c r="E1396" s="94" t="s">
        <v>288</v>
      </c>
      <c r="F1396" s="93">
        <v>56003.0</v>
      </c>
      <c r="G1396" s="94" t="s">
        <v>189</v>
      </c>
      <c r="H1396" s="93">
        <v>1013567.0</v>
      </c>
    </row>
    <row r="1397">
      <c r="A1397" s="93">
        <v>2018.0</v>
      </c>
      <c r="B1397" s="94" t="s">
        <v>185</v>
      </c>
      <c r="C1397" s="94" t="s">
        <v>11</v>
      </c>
      <c r="D1397" s="94" t="s">
        <v>187</v>
      </c>
      <c r="E1397" s="94" t="s">
        <v>288</v>
      </c>
      <c r="F1397" s="93">
        <v>56003.0</v>
      </c>
      <c r="G1397" s="95" t="s">
        <v>173</v>
      </c>
      <c r="H1397" s="93">
        <v>199794.0</v>
      </c>
    </row>
    <row r="1398">
      <c r="A1398" s="93">
        <v>2018.0</v>
      </c>
      <c r="B1398" s="94" t="s">
        <v>185</v>
      </c>
      <c r="C1398" s="94" t="s">
        <v>11</v>
      </c>
      <c r="D1398" s="94" t="s">
        <v>200</v>
      </c>
      <c r="E1398" s="94" t="s">
        <v>386</v>
      </c>
      <c r="F1398" s="93">
        <v>40081.0</v>
      </c>
      <c r="G1398" s="95" t="s">
        <v>189</v>
      </c>
      <c r="H1398" s="93">
        <v>18518.0</v>
      </c>
    </row>
    <row r="1399">
      <c r="A1399" s="93">
        <v>2018.0</v>
      </c>
      <c r="B1399" s="94" t="s">
        <v>185</v>
      </c>
      <c r="C1399" s="94" t="s">
        <v>11</v>
      </c>
      <c r="D1399" s="94" t="s">
        <v>200</v>
      </c>
      <c r="E1399" s="94" t="s">
        <v>386</v>
      </c>
      <c r="F1399" s="93">
        <v>40081.0</v>
      </c>
      <c r="G1399" s="95" t="s">
        <v>173</v>
      </c>
      <c r="H1399" s="93">
        <v>1464.0</v>
      </c>
    </row>
    <row r="1400">
      <c r="A1400" s="93">
        <v>2018.0</v>
      </c>
      <c r="B1400" s="94" t="s">
        <v>185</v>
      </c>
      <c r="C1400" s="94" t="s">
        <v>11</v>
      </c>
      <c r="D1400" s="94" t="s">
        <v>220</v>
      </c>
      <c r="E1400" s="94" t="s">
        <v>469</v>
      </c>
      <c r="F1400" s="93">
        <v>54071.0</v>
      </c>
      <c r="G1400" s="95" t="s">
        <v>189</v>
      </c>
      <c r="H1400" s="96">
        <v>13738.0</v>
      </c>
    </row>
    <row r="1401">
      <c r="A1401" s="93">
        <v>2018.0</v>
      </c>
      <c r="B1401" s="94" t="s">
        <v>185</v>
      </c>
      <c r="C1401" s="94" t="s">
        <v>11</v>
      </c>
      <c r="D1401" s="94" t="s">
        <v>204</v>
      </c>
      <c r="E1401" s="94" t="s">
        <v>299</v>
      </c>
      <c r="F1401" s="93">
        <v>8107.0</v>
      </c>
      <c r="G1401" s="95" t="s">
        <v>189</v>
      </c>
      <c r="H1401" s="96">
        <v>5225.0</v>
      </c>
    </row>
    <row r="1402">
      <c r="A1402" s="93">
        <v>2018.0</v>
      </c>
      <c r="B1402" s="94" t="s">
        <v>185</v>
      </c>
      <c r="C1402" s="94" t="s">
        <v>11</v>
      </c>
      <c r="D1402" s="94" t="s">
        <v>204</v>
      </c>
      <c r="E1402" s="94" t="s">
        <v>299</v>
      </c>
      <c r="F1402" s="93">
        <v>8107.0</v>
      </c>
      <c r="G1402" s="95" t="s">
        <v>173</v>
      </c>
      <c r="H1402" s="96">
        <v>10194.0</v>
      </c>
    </row>
    <row r="1403">
      <c r="A1403" s="93">
        <v>2018.0</v>
      </c>
      <c r="B1403" s="94" t="s">
        <v>185</v>
      </c>
      <c r="C1403" s="94" t="s">
        <v>11</v>
      </c>
      <c r="D1403" s="94" t="s">
        <v>204</v>
      </c>
      <c r="E1403" s="94" t="s">
        <v>299</v>
      </c>
      <c r="F1403" s="93">
        <v>8107.0</v>
      </c>
      <c r="G1403" s="95" t="s">
        <v>172</v>
      </c>
      <c r="H1403" s="96">
        <v>5071.0</v>
      </c>
    </row>
    <row r="1404">
      <c r="A1404" s="93">
        <v>2018.0</v>
      </c>
      <c r="B1404" s="94" t="s">
        <v>185</v>
      </c>
      <c r="C1404" s="94" t="s">
        <v>11</v>
      </c>
      <c r="D1404" s="94" t="s">
        <v>190</v>
      </c>
      <c r="E1404" s="94" t="s">
        <v>490</v>
      </c>
      <c r="F1404" s="93">
        <v>48181.0</v>
      </c>
      <c r="G1404" s="95" t="s">
        <v>189</v>
      </c>
      <c r="H1404" s="93">
        <v>6517.0</v>
      </c>
    </row>
    <row r="1405">
      <c r="A1405" s="93">
        <v>2018.0</v>
      </c>
      <c r="B1405" s="94" t="s">
        <v>185</v>
      </c>
      <c r="C1405" s="94" t="s">
        <v>11</v>
      </c>
      <c r="D1405" s="94" t="s">
        <v>190</v>
      </c>
      <c r="E1405" s="94" t="s">
        <v>490</v>
      </c>
      <c r="F1405" s="93">
        <v>48181.0</v>
      </c>
      <c r="G1405" s="95" t="s">
        <v>173</v>
      </c>
      <c r="H1405" s="93">
        <v>2422.0</v>
      </c>
    </row>
    <row r="1406">
      <c r="A1406" s="93">
        <v>2018.0</v>
      </c>
      <c r="B1406" s="94" t="s">
        <v>185</v>
      </c>
      <c r="C1406" s="94" t="s">
        <v>11</v>
      </c>
      <c r="D1406" s="94" t="s">
        <v>200</v>
      </c>
      <c r="E1406" s="94" t="s">
        <v>494</v>
      </c>
      <c r="F1406" s="93">
        <v>40049.0</v>
      </c>
      <c r="G1406" s="95" t="s">
        <v>189</v>
      </c>
      <c r="H1406" s="93">
        <v>3593.0</v>
      </c>
    </row>
    <row r="1407">
      <c r="A1407" s="93">
        <v>2018.0</v>
      </c>
      <c r="B1407" s="94" t="s">
        <v>185</v>
      </c>
      <c r="C1407" s="94" t="s">
        <v>11</v>
      </c>
      <c r="D1407" s="94" t="s">
        <v>200</v>
      </c>
      <c r="E1407" s="94" t="s">
        <v>494</v>
      </c>
      <c r="F1407" s="93">
        <v>40049.0</v>
      </c>
      <c r="G1407" s="95" t="s">
        <v>173</v>
      </c>
      <c r="H1407" s="93">
        <v>612.0</v>
      </c>
    </row>
    <row r="1408">
      <c r="A1408" s="93">
        <v>2018.0</v>
      </c>
      <c r="B1408" s="94" t="s">
        <v>185</v>
      </c>
      <c r="C1408" s="94" t="s">
        <v>11</v>
      </c>
      <c r="D1408" s="94" t="s">
        <v>220</v>
      </c>
      <c r="E1408" s="94" t="s">
        <v>492</v>
      </c>
      <c r="F1408" s="93">
        <v>54077.0</v>
      </c>
      <c r="G1408" s="95" t="s">
        <v>189</v>
      </c>
      <c r="H1408" s="93">
        <v>14444.0</v>
      </c>
    </row>
    <row r="1409">
      <c r="A1409" s="93">
        <v>2018.0</v>
      </c>
      <c r="B1409" s="94" t="s">
        <v>185</v>
      </c>
      <c r="C1409" s="94" t="s">
        <v>11</v>
      </c>
      <c r="D1409" s="94" t="s">
        <v>217</v>
      </c>
      <c r="E1409" s="94" t="s">
        <v>501</v>
      </c>
      <c r="F1409" s="93">
        <v>21131.0</v>
      </c>
      <c r="G1409" s="95" t="s">
        <v>189</v>
      </c>
      <c r="H1409" s="93">
        <v>51229.0</v>
      </c>
    </row>
    <row r="1410">
      <c r="A1410" s="93">
        <v>2018.0</v>
      </c>
      <c r="B1410" s="94" t="s">
        <v>185</v>
      </c>
      <c r="C1410" s="94" t="s">
        <v>11</v>
      </c>
      <c r="D1410" s="94" t="s">
        <v>217</v>
      </c>
      <c r="E1410" s="94" t="s">
        <v>501</v>
      </c>
      <c r="F1410" s="93">
        <v>21131.0</v>
      </c>
      <c r="G1410" s="95" t="s">
        <v>173</v>
      </c>
      <c r="H1410" s="93">
        <v>403.0</v>
      </c>
    </row>
    <row r="1411">
      <c r="A1411" s="93">
        <v>2018.0</v>
      </c>
      <c r="B1411" s="94" t="s">
        <v>185</v>
      </c>
      <c r="C1411" s="94" t="s">
        <v>11</v>
      </c>
      <c r="D1411" s="94" t="s">
        <v>217</v>
      </c>
      <c r="E1411" s="94" t="s">
        <v>501</v>
      </c>
      <c r="F1411" s="93">
        <v>21131.0</v>
      </c>
      <c r="G1411" s="95" t="s">
        <v>172</v>
      </c>
      <c r="H1411" s="93">
        <v>67173.0</v>
      </c>
    </row>
    <row r="1412">
      <c r="A1412" s="93">
        <v>2018.0</v>
      </c>
      <c r="B1412" s="94" t="s">
        <v>185</v>
      </c>
      <c r="C1412" s="94" t="s">
        <v>186</v>
      </c>
      <c r="D1412" s="94" t="s">
        <v>204</v>
      </c>
      <c r="E1412" s="94" t="s">
        <v>387</v>
      </c>
      <c r="F1412" s="93">
        <v>8113.0</v>
      </c>
      <c r="G1412" s="95" t="s">
        <v>189</v>
      </c>
      <c r="H1412" s="93">
        <v>10346.0</v>
      </c>
    </row>
    <row r="1413">
      <c r="A1413" s="93">
        <v>2018.0</v>
      </c>
      <c r="B1413" s="94" t="s">
        <v>185</v>
      </c>
      <c r="C1413" s="94" t="s">
        <v>11</v>
      </c>
      <c r="D1413" s="94" t="s">
        <v>196</v>
      </c>
      <c r="E1413" s="94" t="s">
        <v>207</v>
      </c>
      <c r="F1413" s="93">
        <v>49037.0</v>
      </c>
      <c r="G1413" s="95" t="s">
        <v>189</v>
      </c>
      <c r="H1413" s="96">
        <v>4793626.0</v>
      </c>
    </row>
    <row r="1414">
      <c r="A1414" s="93">
        <v>2018.0</v>
      </c>
      <c r="B1414" s="94" t="s">
        <v>185</v>
      </c>
      <c r="C1414" s="94" t="s">
        <v>11</v>
      </c>
      <c r="D1414" s="94" t="s">
        <v>196</v>
      </c>
      <c r="E1414" s="94" t="s">
        <v>207</v>
      </c>
      <c r="F1414" s="93">
        <v>49037.0</v>
      </c>
      <c r="G1414" s="95" t="s">
        <v>173</v>
      </c>
      <c r="H1414" s="96">
        <v>355699.0</v>
      </c>
    </row>
    <row r="1415">
      <c r="A1415" s="93">
        <v>2018.0</v>
      </c>
      <c r="B1415" s="94" t="s">
        <v>185</v>
      </c>
      <c r="C1415" s="94" t="s">
        <v>11</v>
      </c>
      <c r="D1415" s="94" t="s">
        <v>214</v>
      </c>
      <c r="E1415" s="94" t="s">
        <v>319</v>
      </c>
      <c r="F1415" s="93">
        <v>28001.0</v>
      </c>
      <c r="G1415" s="95" t="s">
        <v>173</v>
      </c>
      <c r="H1415" s="96">
        <v>2777.0</v>
      </c>
    </row>
    <row r="1416">
      <c r="A1416" s="93">
        <v>2018.0</v>
      </c>
      <c r="B1416" s="94" t="s">
        <v>185</v>
      </c>
      <c r="C1416" s="94" t="s">
        <v>11</v>
      </c>
      <c r="D1416" s="94" t="s">
        <v>194</v>
      </c>
      <c r="E1416" s="94" t="s">
        <v>523</v>
      </c>
      <c r="F1416" s="93">
        <v>38055.0</v>
      </c>
      <c r="G1416" s="95" t="s">
        <v>173</v>
      </c>
      <c r="H1416" s="96">
        <v>652.0</v>
      </c>
    </row>
    <row r="1417">
      <c r="A1417" s="93">
        <v>2018.0</v>
      </c>
      <c r="B1417" s="94" t="s">
        <v>185</v>
      </c>
      <c r="C1417" s="94" t="s">
        <v>11</v>
      </c>
      <c r="D1417" s="94" t="s">
        <v>206</v>
      </c>
      <c r="E1417" s="94" t="s">
        <v>335</v>
      </c>
      <c r="F1417" s="93">
        <v>35039.0</v>
      </c>
      <c r="G1417" s="95" t="s">
        <v>189</v>
      </c>
      <c r="H1417" s="96">
        <v>1.76732035E8</v>
      </c>
    </row>
    <row r="1418">
      <c r="A1418" s="93">
        <v>2018.0</v>
      </c>
      <c r="B1418" s="94" t="s">
        <v>185</v>
      </c>
      <c r="C1418" s="94" t="s">
        <v>11</v>
      </c>
      <c r="D1418" s="94" t="s">
        <v>206</v>
      </c>
      <c r="E1418" s="94" t="s">
        <v>335</v>
      </c>
      <c r="F1418" s="93">
        <v>35039.0</v>
      </c>
      <c r="G1418" s="95" t="s">
        <v>173</v>
      </c>
      <c r="H1418" s="96">
        <v>915854.0</v>
      </c>
    </row>
    <row r="1419">
      <c r="A1419" s="93">
        <v>2018.0</v>
      </c>
      <c r="B1419" s="94" t="s">
        <v>185</v>
      </c>
      <c r="C1419" s="94" t="s">
        <v>11</v>
      </c>
      <c r="D1419" s="94" t="s">
        <v>194</v>
      </c>
      <c r="E1419" s="94" t="s">
        <v>523</v>
      </c>
      <c r="F1419" s="93">
        <v>38055.0</v>
      </c>
      <c r="G1419" s="95" t="s">
        <v>189</v>
      </c>
      <c r="H1419" s="96">
        <v>414.0</v>
      </c>
    </row>
    <row r="1420">
      <c r="A1420" s="93">
        <v>2018.0</v>
      </c>
      <c r="B1420" s="94" t="s">
        <v>185</v>
      </c>
      <c r="C1420" s="94" t="s">
        <v>11</v>
      </c>
      <c r="D1420" s="94" t="s">
        <v>300</v>
      </c>
      <c r="E1420" s="94" t="s">
        <v>301</v>
      </c>
      <c r="F1420" s="93">
        <v>6031.0</v>
      </c>
      <c r="G1420" s="95" t="s">
        <v>189</v>
      </c>
      <c r="H1420" s="96">
        <v>37421.0</v>
      </c>
    </row>
    <row r="1421">
      <c r="A1421" s="93">
        <v>2018.0</v>
      </c>
      <c r="B1421" s="94" t="s">
        <v>185</v>
      </c>
      <c r="C1421" s="94" t="s">
        <v>11</v>
      </c>
      <c r="D1421" s="94" t="s">
        <v>300</v>
      </c>
      <c r="E1421" s="94" t="s">
        <v>301</v>
      </c>
      <c r="F1421" s="93">
        <v>6031.0</v>
      </c>
      <c r="G1421" s="95" t="s">
        <v>173</v>
      </c>
      <c r="H1421" s="96">
        <v>42850.0</v>
      </c>
    </row>
    <row r="1422">
      <c r="A1422" s="93">
        <v>2018.0</v>
      </c>
      <c r="B1422" s="94" t="s">
        <v>185</v>
      </c>
      <c r="C1422" s="94" t="s">
        <v>11</v>
      </c>
      <c r="D1422" s="94" t="s">
        <v>250</v>
      </c>
      <c r="E1422" s="94" t="s">
        <v>271</v>
      </c>
      <c r="F1422" s="93">
        <v>30041.0</v>
      </c>
      <c r="G1422" s="95" t="s">
        <v>189</v>
      </c>
      <c r="H1422" s="96">
        <v>107903.0</v>
      </c>
    </row>
    <row r="1423">
      <c r="A1423" s="93">
        <v>2018.0</v>
      </c>
      <c r="B1423" s="94" t="s">
        <v>185</v>
      </c>
      <c r="C1423" s="94" t="s">
        <v>11</v>
      </c>
      <c r="D1423" s="94" t="s">
        <v>190</v>
      </c>
      <c r="E1423" s="94" t="s">
        <v>516</v>
      </c>
      <c r="F1423" s="93">
        <v>48297.0</v>
      </c>
      <c r="G1423" s="95" t="s">
        <v>189</v>
      </c>
      <c r="H1423" s="96">
        <v>241170.0</v>
      </c>
    </row>
    <row r="1424">
      <c r="A1424" s="93">
        <v>2018.0</v>
      </c>
      <c r="B1424" s="94" t="s">
        <v>185</v>
      </c>
      <c r="C1424" s="94" t="s">
        <v>11</v>
      </c>
      <c r="D1424" s="94" t="s">
        <v>190</v>
      </c>
      <c r="E1424" s="94" t="s">
        <v>516</v>
      </c>
      <c r="F1424" s="93">
        <v>48297.0</v>
      </c>
      <c r="G1424" s="95" t="s">
        <v>173</v>
      </c>
      <c r="H1424" s="96">
        <v>27198.0</v>
      </c>
    </row>
    <row r="1425">
      <c r="A1425" s="93">
        <v>2018.0</v>
      </c>
      <c r="B1425" s="94" t="s">
        <v>185</v>
      </c>
      <c r="C1425" s="94" t="s">
        <v>11</v>
      </c>
      <c r="D1425" s="94" t="s">
        <v>204</v>
      </c>
      <c r="E1425" s="94" t="s">
        <v>518</v>
      </c>
      <c r="F1425" s="93">
        <v>8071.0</v>
      </c>
      <c r="G1425" s="95" t="s">
        <v>189</v>
      </c>
      <c r="H1425" s="96">
        <v>2139772.0</v>
      </c>
    </row>
    <row r="1426">
      <c r="A1426" s="93">
        <v>2018.0</v>
      </c>
      <c r="B1426" s="94" t="s">
        <v>185</v>
      </c>
      <c r="C1426" s="94" t="s">
        <v>11</v>
      </c>
      <c r="D1426" s="94" t="s">
        <v>196</v>
      </c>
      <c r="E1426" s="94" t="s">
        <v>197</v>
      </c>
      <c r="F1426" s="93">
        <v>49009.0</v>
      </c>
      <c r="G1426" s="95" t="s">
        <v>189</v>
      </c>
      <c r="H1426" s="96">
        <v>84187.0</v>
      </c>
    </row>
    <row r="1427">
      <c r="A1427" s="93">
        <v>2018.0</v>
      </c>
      <c r="B1427" s="94" t="s">
        <v>185</v>
      </c>
      <c r="C1427" s="94" t="s">
        <v>11</v>
      </c>
      <c r="D1427" s="94" t="s">
        <v>196</v>
      </c>
      <c r="E1427" s="94" t="s">
        <v>197</v>
      </c>
      <c r="F1427" s="93">
        <v>49009.0</v>
      </c>
      <c r="G1427" s="95" t="s">
        <v>173</v>
      </c>
      <c r="H1427" s="96">
        <v>98.0</v>
      </c>
    </row>
    <row r="1428">
      <c r="A1428" s="93">
        <v>2018.0</v>
      </c>
      <c r="B1428" s="94" t="s">
        <v>185</v>
      </c>
      <c r="C1428" s="94" t="s">
        <v>11</v>
      </c>
      <c r="D1428" s="94" t="s">
        <v>204</v>
      </c>
      <c r="E1428" s="94" t="s">
        <v>205</v>
      </c>
      <c r="F1428" s="93">
        <v>8057.0</v>
      </c>
      <c r="G1428" s="95" t="s">
        <v>189</v>
      </c>
      <c r="H1428" s="96">
        <v>106784.0</v>
      </c>
    </row>
    <row r="1429">
      <c r="A1429" s="93">
        <v>2018.0</v>
      </c>
      <c r="B1429" s="94" t="s">
        <v>185</v>
      </c>
      <c r="C1429" s="94" t="s">
        <v>11</v>
      </c>
      <c r="D1429" s="94" t="s">
        <v>204</v>
      </c>
      <c r="E1429" s="94" t="s">
        <v>205</v>
      </c>
      <c r="F1429" s="93">
        <v>8057.0</v>
      </c>
      <c r="G1429" s="95" t="s">
        <v>173</v>
      </c>
      <c r="H1429" s="93">
        <v>62147.0</v>
      </c>
    </row>
    <row r="1430">
      <c r="A1430" s="93">
        <v>2018.0</v>
      </c>
      <c r="B1430" s="94" t="s">
        <v>185</v>
      </c>
      <c r="C1430" s="94" t="s">
        <v>11</v>
      </c>
      <c r="D1430" s="94" t="s">
        <v>209</v>
      </c>
      <c r="E1430" s="94" t="s">
        <v>210</v>
      </c>
      <c r="F1430" s="93">
        <v>51195.0</v>
      </c>
      <c r="G1430" s="95" t="s">
        <v>189</v>
      </c>
      <c r="H1430" s="93">
        <v>14473.0</v>
      </c>
    </row>
    <row r="1431">
      <c r="A1431" s="93">
        <v>2018.0</v>
      </c>
      <c r="B1431" s="94" t="s">
        <v>185</v>
      </c>
      <c r="C1431" s="94" t="s">
        <v>11</v>
      </c>
      <c r="D1431" s="94" t="s">
        <v>194</v>
      </c>
      <c r="E1431" s="94" t="s">
        <v>229</v>
      </c>
      <c r="F1431" s="93">
        <v>38061.0</v>
      </c>
      <c r="G1431" s="95" t="s">
        <v>189</v>
      </c>
      <c r="H1431" s="93">
        <v>7085141.0</v>
      </c>
    </row>
    <row r="1432">
      <c r="A1432" s="93">
        <v>2018.0</v>
      </c>
      <c r="B1432" s="94" t="s">
        <v>185</v>
      </c>
      <c r="C1432" s="94" t="s">
        <v>11</v>
      </c>
      <c r="D1432" s="94" t="s">
        <v>214</v>
      </c>
      <c r="E1432" s="94" t="s">
        <v>215</v>
      </c>
      <c r="F1432" s="93">
        <v>28109.0</v>
      </c>
      <c r="G1432" s="95" t="s">
        <v>189</v>
      </c>
      <c r="H1432" s="93">
        <v>53376.0</v>
      </c>
    </row>
    <row r="1433">
      <c r="A1433" s="93">
        <v>2018.0</v>
      </c>
      <c r="B1433" s="94" t="s">
        <v>185</v>
      </c>
      <c r="C1433" s="94" t="s">
        <v>11</v>
      </c>
      <c r="D1433" s="94" t="s">
        <v>214</v>
      </c>
      <c r="E1433" s="94" t="s">
        <v>215</v>
      </c>
      <c r="F1433" s="93">
        <v>28109.0</v>
      </c>
      <c r="G1433" s="95" t="s">
        <v>173</v>
      </c>
      <c r="H1433" s="93">
        <v>6123.0</v>
      </c>
    </row>
    <row r="1434">
      <c r="A1434" s="93">
        <v>2018.0</v>
      </c>
      <c r="B1434" s="94" t="s">
        <v>185</v>
      </c>
      <c r="C1434" s="94" t="s">
        <v>11</v>
      </c>
      <c r="D1434" s="94" t="s">
        <v>194</v>
      </c>
      <c r="E1434" s="94" t="s">
        <v>229</v>
      </c>
      <c r="F1434" s="93">
        <v>38061.0</v>
      </c>
      <c r="G1434" s="95" t="s">
        <v>173</v>
      </c>
      <c r="H1434" s="96">
        <v>6223823.0</v>
      </c>
    </row>
    <row r="1435">
      <c r="A1435" s="93">
        <v>2018.0</v>
      </c>
      <c r="B1435" s="94" t="s">
        <v>185</v>
      </c>
      <c r="C1435" s="94" t="s">
        <v>11</v>
      </c>
      <c r="D1435" s="94" t="s">
        <v>222</v>
      </c>
      <c r="E1435" s="94" t="s">
        <v>223</v>
      </c>
      <c r="F1435" s="93">
        <v>31083.0</v>
      </c>
      <c r="G1435" s="94" t="s">
        <v>173</v>
      </c>
      <c r="H1435" s="96">
        <v>431.0</v>
      </c>
    </row>
    <row r="1436">
      <c r="A1436" s="93">
        <v>2018.0</v>
      </c>
      <c r="B1436" s="94" t="s">
        <v>185</v>
      </c>
      <c r="C1436" s="94" t="s">
        <v>11</v>
      </c>
      <c r="D1436" s="94" t="s">
        <v>214</v>
      </c>
      <c r="E1436" s="94" t="s">
        <v>227</v>
      </c>
      <c r="F1436" s="93">
        <v>28153.0</v>
      </c>
      <c r="G1436" s="95" t="s">
        <v>189</v>
      </c>
      <c r="H1436" s="96">
        <v>1610.0</v>
      </c>
    </row>
    <row r="1437">
      <c r="A1437" s="93">
        <v>2018.0</v>
      </c>
      <c r="B1437" s="94" t="s">
        <v>185</v>
      </c>
      <c r="C1437" s="94" t="s">
        <v>11</v>
      </c>
      <c r="D1437" s="94" t="s">
        <v>214</v>
      </c>
      <c r="E1437" s="94" t="s">
        <v>227</v>
      </c>
      <c r="F1437" s="93">
        <v>28153.0</v>
      </c>
      <c r="G1437" s="95" t="s">
        <v>173</v>
      </c>
      <c r="H1437" s="96">
        <v>29522.0</v>
      </c>
    </row>
    <row r="1438">
      <c r="A1438" s="93">
        <v>2018.0</v>
      </c>
      <c r="B1438" s="94" t="s">
        <v>185</v>
      </c>
      <c r="C1438" s="94" t="s">
        <v>11</v>
      </c>
      <c r="D1438" s="94" t="s">
        <v>190</v>
      </c>
      <c r="E1438" s="94" t="s">
        <v>236</v>
      </c>
      <c r="F1438" s="93">
        <v>48121.0</v>
      </c>
      <c r="G1438" s="95" t="s">
        <v>189</v>
      </c>
      <c r="H1438" s="96">
        <v>2143895.0</v>
      </c>
    </row>
    <row r="1439">
      <c r="A1439" s="93">
        <v>2018.0</v>
      </c>
      <c r="B1439" s="94" t="s">
        <v>185</v>
      </c>
      <c r="C1439" s="94" t="s">
        <v>11</v>
      </c>
      <c r="D1439" s="94" t="s">
        <v>190</v>
      </c>
      <c r="E1439" s="94" t="s">
        <v>236</v>
      </c>
      <c r="F1439" s="93">
        <v>48121.0</v>
      </c>
      <c r="G1439" s="95" t="s">
        <v>173</v>
      </c>
      <c r="H1439" s="96">
        <v>56.0</v>
      </c>
    </row>
    <row r="1440">
      <c r="A1440" s="93">
        <v>2018.0</v>
      </c>
      <c r="B1440" s="94" t="s">
        <v>185</v>
      </c>
      <c r="C1440" s="94" t="s">
        <v>11</v>
      </c>
      <c r="D1440" s="94" t="s">
        <v>204</v>
      </c>
      <c r="E1440" s="94" t="s">
        <v>241</v>
      </c>
      <c r="F1440" s="93">
        <v>8061.0</v>
      </c>
      <c r="G1440" s="95" t="s">
        <v>189</v>
      </c>
      <c r="H1440" s="96">
        <v>6308.0</v>
      </c>
    </row>
    <row r="1441">
      <c r="A1441" s="93">
        <v>2018.0</v>
      </c>
      <c r="B1441" s="94" t="s">
        <v>185</v>
      </c>
      <c r="C1441" s="94" t="s">
        <v>11</v>
      </c>
      <c r="D1441" s="94" t="s">
        <v>204</v>
      </c>
      <c r="E1441" s="94" t="s">
        <v>241</v>
      </c>
      <c r="F1441" s="93">
        <v>8061.0</v>
      </c>
      <c r="G1441" s="95" t="s">
        <v>173</v>
      </c>
      <c r="H1441" s="96">
        <v>3140.0</v>
      </c>
    </row>
    <row r="1442">
      <c r="A1442" s="93">
        <v>2018.0</v>
      </c>
      <c r="B1442" s="94" t="s">
        <v>185</v>
      </c>
      <c r="C1442" s="94" t="s">
        <v>186</v>
      </c>
      <c r="D1442" s="94" t="s">
        <v>190</v>
      </c>
      <c r="E1442" s="94" t="s">
        <v>246</v>
      </c>
      <c r="F1442" s="93">
        <v>48419.0</v>
      </c>
      <c r="G1442" s="95" t="s">
        <v>189</v>
      </c>
      <c r="H1442" s="96">
        <v>35376.0</v>
      </c>
    </row>
    <row r="1443">
      <c r="A1443" s="93">
        <v>2018.0</v>
      </c>
      <c r="B1443" s="94" t="s">
        <v>185</v>
      </c>
      <c r="C1443" s="94" t="s">
        <v>186</v>
      </c>
      <c r="D1443" s="94" t="s">
        <v>200</v>
      </c>
      <c r="E1443" s="94" t="s">
        <v>224</v>
      </c>
      <c r="F1443" s="93">
        <v>40093.0</v>
      </c>
      <c r="G1443" s="95" t="s">
        <v>189</v>
      </c>
      <c r="H1443" s="96">
        <v>145.0</v>
      </c>
    </row>
    <row r="1444">
      <c r="A1444" s="93">
        <v>2018.0</v>
      </c>
      <c r="B1444" s="94" t="s">
        <v>185</v>
      </c>
      <c r="C1444" s="94" t="s">
        <v>186</v>
      </c>
      <c r="D1444" s="94" t="s">
        <v>200</v>
      </c>
      <c r="E1444" s="94" t="s">
        <v>224</v>
      </c>
      <c r="F1444" s="93">
        <v>40093.0</v>
      </c>
      <c r="G1444" s="95" t="s">
        <v>173</v>
      </c>
      <c r="H1444" s="96">
        <v>2.0</v>
      </c>
    </row>
    <row r="1445">
      <c r="A1445" s="93">
        <v>2018.0</v>
      </c>
      <c r="B1445" s="94" t="s">
        <v>185</v>
      </c>
      <c r="C1445" s="94" t="s">
        <v>11</v>
      </c>
      <c r="D1445" s="94" t="s">
        <v>206</v>
      </c>
      <c r="E1445" s="94" t="s">
        <v>252</v>
      </c>
      <c r="F1445" s="93">
        <v>35015.0</v>
      </c>
      <c r="G1445" s="95" t="s">
        <v>173</v>
      </c>
      <c r="H1445" s="96">
        <v>5.3524185E7</v>
      </c>
    </row>
    <row r="1446">
      <c r="A1446" s="93">
        <v>2018.0</v>
      </c>
      <c r="B1446" s="94" t="s">
        <v>185</v>
      </c>
      <c r="C1446" s="94" t="s">
        <v>11</v>
      </c>
      <c r="D1446" s="94" t="s">
        <v>206</v>
      </c>
      <c r="E1446" s="94" t="s">
        <v>252</v>
      </c>
      <c r="F1446" s="93">
        <v>35015.0</v>
      </c>
      <c r="G1446" s="95" t="s">
        <v>189</v>
      </c>
      <c r="H1446" s="96">
        <v>2.42083394E8</v>
      </c>
    </row>
    <row r="1447">
      <c r="A1447" s="93">
        <v>2018.0</v>
      </c>
      <c r="B1447" s="94" t="s">
        <v>185</v>
      </c>
      <c r="C1447" s="94" t="s">
        <v>11</v>
      </c>
      <c r="D1447" s="94" t="s">
        <v>260</v>
      </c>
      <c r="E1447" s="94" t="s">
        <v>273</v>
      </c>
      <c r="F1447" s="93">
        <v>42063.0</v>
      </c>
      <c r="G1447" s="95" t="s">
        <v>189</v>
      </c>
      <c r="H1447" s="96">
        <v>3523.0</v>
      </c>
    </row>
    <row r="1448">
      <c r="A1448" s="93">
        <v>2018.0</v>
      </c>
      <c r="B1448" s="94" t="s">
        <v>185</v>
      </c>
      <c r="C1448" s="94" t="s">
        <v>11</v>
      </c>
      <c r="D1448" s="94" t="s">
        <v>250</v>
      </c>
      <c r="E1448" s="94" t="s">
        <v>285</v>
      </c>
      <c r="F1448" s="93">
        <v>30065.0</v>
      </c>
      <c r="G1448" s="95" t="s">
        <v>173</v>
      </c>
      <c r="H1448" s="96">
        <v>4286.0</v>
      </c>
    </row>
    <row r="1449">
      <c r="A1449" s="93">
        <v>2018.0</v>
      </c>
      <c r="B1449" s="94" t="s">
        <v>185</v>
      </c>
      <c r="C1449" s="94" t="s">
        <v>11</v>
      </c>
      <c r="D1449" s="94" t="s">
        <v>250</v>
      </c>
      <c r="E1449" s="94" t="s">
        <v>285</v>
      </c>
      <c r="F1449" s="93">
        <v>30065.0</v>
      </c>
      <c r="G1449" s="95" t="s">
        <v>172</v>
      </c>
      <c r="H1449" s="96">
        <v>697866.0</v>
      </c>
    </row>
    <row r="1450">
      <c r="A1450" s="93">
        <v>2018.0</v>
      </c>
      <c r="B1450" s="94" t="s">
        <v>185</v>
      </c>
      <c r="C1450" s="94" t="s">
        <v>11</v>
      </c>
      <c r="D1450" s="94" t="s">
        <v>217</v>
      </c>
      <c r="E1450" s="94" t="s">
        <v>289</v>
      </c>
      <c r="F1450" s="93">
        <v>21195.0</v>
      </c>
      <c r="G1450" s="95" t="s">
        <v>189</v>
      </c>
      <c r="H1450" s="96">
        <v>11748.0</v>
      </c>
    </row>
    <row r="1451">
      <c r="A1451" s="93">
        <v>2018.0</v>
      </c>
      <c r="B1451" s="94" t="s">
        <v>185</v>
      </c>
      <c r="C1451" s="94" t="s">
        <v>11</v>
      </c>
      <c r="D1451" s="94" t="s">
        <v>250</v>
      </c>
      <c r="E1451" s="94" t="s">
        <v>293</v>
      </c>
      <c r="F1451" s="93">
        <v>30017.0</v>
      </c>
      <c r="G1451" s="95" t="s">
        <v>189</v>
      </c>
      <c r="H1451" s="96">
        <v>13221.0</v>
      </c>
    </row>
    <row r="1452">
      <c r="A1452" s="93">
        <v>2018.0</v>
      </c>
      <c r="B1452" s="94" t="s">
        <v>185</v>
      </c>
      <c r="C1452" s="94" t="s">
        <v>11</v>
      </c>
      <c r="D1452" s="94" t="s">
        <v>196</v>
      </c>
      <c r="E1452" s="94" t="s">
        <v>298</v>
      </c>
      <c r="F1452" s="93">
        <v>49019.0</v>
      </c>
      <c r="G1452" s="95" t="s">
        <v>189</v>
      </c>
      <c r="H1452" s="93">
        <v>2420900.0</v>
      </c>
    </row>
    <row r="1453">
      <c r="A1453" s="93">
        <v>2018.0</v>
      </c>
      <c r="B1453" s="94" t="s">
        <v>185</v>
      </c>
      <c r="C1453" s="94" t="s">
        <v>11</v>
      </c>
      <c r="D1453" s="94" t="s">
        <v>196</v>
      </c>
      <c r="E1453" s="94" t="s">
        <v>298</v>
      </c>
      <c r="F1453" s="93">
        <v>49019.0</v>
      </c>
      <c r="G1453" s="95" t="s">
        <v>173</v>
      </c>
      <c r="H1453" s="93">
        <v>250077.0</v>
      </c>
    </row>
    <row r="1454">
      <c r="A1454" s="93">
        <v>2018.0</v>
      </c>
      <c r="B1454" s="94" t="s">
        <v>185</v>
      </c>
      <c r="C1454" s="94" t="s">
        <v>11</v>
      </c>
      <c r="D1454" s="94" t="s">
        <v>222</v>
      </c>
      <c r="E1454" s="94" t="s">
        <v>304</v>
      </c>
      <c r="F1454" s="93">
        <v>31087.0</v>
      </c>
      <c r="G1454" s="95" t="s">
        <v>173</v>
      </c>
      <c r="H1454" s="96">
        <v>3080.0</v>
      </c>
    </row>
    <row r="1455">
      <c r="A1455" s="93">
        <v>2018.0</v>
      </c>
      <c r="B1455" s="94" t="s">
        <v>185</v>
      </c>
      <c r="C1455" s="94" t="s">
        <v>11</v>
      </c>
      <c r="D1455" s="94" t="s">
        <v>250</v>
      </c>
      <c r="E1455" s="94" t="s">
        <v>316</v>
      </c>
      <c r="F1455" s="93">
        <v>30085.0</v>
      </c>
      <c r="G1455" s="95" t="s">
        <v>189</v>
      </c>
      <c r="H1455" s="96">
        <v>149960.0</v>
      </c>
    </row>
    <row r="1456">
      <c r="A1456" s="93">
        <v>2018.0</v>
      </c>
      <c r="B1456" s="94" t="s">
        <v>185</v>
      </c>
      <c r="C1456" s="94" t="s">
        <v>11</v>
      </c>
      <c r="D1456" s="94" t="s">
        <v>192</v>
      </c>
      <c r="E1456" s="94" t="s">
        <v>322</v>
      </c>
      <c r="F1456" s="93">
        <v>22033.0</v>
      </c>
      <c r="G1456" s="95" t="s">
        <v>189</v>
      </c>
      <c r="H1456" s="96">
        <v>2916.0</v>
      </c>
    </row>
    <row r="1457">
      <c r="A1457" s="93">
        <v>2018.0</v>
      </c>
      <c r="B1457" s="94" t="s">
        <v>185</v>
      </c>
      <c r="C1457" s="94" t="s">
        <v>11</v>
      </c>
      <c r="D1457" s="94" t="s">
        <v>192</v>
      </c>
      <c r="E1457" s="94" t="s">
        <v>322</v>
      </c>
      <c r="F1457" s="93">
        <v>22033.0</v>
      </c>
      <c r="G1457" s="95" t="s">
        <v>173</v>
      </c>
      <c r="H1457" s="96">
        <v>400.0</v>
      </c>
    </row>
    <row r="1458">
      <c r="A1458" s="93">
        <v>2018.0</v>
      </c>
      <c r="B1458" s="94" t="s">
        <v>185</v>
      </c>
      <c r="C1458" s="94" t="s">
        <v>11</v>
      </c>
      <c r="D1458" s="94" t="s">
        <v>300</v>
      </c>
      <c r="E1458" s="94" t="s">
        <v>310</v>
      </c>
      <c r="F1458" s="93">
        <v>6111.0</v>
      </c>
      <c r="G1458" s="95" t="s">
        <v>173</v>
      </c>
      <c r="H1458" s="96">
        <v>244339.0</v>
      </c>
    </row>
    <row r="1459">
      <c r="A1459" s="93">
        <v>2018.0</v>
      </c>
      <c r="B1459" s="94" t="s">
        <v>185</v>
      </c>
      <c r="C1459" s="94" t="s">
        <v>11</v>
      </c>
      <c r="D1459" s="94" t="s">
        <v>300</v>
      </c>
      <c r="E1459" s="94" t="s">
        <v>310</v>
      </c>
      <c r="F1459" s="93">
        <v>6111.0</v>
      </c>
      <c r="G1459" s="95" t="s">
        <v>189</v>
      </c>
      <c r="H1459" s="96">
        <v>579347.0</v>
      </c>
    </row>
    <row r="1460">
      <c r="A1460" s="93">
        <v>2018.0</v>
      </c>
      <c r="B1460" s="94" t="s">
        <v>185</v>
      </c>
      <c r="C1460" s="94" t="s">
        <v>11</v>
      </c>
      <c r="D1460" s="94" t="s">
        <v>250</v>
      </c>
      <c r="E1460" s="94" t="s">
        <v>316</v>
      </c>
      <c r="F1460" s="93">
        <v>30085.0</v>
      </c>
      <c r="G1460" s="95" t="s">
        <v>173</v>
      </c>
      <c r="H1460" s="96">
        <v>134416.0</v>
      </c>
    </row>
    <row r="1461">
      <c r="A1461" s="93">
        <v>2018.0</v>
      </c>
      <c r="B1461" s="94" t="s">
        <v>185</v>
      </c>
      <c r="C1461" s="94" t="s">
        <v>11</v>
      </c>
      <c r="D1461" s="94" t="s">
        <v>190</v>
      </c>
      <c r="E1461" s="94" t="s">
        <v>246</v>
      </c>
      <c r="F1461" s="93">
        <v>48419.0</v>
      </c>
      <c r="G1461" s="95" t="s">
        <v>189</v>
      </c>
      <c r="H1461" s="96">
        <v>5362379.0</v>
      </c>
    </row>
    <row r="1462">
      <c r="A1462" s="93">
        <v>2018.0</v>
      </c>
      <c r="B1462" s="94" t="s">
        <v>185</v>
      </c>
      <c r="C1462" s="94" t="s">
        <v>11</v>
      </c>
      <c r="D1462" s="94" t="s">
        <v>190</v>
      </c>
      <c r="E1462" s="94" t="s">
        <v>246</v>
      </c>
      <c r="F1462" s="93">
        <v>48419.0</v>
      </c>
      <c r="G1462" s="95" t="s">
        <v>173</v>
      </c>
      <c r="H1462" s="96">
        <v>3765.0</v>
      </c>
    </row>
    <row r="1463">
      <c r="A1463" s="93">
        <v>2018.0</v>
      </c>
      <c r="B1463" s="94" t="s">
        <v>185</v>
      </c>
      <c r="C1463" s="94" t="s">
        <v>11</v>
      </c>
      <c r="D1463" s="94" t="s">
        <v>217</v>
      </c>
      <c r="E1463" s="94" t="s">
        <v>323</v>
      </c>
      <c r="F1463" s="93">
        <v>21101.0</v>
      </c>
      <c r="G1463" s="95" t="s">
        <v>173</v>
      </c>
      <c r="H1463" s="93">
        <v>4637.0</v>
      </c>
    </row>
    <row r="1464">
      <c r="A1464" s="93">
        <v>2018.0</v>
      </c>
      <c r="B1464" s="94" t="s">
        <v>185</v>
      </c>
      <c r="C1464" s="94" t="s">
        <v>11</v>
      </c>
      <c r="D1464" s="94" t="s">
        <v>196</v>
      </c>
      <c r="E1464" s="94" t="s">
        <v>275</v>
      </c>
      <c r="F1464" s="93">
        <v>49053.0</v>
      </c>
      <c r="G1464" s="95" t="s">
        <v>189</v>
      </c>
      <c r="H1464" s="93">
        <v>3049.0</v>
      </c>
    </row>
    <row r="1465">
      <c r="A1465" s="93">
        <v>2018.0</v>
      </c>
      <c r="B1465" s="94" t="s">
        <v>185</v>
      </c>
      <c r="C1465" s="94" t="s">
        <v>11</v>
      </c>
      <c r="D1465" s="94" t="s">
        <v>231</v>
      </c>
      <c r="E1465" s="94" t="s">
        <v>188</v>
      </c>
      <c r="F1465" s="93">
        <v>5071.0</v>
      </c>
      <c r="G1465" s="95" t="s">
        <v>189</v>
      </c>
      <c r="H1465" s="93">
        <v>272241.0</v>
      </c>
    </row>
    <row r="1466">
      <c r="A1466" s="93">
        <v>2018.0</v>
      </c>
      <c r="B1466" s="94" t="s">
        <v>185</v>
      </c>
      <c r="C1466" s="94" t="s">
        <v>186</v>
      </c>
      <c r="D1466" s="94" t="s">
        <v>196</v>
      </c>
      <c r="E1466" s="94" t="s">
        <v>317</v>
      </c>
      <c r="F1466" s="93">
        <v>49047.0</v>
      </c>
      <c r="G1466" s="95" t="s">
        <v>173</v>
      </c>
      <c r="H1466" s="93">
        <v>19429.0</v>
      </c>
    </row>
    <row r="1467">
      <c r="A1467" s="93">
        <v>2018.0</v>
      </c>
      <c r="B1467" s="94" t="s">
        <v>185</v>
      </c>
      <c r="C1467" s="94" t="s">
        <v>186</v>
      </c>
      <c r="D1467" s="94" t="s">
        <v>196</v>
      </c>
      <c r="E1467" s="94" t="s">
        <v>317</v>
      </c>
      <c r="F1467" s="93">
        <v>49047.0</v>
      </c>
      <c r="G1467" s="95" t="s">
        <v>189</v>
      </c>
      <c r="H1467" s="96">
        <v>117317.0</v>
      </c>
    </row>
    <row r="1468">
      <c r="A1468" s="93">
        <v>2018.0</v>
      </c>
      <c r="B1468" s="94" t="s">
        <v>185</v>
      </c>
      <c r="C1468" s="94" t="s">
        <v>11</v>
      </c>
      <c r="D1468" s="94" t="s">
        <v>192</v>
      </c>
      <c r="E1468" s="94" t="s">
        <v>338</v>
      </c>
      <c r="F1468" s="93">
        <v>22081.0</v>
      </c>
      <c r="G1468" s="95" t="s">
        <v>189</v>
      </c>
      <c r="H1468" s="96">
        <v>20748.0</v>
      </c>
    </row>
    <row r="1469">
      <c r="A1469" s="93">
        <v>2018.0</v>
      </c>
      <c r="B1469" s="94" t="s">
        <v>185</v>
      </c>
      <c r="C1469" s="94" t="s">
        <v>11</v>
      </c>
      <c r="D1469" s="94" t="s">
        <v>192</v>
      </c>
      <c r="E1469" s="94" t="s">
        <v>338</v>
      </c>
      <c r="F1469" s="93">
        <v>22081.0</v>
      </c>
      <c r="G1469" s="95" t="s">
        <v>173</v>
      </c>
      <c r="H1469" s="96">
        <v>12.0</v>
      </c>
    </row>
    <row r="1470">
      <c r="A1470" s="93">
        <v>2018.0</v>
      </c>
      <c r="B1470" s="94" t="s">
        <v>185</v>
      </c>
      <c r="C1470" s="94" t="s">
        <v>11</v>
      </c>
      <c r="D1470" s="94" t="s">
        <v>202</v>
      </c>
      <c r="E1470" s="94" t="s">
        <v>258</v>
      </c>
      <c r="F1470" s="93">
        <v>26039.0</v>
      </c>
      <c r="G1470" s="95" t="s">
        <v>189</v>
      </c>
      <c r="H1470" s="96">
        <v>40229.0</v>
      </c>
    </row>
    <row r="1471">
      <c r="A1471" s="93">
        <v>2018.0</v>
      </c>
      <c r="B1471" s="94" t="s">
        <v>185</v>
      </c>
      <c r="C1471" s="94" t="s">
        <v>11</v>
      </c>
      <c r="D1471" s="94" t="s">
        <v>217</v>
      </c>
      <c r="E1471" s="94" t="s">
        <v>188</v>
      </c>
      <c r="F1471" s="93">
        <v>21115.0</v>
      </c>
      <c r="G1471" s="95" t="s">
        <v>189</v>
      </c>
      <c r="H1471" s="96">
        <v>301.0</v>
      </c>
    </row>
    <row r="1472">
      <c r="A1472" s="93">
        <v>2018.0</v>
      </c>
      <c r="B1472" s="94" t="s">
        <v>185</v>
      </c>
      <c r="C1472" s="94" t="s">
        <v>11</v>
      </c>
      <c r="D1472" s="94" t="s">
        <v>300</v>
      </c>
      <c r="E1472" s="94" t="s">
        <v>346</v>
      </c>
      <c r="F1472" s="93">
        <v>6053.0</v>
      </c>
      <c r="G1472" s="95" t="s">
        <v>173</v>
      </c>
      <c r="H1472" s="96">
        <v>14915.0</v>
      </c>
    </row>
    <row r="1473">
      <c r="A1473" s="93">
        <v>2018.0</v>
      </c>
      <c r="B1473" s="94" t="s">
        <v>185</v>
      </c>
      <c r="C1473" s="94" t="s">
        <v>11</v>
      </c>
      <c r="D1473" s="94" t="s">
        <v>300</v>
      </c>
      <c r="E1473" s="94" t="s">
        <v>346</v>
      </c>
      <c r="F1473" s="93">
        <v>6053.0</v>
      </c>
      <c r="G1473" s="95" t="s">
        <v>189</v>
      </c>
      <c r="H1473" s="93">
        <v>1605.0</v>
      </c>
    </row>
    <row r="1474">
      <c r="A1474" s="93">
        <v>2018.0</v>
      </c>
      <c r="B1474" s="94" t="s">
        <v>185</v>
      </c>
      <c r="C1474" s="94" t="s">
        <v>11</v>
      </c>
      <c r="D1474" s="94" t="s">
        <v>200</v>
      </c>
      <c r="E1474" s="94" t="s">
        <v>353</v>
      </c>
      <c r="F1474" s="93">
        <v>40141.0</v>
      </c>
      <c r="G1474" s="95" t="s">
        <v>173</v>
      </c>
      <c r="H1474" s="93">
        <v>11392.0</v>
      </c>
    </row>
    <row r="1475">
      <c r="A1475" s="93">
        <v>2018.0</v>
      </c>
      <c r="B1475" s="94" t="s">
        <v>185</v>
      </c>
      <c r="C1475" s="94" t="s">
        <v>11</v>
      </c>
      <c r="D1475" s="94" t="s">
        <v>214</v>
      </c>
      <c r="E1475" s="94" t="s">
        <v>358</v>
      </c>
      <c r="F1475" s="93">
        <v>28035.0</v>
      </c>
      <c r="G1475" s="95" t="s">
        <v>189</v>
      </c>
      <c r="H1475" s="96">
        <v>75786.0</v>
      </c>
    </row>
    <row r="1476">
      <c r="A1476" s="93">
        <v>2018.0</v>
      </c>
      <c r="B1476" s="94" t="s">
        <v>185</v>
      </c>
      <c r="C1476" s="94" t="s">
        <v>11</v>
      </c>
      <c r="D1476" s="94" t="s">
        <v>214</v>
      </c>
      <c r="E1476" s="94" t="s">
        <v>358</v>
      </c>
      <c r="F1476" s="93">
        <v>28035.0</v>
      </c>
      <c r="G1476" s="95" t="s">
        <v>173</v>
      </c>
      <c r="H1476" s="93">
        <v>769.0</v>
      </c>
    </row>
    <row r="1477">
      <c r="A1477" s="93">
        <v>2018.0</v>
      </c>
      <c r="B1477" s="94" t="s">
        <v>185</v>
      </c>
      <c r="C1477" s="94" t="s">
        <v>11</v>
      </c>
      <c r="D1477" s="94" t="s">
        <v>190</v>
      </c>
      <c r="E1477" s="94" t="s">
        <v>366</v>
      </c>
      <c r="F1477" s="93">
        <v>48161.0</v>
      </c>
      <c r="G1477" s="95" t="s">
        <v>189</v>
      </c>
      <c r="H1477" s="93">
        <v>38876.0</v>
      </c>
    </row>
    <row r="1478">
      <c r="A1478" s="93">
        <v>2018.0</v>
      </c>
      <c r="B1478" s="94" t="s">
        <v>185</v>
      </c>
      <c r="C1478" s="94" t="s">
        <v>11</v>
      </c>
      <c r="D1478" s="94" t="s">
        <v>190</v>
      </c>
      <c r="E1478" s="94" t="s">
        <v>366</v>
      </c>
      <c r="F1478" s="93">
        <v>48161.0</v>
      </c>
      <c r="G1478" s="95" t="s">
        <v>173</v>
      </c>
      <c r="H1478" s="93">
        <v>90.0</v>
      </c>
    </row>
    <row r="1479">
      <c r="A1479" s="93">
        <v>2018.0</v>
      </c>
      <c r="B1479" s="94" t="s">
        <v>185</v>
      </c>
      <c r="C1479" s="94" t="s">
        <v>11</v>
      </c>
      <c r="D1479" s="94" t="s">
        <v>187</v>
      </c>
      <c r="E1479" s="94" t="s">
        <v>370</v>
      </c>
      <c r="F1479" s="93">
        <v>56017.0</v>
      </c>
      <c r="G1479" s="95" t="s">
        <v>189</v>
      </c>
      <c r="H1479" s="93">
        <v>137349.0</v>
      </c>
    </row>
    <row r="1480">
      <c r="A1480" s="93">
        <v>2018.0</v>
      </c>
      <c r="B1480" s="94" t="s">
        <v>185</v>
      </c>
      <c r="C1480" s="94" t="s">
        <v>11</v>
      </c>
      <c r="D1480" s="94" t="s">
        <v>187</v>
      </c>
      <c r="E1480" s="94" t="s">
        <v>370</v>
      </c>
      <c r="F1480" s="93">
        <v>56017.0</v>
      </c>
      <c r="G1480" s="95" t="s">
        <v>173</v>
      </c>
      <c r="H1480" s="96">
        <v>1482134.0</v>
      </c>
    </row>
    <row r="1481">
      <c r="A1481" s="93">
        <v>2018.0</v>
      </c>
      <c r="B1481" s="94" t="s">
        <v>185</v>
      </c>
      <c r="C1481" s="94" t="s">
        <v>11</v>
      </c>
      <c r="D1481" s="94" t="s">
        <v>187</v>
      </c>
      <c r="E1481" s="94" t="s">
        <v>284</v>
      </c>
      <c r="F1481" s="93">
        <v>56009.0</v>
      </c>
      <c r="G1481" s="95" t="s">
        <v>189</v>
      </c>
      <c r="H1481" s="96">
        <v>3.4364683E7</v>
      </c>
    </row>
    <row r="1482">
      <c r="A1482" s="93">
        <v>2018.0</v>
      </c>
      <c r="B1482" s="94" t="s">
        <v>185</v>
      </c>
      <c r="C1482" s="94" t="s">
        <v>11</v>
      </c>
      <c r="D1482" s="94" t="s">
        <v>187</v>
      </c>
      <c r="E1482" s="94" t="s">
        <v>284</v>
      </c>
      <c r="F1482" s="93">
        <v>56009.0</v>
      </c>
      <c r="G1482" s="95" t="s">
        <v>173</v>
      </c>
      <c r="H1482" s="96">
        <v>1.0870876E7</v>
      </c>
    </row>
    <row r="1483">
      <c r="A1483" s="93">
        <v>2018.0</v>
      </c>
      <c r="B1483" s="94" t="s">
        <v>185</v>
      </c>
      <c r="C1483" s="94" t="s">
        <v>11</v>
      </c>
      <c r="D1483" s="94" t="s">
        <v>187</v>
      </c>
      <c r="E1483" s="94" t="s">
        <v>284</v>
      </c>
      <c r="F1483" s="93">
        <v>56009.0</v>
      </c>
      <c r="G1483" s="95" t="s">
        <v>172</v>
      </c>
      <c r="H1483" s="96">
        <v>1.2959492E7</v>
      </c>
    </row>
    <row r="1484">
      <c r="A1484" s="93">
        <v>2018.0</v>
      </c>
      <c r="B1484" s="94" t="s">
        <v>185</v>
      </c>
      <c r="C1484" s="94" t="s">
        <v>11</v>
      </c>
      <c r="D1484" s="94" t="s">
        <v>187</v>
      </c>
      <c r="E1484" s="94" t="s">
        <v>386</v>
      </c>
      <c r="F1484" s="93">
        <v>56023.0</v>
      </c>
      <c r="G1484" s="95" t="s">
        <v>189</v>
      </c>
      <c r="H1484" s="96">
        <v>2.6413122E7</v>
      </c>
    </row>
    <row r="1485">
      <c r="A1485" s="93">
        <v>2018.0</v>
      </c>
      <c r="B1485" s="94" t="s">
        <v>185</v>
      </c>
      <c r="C1485" s="94" t="s">
        <v>11</v>
      </c>
      <c r="D1485" s="94" t="s">
        <v>204</v>
      </c>
      <c r="E1485" s="94" t="s">
        <v>374</v>
      </c>
      <c r="F1485" s="93">
        <v>8014.0</v>
      </c>
      <c r="G1485" s="95" t="s">
        <v>189</v>
      </c>
      <c r="H1485" s="96">
        <v>272.0</v>
      </c>
    </row>
    <row r="1486">
      <c r="A1486" s="93">
        <v>2018.0</v>
      </c>
      <c r="B1486" s="94" t="s">
        <v>185</v>
      </c>
      <c r="C1486" s="94" t="s">
        <v>11</v>
      </c>
      <c r="D1486" s="94" t="s">
        <v>204</v>
      </c>
      <c r="E1486" s="94" t="s">
        <v>374</v>
      </c>
      <c r="F1486" s="93">
        <v>8014.0</v>
      </c>
      <c r="G1486" s="95" t="s">
        <v>173</v>
      </c>
      <c r="H1486" s="96">
        <v>8.0</v>
      </c>
    </row>
    <row r="1487">
      <c r="A1487" s="93">
        <v>2018.0</v>
      </c>
      <c r="B1487" s="94" t="s">
        <v>185</v>
      </c>
      <c r="C1487" s="94" t="s">
        <v>11</v>
      </c>
      <c r="D1487" s="94" t="s">
        <v>204</v>
      </c>
      <c r="E1487" s="94" t="s">
        <v>375</v>
      </c>
      <c r="F1487" s="93">
        <v>8075.0</v>
      </c>
      <c r="G1487" s="95" t="s">
        <v>173</v>
      </c>
      <c r="H1487" s="96">
        <v>664.0</v>
      </c>
    </row>
    <row r="1488">
      <c r="A1488" s="93">
        <v>2018.0</v>
      </c>
      <c r="B1488" s="94" t="s">
        <v>185</v>
      </c>
      <c r="C1488" s="94" t="s">
        <v>11</v>
      </c>
      <c r="D1488" s="94" t="s">
        <v>204</v>
      </c>
      <c r="E1488" s="94" t="s">
        <v>375</v>
      </c>
      <c r="F1488" s="93">
        <v>8075.0</v>
      </c>
      <c r="G1488" s="95" t="s">
        <v>189</v>
      </c>
      <c r="H1488" s="96">
        <v>1440.0</v>
      </c>
    </row>
    <row r="1489">
      <c r="A1489" s="93">
        <v>2018.0</v>
      </c>
      <c r="B1489" s="94" t="s">
        <v>185</v>
      </c>
      <c r="C1489" s="94" t="s">
        <v>11</v>
      </c>
      <c r="D1489" s="94" t="s">
        <v>200</v>
      </c>
      <c r="E1489" s="94" t="s">
        <v>326</v>
      </c>
      <c r="F1489" s="93">
        <v>40045.0</v>
      </c>
      <c r="G1489" s="95" t="s">
        <v>173</v>
      </c>
      <c r="H1489" s="96">
        <v>77455.0</v>
      </c>
    </row>
    <row r="1490">
      <c r="A1490" s="93">
        <v>2018.0</v>
      </c>
      <c r="B1490" s="94" t="s">
        <v>185</v>
      </c>
      <c r="C1490" s="94" t="s">
        <v>11</v>
      </c>
      <c r="D1490" s="94" t="s">
        <v>200</v>
      </c>
      <c r="E1490" s="94" t="s">
        <v>326</v>
      </c>
      <c r="F1490" s="93">
        <v>40045.0</v>
      </c>
      <c r="G1490" s="95" t="s">
        <v>189</v>
      </c>
      <c r="H1490" s="96">
        <v>662381.0</v>
      </c>
    </row>
    <row r="1491">
      <c r="A1491" s="93">
        <v>2018.0</v>
      </c>
      <c r="B1491" s="94" t="s">
        <v>185</v>
      </c>
      <c r="C1491" s="94" t="s">
        <v>11</v>
      </c>
      <c r="D1491" s="94" t="s">
        <v>187</v>
      </c>
      <c r="E1491" s="94" t="s">
        <v>386</v>
      </c>
      <c r="F1491" s="93">
        <v>56023.0</v>
      </c>
      <c r="G1491" s="95" t="s">
        <v>173</v>
      </c>
      <c r="H1491" s="96">
        <v>234099.0</v>
      </c>
    </row>
    <row r="1492">
      <c r="A1492" s="93">
        <v>2018.0</v>
      </c>
      <c r="B1492" s="94" t="s">
        <v>185</v>
      </c>
      <c r="C1492" s="94" t="s">
        <v>11</v>
      </c>
      <c r="D1492" s="94" t="s">
        <v>198</v>
      </c>
      <c r="E1492" s="94" t="s">
        <v>521</v>
      </c>
      <c r="F1492" s="93">
        <v>1073.0</v>
      </c>
      <c r="G1492" s="95" t="s">
        <v>172</v>
      </c>
      <c r="H1492" s="96">
        <v>207311.0</v>
      </c>
    </row>
    <row r="1493">
      <c r="A1493" s="93">
        <v>2018.0</v>
      </c>
      <c r="B1493" s="94" t="s">
        <v>185</v>
      </c>
      <c r="C1493" s="94" t="s">
        <v>11</v>
      </c>
      <c r="D1493" s="94" t="s">
        <v>187</v>
      </c>
      <c r="E1493" s="94" t="s">
        <v>386</v>
      </c>
      <c r="F1493" s="93">
        <v>56023.0</v>
      </c>
      <c r="G1493" s="95" t="s">
        <v>172</v>
      </c>
      <c r="H1493" s="96">
        <v>820532.0</v>
      </c>
    </row>
    <row r="1494">
      <c r="A1494" s="93">
        <v>2018.0</v>
      </c>
      <c r="B1494" s="94" t="s">
        <v>185</v>
      </c>
      <c r="C1494" s="94" t="s">
        <v>11</v>
      </c>
      <c r="D1494" s="94" t="s">
        <v>194</v>
      </c>
      <c r="E1494" s="94" t="s">
        <v>380</v>
      </c>
      <c r="F1494" s="93">
        <v>38013.0</v>
      </c>
      <c r="G1494" s="95" t="s">
        <v>189</v>
      </c>
      <c r="H1494" s="96">
        <v>76282.0</v>
      </c>
    </row>
    <row r="1495">
      <c r="A1495" s="93">
        <v>2018.0</v>
      </c>
      <c r="B1495" s="94" t="s">
        <v>185</v>
      </c>
      <c r="C1495" s="94" t="s">
        <v>11</v>
      </c>
      <c r="D1495" s="94" t="s">
        <v>194</v>
      </c>
      <c r="E1495" s="94" t="s">
        <v>380</v>
      </c>
      <c r="F1495" s="93">
        <v>38013.0</v>
      </c>
      <c r="G1495" s="95" t="s">
        <v>173</v>
      </c>
      <c r="H1495" s="96">
        <v>29234.0</v>
      </c>
    </row>
    <row r="1496">
      <c r="A1496" s="93">
        <v>2018.0</v>
      </c>
      <c r="B1496" s="94" t="s">
        <v>185</v>
      </c>
      <c r="C1496" s="94" t="s">
        <v>11</v>
      </c>
      <c r="D1496" s="94" t="s">
        <v>214</v>
      </c>
      <c r="E1496" s="94" t="s">
        <v>356</v>
      </c>
      <c r="F1496" s="93">
        <v>28111.0</v>
      </c>
      <c r="G1496" s="95" t="s">
        <v>189</v>
      </c>
      <c r="H1496" s="93">
        <v>12963.0</v>
      </c>
    </row>
    <row r="1497">
      <c r="A1497" s="93">
        <v>2018.0</v>
      </c>
      <c r="B1497" s="94" t="s">
        <v>185</v>
      </c>
      <c r="C1497" s="94" t="s">
        <v>11</v>
      </c>
      <c r="D1497" s="94" t="s">
        <v>214</v>
      </c>
      <c r="E1497" s="94" t="s">
        <v>356</v>
      </c>
      <c r="F1497" s="93">
        <v>28111.0</v>
      </c>
      <c r="G1497" s="95" t="s">
        <v>173</v>
      </c>
      <c r="H1497" s="93">
        <v>107384.0</v>
      </c>
    </row>
    <row r="1498">
      <c r="A1498" s="93">
        <v>2018.0</v>
      </c>
      <c r="B1498" s="94" t="s">
        <v>185</v>
      </c>
      <c r="C1498" s="94" t="s">
        <v>11</v>
      </c>
      <c r="D1498" s="94" t="s">
        <v>214</v>
      </c>
      <c r="E1498" s="94" t="s">
        <v>344</v>
      </c>
      <c r="F1498" s="93">
        <v>28065.0</v>
      </c>
      <c r="G1498" s="95" t="s">
        <v>173</v>
      </c>
      <c r="H1498" s="93">
        <v>109.0</v>
      </c>
    </row>
    <row r="1499">
      <c r="A1499" s="93">
        <v>2018.0</v>
      </c>
      <c r="B1499" s="94" t="s">
        <v>185</v>
      </c>
      <c r="C1499" s="94" t="s">
        <v>11</v>
      </c>
      <c r="D1499" s="94" t="s">
        <v>214</v>
      </c>
      <c r="E1499" s="94" t="s">
        <v>344</v>
      </c>
      <c r="F1499" s="93">
        <v>28065.0</v>
      </c>
      <c r="G1499" s="95" t="s">
        <v>189</v>
      </c>
      <c r="H1499" s="93">
        <v>7877.0</v>
      </c>
    </row>
    <row r="1500">
      <c r="A1500" s="93">
        <v>2018.0</v>
      </c>
      <c r="B1500" s="94" t="s">
        <v>185</v>
      </c>
      <c r="C1500" s="94" t="s">
        <v>11</v>
      </c>
      <c r="D1500" s="94" t="s">
        <v>214</v>
      </c>
      <c r="E1500" s="94" t="s">
        <v>383</v>
      </c>
      <c r="F1500" s="93">
        <v>28067.0</v>
      </c>
      <c r="G1500" s="95" t="s">
        <v>173</v>
      </c>
      <c r="H1500" s="93">
        <v>566.0</v>
      </c>
    </row>
    <row r="1501">
      <c r="A1501" s="93">
        <v>2018.0</v>
      </c>
      <c r="B1501" s="94" t="s">
        <v>185</v>
      </c>
      <c r="C1501" s="94" t="s">
        <v>11</v>
      </c>
      <c r="D1501" s="94" t="s">
        <v>214</v>
      </c>
      <c r="E1501" s="94" t="s">
        <v>383</v>
      </c>
      <c r="F1501" s="93">
        <v>28067.0</v>
      </c>
      <c r="G1501" s="95" t="s">
        <v>189</v>
      </c>
      <c r="H1501" s="93">
        <v>7057.0</v>
      </c>
    </row>
    <row r="1502">
      <c r="A1502" s="93">
        <v>2018.0</v>
      </c>
      <c r="B1502" s="94" t="s">
        <v>185</v>
      </c>
      <c r="C1502" s="94" t="s">
        <v>11</v>
      </c>
      <c r="D1502" s="94" t="s">
        <v>234</v>
      </c>
      <c r="E1502" s="94" t="s">
        <v>235</v>
      </c>
      <c r="F1502" s="93">
        <v>2122.0</v>
      </c>
      <c r="G1502" s="95" t="s">
        <v>189</v>
      </c>
      <c r="H1502" s="93">
        <v>1.4720033E7</v>
      </c>
    </row>
    <row r="1503">
      <c r="A1503" s="93">
        <v>2018.0</v>
      </c>
      <c r="B1503" s="94" t="s">
        <v>185</v>
      </c>
      <c r="C1503" s="94" t="s">
        <v>11</v>
      </c>
      <c r="D1503" s="94" t="s">
        <v>234</v>
      </c>
      <c r="E1503" s="94" t="s">
        <v>235</v>
      </c>
      <c r="F1503" s="93">
        <v>2122.0</v>
      </c>
      <c r="G1503" s="95" t="s">
        <v>173</v>
      </c>
      <c r="H1503" s="93">
        <v>595402.0</v>
      </c>
    </row>
    <row r="1504">
      <c r="A1504" s="93">
        <v>2018.0</v>
      </c>
      <c r="B1504" s="94" t="s">
        <v>185</v>
      </c>
      <c r="C1504" s="94" t="s">
        <v>11</v>
      </c>
      <c r="D1504" s="94" t="s">
        <v>204</v>
      </c>
      <c r="E1504" s="94" t="s">
        <v>387</v>
      </c>
      <c r="F1504" s="93">
        <v>8113.0</v>
      </c>
      <c r="G1504" s="95" t="s">
        <v>189</v>
      </c>
      <c r="H1504" s="96">
        <v>1426605.0</v>
      </c>
    </row>
    <row r="1505">
      <c r="A1505" s="93">
        <v>2018.0</v>
      </c>
      <c r="B1505" s="94" t="s">
        <v>185</v>
      </c>
      <c r="C1505" s="94" t="s">
        <v>11</v>
      </c>
      <c r="D1505" s="94" t="s">
        <v>204</v>
      </c>
      <c r="E1505" s="94" t="s">
        <v>387</v>
      </c>
      <c r="F1505" s="93">
        <v>8113.0</v>
      </c>
      <c r="G1505" s="95" t="s">
        <v>173</v>
      </c>
      <c r="H1505" s="96">
        <v>731.0</v>
      </c>
    </row>
    <row r="1506">
      <c r="A1506" s="93">
        <v>2018.0</v>
      </c>
      <c r="B1506" s="94" t="s">
        <v>185</v>
      </c>
      <c r="C1506" s="94" t="s">
        <v>11</v>
      </c>
      <c r="D1506" s="94" t="s">
        <v>204</v>
      </c>
      <c r="E1506" s="94" t="s">
        <v>389</v>
      </c>
      <c r="F1506" s="93">
        <v>8069.0</v>
      </c>
      <c r="G1506" s="95" t="s">
        <v>189</v>
      </c>
      <c r="H1506" s="96">
        <v>168.0</v>
      </c>
    </row>
    <row r="1507">
      <c r="A1507" s="93">
        <v>2018.0</v>
      </c>
      <c r="B1507" s="94" t="s">
        <v>185</v>
      </c>
      <c r="C1507" s="94" t="s">
        <v>11</v>
      </c>
      <c r="D1507" s="94" t="s">
        <v>204</v>
      </c>
      <c r="E1507" s="94" t="s">
        <v>389</v>
      </c>
      <c r="F1507" s="93">
        <v>8069.0</v>
      </c>
      <c r="G1507" s="95" t="s">
        <v>173</v>
      </c>
      <c r="H1507" s="96">
        <v>1034.0</v>
      </c>
    </row>
    <row r="1508">
      <c r="A1508" s="93">
        <v>2018.0</v>
      </c>
      <c r="B1508" s="94" t="s">
        <v>185</v>
      </c>
      <c r="C1508" s="94" t="s">
        <v>11</v>
      </c>
      <c r="D1508" s="94" t="s">
        <v>206</v>
      </c>
      <c r="E1508" s="94" t="s">
        <v>355</v>
      </c>
      <c r="F1508" s="93">
        <v>35025.0</v>
      </c>
      <c r="G1508" s="95" t="s">
        <v>189</v>
      </c>
      <c r="H1508" s="96">
        <v>1.8221397E8</v>
      </c>
    </row>
    <row r="1509">
      <c r="A1509" s="93">
        <v>2018.0</v>
      </c>
      <c r="B1509" s="94" t="s">
        <v>185</v>
      </c>
      <c r="C1509" s="94" t="s">
        <v>11</v>
      </c>
      <c r="D1509" s="94" t="s">
        <v>206</v>
      </c>
      <c r="E1509" s="94" t="s">
        <v>355</v>
      </c>
      <c r="F1509" s="93">
        <v>35025.0</v>
      </c>
      <c r="G1509" s="95" t="s">
        <v>173</v>
      </c>
      <c r="H1509" s="96">
        <v>5.5296231E7</v>
      </c>
    </row>
    <row r="1510">
      <c r="A1510" s="93">
        <v>2018.0</v>
      </c>
      <c r="B1510" s="94" t="s">
        <v>185</v>
      </c>
      <c r="C1510" s="94" t="s">
        <v>11</v>
      </c>
      <c r="D1510" s="94" t="s">
        <v>300</v>
      </c>
      <c r="E1510" s="94" t="s">
        <v>393</v>
      </c>
      <c r="F1510" s="93">
        <v>6019.0</v>
      </c>
      <c r="G1510" s="95" t="s">
        <v>173</v>
      </c>
      <c r="H1510" s="96">
        <v>26100.0</v>
      </c>
    </row>
    <row r="1511">
      <c r="A1511" s="93">
        <v>2018.0</v>
      </c>
      <c r="B1511" s="94" t="s">
        <v>185</v>
      </c>
      <c r="C1511" s="94" t="s">
        <v>11</v>
      </c>
      <c r="D1511" s="94" t="s">
        <v>300</v>
      </c>
      <c r="E1511" s="94" t="s">
        <v>393</v>
      </c>
      <c r="F1511" s="93">
        <v>6019.0</v>
      </c>
      <c r="G1511" s="95" t="s">
        <v>189</v>
      </c>
      <c r="H1511" s="96">
        <v>14684.0</v>
      </c>
    </row>
    <row r="1512">
      <c r="A1512" s="93">
        <v>2018.0</v>
      </c>
      <c r="B1512" s="94" t="s">
        <v>185</v>
      </c>
      <c r="C1512" s="94" t="s">
        <v>11</v>
      </c>
      <c r="D1512" s="94" t="s">
        <v>260</v>
      </c>
      <c r="E1512" s="94" t="s">
        <v>394</v>
      </c>
      <c r="F1512" s="93">
        <v>42053.0</v>
      </c>
      <c r="G1512" s="95" t="s">
        <v>189</v>
      </c>
      <c r="H1512" s="96">
        <v>5959.0</v>
      </c>
    </row>
    <row r="1513">
      <c r="A1513" s="93">
        <v>2018.0</v>
      </c>
      <c r="B1513" s="94" t="s">
        <v>185</v>
      </c>
      <c r="C1513" s="94" t="s">
        <v>11</v>
      </c>
      <c r="D1513" s="94" t="s">
        <v>260</v>
      </c>
      <c r="E1513" s="94" t="s">
        <v>394</v>
      </c>
      <c r="F1513" s="93">
        <v>42053.0</v>
      </c>
      <c r="G1513" s="95" t="s">
        <v>173</v>
      </c>
      <c r="H1513" s="96">
        <v>712.0</v>
      </c>
    </row>
    <row r="1514">
      <c r="A1514" s="93">
        <v>2018.0</v>
      </c>
      <c r="B1514" s="94" t="s">
        <v>185</v>
      </c>
      <c r="C1514" s="94" t="s">
        <v>11</v>
      </c>
      <c r="D1514" s="94" t="s">
        <v>200</v>
      </c>
      <c r="E1514" s="94" t="s">
        <v>395</v>
      </c>
      <c r="F1514" s="93">
        <v>40079.0</v>
      </c>
      <c r="G1514" s="95" t="s">
        <v>189</v>
      </c>
      <c r="H1514" s="96">
        <v>23595.0</v>
      </c>
    </row>
    <row r="1515">
      <c r="A1515" s="93">
        <v>2018.0</v>
      </c>
      <c r="B1515" s="94" t="s">
        <v>185</v>
      </c>
      <c r="C1515" s="94" t="s">
        <v>11</v>
      </c>
      <c r="D1515" s="94" t="s">
        <v>200</v>
      </c>
      <c r="E1515" s="94" t="s">
        <v>395</v>
      </c>
      <c r="F1515" s="93">
        <v>40079.0</v>
      </c>
      <c r="G1515" s="95" t="s">
        <v>172</v>
      </c>
      <c r="H1515" s="96">
        <v>323443.0</v>
      </c>
    </row>
    <row r="1516">
      <c r="A1516" s="93">
        <v>2018.0</v>
      </c>
      <c r="B1516" s="94" t="s">
        <v>185</v>
      </c>
      <c r="C1516" s="94" t="s">
        <v>11</v>
      </c>
      <c r="D1516" s="94" t="s">
        <v>200</v>
      </c>
      <c r="E1516" s="94" t="s">
        <v>397</v>
      </c>
      <c r="F1516" s="93">
        <v>40139.0</v>
      </c>
      <c r="G1516" s="95" t="s">
        <v>189</v>
      </c>
      <c r="H1516" s="96">
        <v>92516.0</v>
      </c>
    </row>
    <row r="1517">
      <c r="A1517" s="93">
        <v>2018.0</v>
      </c>
      <c r="B1517" s="94" t="s">
        <v>185</v>
      </c>
      <c r="C1517" s="94" t="s">
        <v>11</v>
      </c>
      <c r="D1517" s="94" t="s">
        <v>200</v>
      </c>
      <c r="E1517" s="94" t="s">
        <v>397</v>
      </c>
      <c r="F1517" s="93">
        <v>40139.0</v>
      </c>
      <c r="G1517" s="95" t="s">
        <v>173</v>
      </c>
      <c r="H1517" s="96">
        <v>1423.0</v>
      </c>
    </row>
    <row r="1518">
      <c r="A1518" s="93">
        <v>2018.0</v>
      </c>
      <c r="B1518" s="94" t="s">
        <v>185</v>
      </c>
      <c r="C1518" s="94" t="s">
        <v>11</v>
      </c>
      <c r="D1518" s="94" t="s">
        <v>263</v>
      </c>
      <c r="E1518" s="94" t="s">
        <v>402</v>
      </c>
      <c r="F1518" s="93">
        <v>20081.0</v>
      </c>
      <c r="G1518" s="95" t="s">
        <v>189</v>
      </c>
      <c r="H1518" s="96">
        <v>176115.0</v>
      </c>
    </row>
    <row r="1519">
      <c r="A1519" s="93">
        <v>2018.0</v>
      </c>
      <c r="B1519" s="94" t="s">
        <v>185</v>
      </c>
      <c r="C1519" s="94" t="s">
        <v>11</v>
      </c>
      <c r="D1519" s="94" t="s">
        <v>263</v>
      </c>
      <c r="E1519" s="94" t="s">
        <v>402</v>
      </c>
      <c r="F1519" s="93">
        <v>20081.0</v>
      </c>
      <c r="G1519" s="95" t="s">
        <v>173</v>
      </c>
      <c r="H1519" s="96">
        <v>18649.0</v>
      </c>
    </row>
    <row r="1520">
      <c r="A1520" s="93">
        <v>2018.0</v>
      </c>
      <c r="B1520" s="94" t="s">
        <v>185</v>
      </c>
      <c r="C1520" s="94" t="s">
        <v>11</v>
      </c>
      <c r="D1520" s="94" t="s">
        <v>263</v>
      </c>
      <c r="E1520" s="94" t="s">
        <v>400</v>
      </c>
      <c r="F1520" s="93">
        <v>20189.0</v>
      </c>
      <c r="G1520" s="95" t="s">
        <v>173</v>
      </c>
      <c r="H1520" s="96">
        <v>941.0</v>
      </c>
    </row>
    <row r="1521">
      <c r="A1521" s="93">
        <v>2018.0</v>
      </c>
      <c r="B1521" s="94" t="s">
        <v>185</v>
      </c>
      <c r="C1521" s="94" t="s">
        <v>11</v>
      </c>
      <c r="D1521" s="94" t="s">
        <v>263</v>
      </c>
      <c r="E1521" s="94" t="s">
        <v>400</v>
      </c>
      <c r="F1521" s="93">
        <v>20189.0</v>
      </c>
      <c r="G1521" s="95" t="s">
        <v>189</v>
      </c>
      <c r="H1521" s="96">
        <v>178660.0</v>
      </c>
    </row>
    <row r="1522">
      <c r="A1522" s="93">
        <v>2018.0</v>
      </c>
      <c r="B1522" s="94" t="s">
        <v>185</v>
      </c>
      <c r="C1522" s="94" t="s">
        <v>11</v>
      </c>
      <c r="D1522" s="94" t="s">
        <v>263</v>
      </c>
      <c r="E1522" s="94" t="s">
        <v>403</v>
      </c>
      <c r="F1522" s="93">
        <v>20093.0</v>
      </c>
      <c r="G1522" s="95" t="s">
        <v>189</v>
      </c>
      <c r="H1522" s="96">
        <v>1089797.0</v>
      </c>
    </row>
    <row r="1523">
      <c r="A1523" s="93">
        <v>2018.0</v>
      </c>
      <c r="B1523" s="94" t="s">
        <v>185</v>
      </c>
      <c r="C1523" s="94" t="s">
        <v>11</v>
      </c>
      <c r="D1523" s="94" t="s">
        <v>263</v>
      </c>
      <c r="E1523" s="94" t="s">
        <v>403</v>
      </c>
      <c r="F1523" s="93">
        <v>20093.0</v>
      </c>
      <c r="G1523" s="95" t="s">
        <v>173</v>
      </c>
      <c r="H1523" s="96">
        <v>19782.0</v>
      </c>
    </row>
    <row r="1524">
      <c r="A1524" s="93">
        <v>2018.0</v>
      </c>
      <c r="B1524" s="94" t="s">
        <v>185</v>
      </c>
      <c r="C1524" s="94" t="s">
        <v>11</v>
      </c>
      <c r="D1524" s="94" t="s">
        <v>204</v>
      </c>
      <c r="E1524" s="94" t="s">
        <v>404</v>
      </c>
      <c r="F1524" s="93">
        <v>8067.0</v>
      </c>
      <c r="G1524" s="95" t="s">
        <v>189</v>
      </c>
      <c r="H1524" s="96">
        <v>1.2601003E7</v>
      </c>
    </row>
    <row r="1525">
      <c r="A1525" s="93">
        <v>2018.0</v>
      </c>
      <c r="B1525" s="94" t="s">
        <v>185</v>
      </c>
      <c r="C1525" s="94" t="s">
        <v>11</v>
      </c>
      <c r="D1525" s="94" t="s">
        <v>204</v>
      </c>
      <c r="E1525" s="94" t="s">
        <v>404</v>
      </c>
      <c r="F1525" s="93">
        <v>8067.0</v>
      </c>
      <c r="G1525" s="95" t="s">
        <v>173</v>
      </c>
      <c r="H1525" s="96">
        <v>44.0</v>
      </c>
    </row>
    <row r="1526">
      <c r="A1526" s="93">
        <v>2018.0</v>
      </c>
      <c r="B1526" s="94" t="s">
        <v>185</v>
      </c>
      <c r="C1526" s="94" t="s">
        <v>11</v>
      </c>
      <c r="D1526" s="94" t="s">
        <v>204</v>
      </c>
      <c r="E1526" s="94" t="s">
        <v>404</v>
      </c>
      <c r="F1526" s="93">
        <v>8067.0</v>
      </c>
      <c r="G1526" s="95" t="s">
        <v>172</v>
      </c>
      <c r="H1526" s="96">
        <v>545905.0</v>
      </c>
    </row>
    <row r="1527">
      <c r="A1527" s="93">
        <v>2018.0</v>
      </c>
      <c r="B1527" s="94" t="s">
        <v>185</v>
      </c>
      <c r="C1527" s="94" t="s">
        <v>11</v>
      </c>
      <c r="D1527" s="94" t="s">
        <v>204</v>
      </c>
      <c r="E1527" s="94" t="s">
        <v>357</v>
      </c>
      <c r="F1527" s="93">
        <v>8043.0</v>
      </c>
      <c r="G1527" s="95" t="s">
        <v>189</v>
      </c>
      <c r="H1527" s="93">
        <v>84.0</v>
      </c>
    </row>
    <row r="1528">
      <c r="A1528" s="93">
        <v>2018.0</v>
      </c>
      <c r="B1528" s="94" t="s">
        <v>185</v>
      </c>
      <c r="C1528" s="94" t="s">
        <v>11</v>
      </c>
      <c r="D1528" s="94" t="s">
        <v>204</v>
      </c>
      <c r="E1528" s="94" t="s">
        <v>357</v>
      </c>
      <c r="F1528" s="93">
        <v>8043.0</v>
      </c>
      <c r="G1528" s="95" t="s">
        <v>173</v>
      </c>
      <c r="H1528" s="93">
        <v>52.0</v>
      </c>
    </row>
    <row r="1529">
      <c r="A1529" s="93">
        <v>2018.0</v>
      </c>
      <c r="B1529" s="94" t="s">
        <v>185</v>
      </c>
      <c r="C1529" s="94" t="s">
        <v>11</v>
      </c>
      <c r="D1529" s="94" t="s">
        <v>263</v>
      </c>
      <c r="E1529" s="94" t="s">
        <v>407</v>
      </c>
      <c r="F1529" s="93">
        <v>20129.0</v>
      </c>
      <c r="G1529" s="95" t="s">
        <v>189</v>
      </c>
      <c r="H1529" s="93">
        <v>1574537.0</v>
      </c>
    </row>
    <row r="1530">
      <c r="A1530" s="93">
        <v>2018.0</v>
      </c>
      <c r="B1530" s="94" t="s">
        <v>185</v>
      </c>
      <c r="C1530" s="94" t="s">
        <v>11</v>
      </c>
      <c r="D1530" s="94" t="s">
        <v>263</v>
      </c>
      <c r="E1530" s="94" t="s">
        <v>407</v>
      </c>
      <c r="F1530" s="93">
        <v>20129.0</v>
      </c>
      <c r="G1530" s="95" t="s">
        <v>173</v>
      </c>
      <c r="H1530" s="93">
        <v>59893.0</v>
      </c>
    </row>
    <row r="1531">
      <c r="A1531" s="93">
        <v>2018.0</v>
      </c>
      <c r="B1531" s="94" t="s">
        <v>185</v>
      </c>
      <c r="C1531" s="94" t="s">
        <v>11</v>
      </c>
      <c r="D1531" s="94" t="s">
        <v>222</v>
      </c>
      <c r="E1531" s="94" t="s">
        <v>406</v>
      </c>
      <c r="F1531" s="93">
        <v>31033.0</v>
      </c>
      <c r="G1531" s="95" t="s">
        <v>173</v>
      </c>
      <c r="H1531" s="96">
        <v>19409.0</v>
      </c>
    </row>
    <row r="1532">
      <c r="A1532" s="93">
        <v>2018.0</v>
      </c>
      <c r="B1532" s="94" t="s">
        <v>185</v>
      </c>
      <c r="C1532" s="94" t="s">
        <v>11</v>
      </c>
      <c r="D1532" s="94" t="s">
        <v>192</v>
      </c>
      <c r="E1532" s="94" t="s">
        <v>408</v>
      </c>
      <c r="F1532" s="93">
        <v>22113.0</v>
      </c>
      <c r="G1532" s="95" t="s">
        <v>173</v>
      </c>
      <c r="H1532" s="96">
        <v>1746.0</v>
      </c>
    </row>
    <row r="1533">
      <c r="A1533" s="93">
        <v>2018.0</v>
      </c>
      <c r="B1533" s="94" t="s">
        <v>185</v>
      </c>
      <c r="C1533" s="94" t="s">
        <v>11</v>
      </c>
      <c r="D1533" s="94" t="s">
        <v>187</v>
      </c>
      <c r="E1533" s="94" t="s">
        <v>409</v>
      </c>
      <c r="F1533" s="93">
        <v>56021.0</v>
      </c>
      <c r="G1533" s="95" t="s">
        <v>189</v>
      </c>
      <c r="H1533" s="96">
        <v>7660.0</v>
      </c>
    </row>
    <row r="1534">
      <c r="A1534" s="93">
        <v>2018.0</v>
      </c>
      <c r="B1534" s="94" t="s">
        <v>185</v>
      </c>
      <c r="C1534" s="94" t="s">
        <v>11</v>
      </c>
      <c r="D1534" s="94" t="s">
        <v>187</v>
      </c>
      <c r="E1534" s="94" t="s">
        <v>409</v>
      </c>
      <c r="F1534" s="93">
        <v>56021.0</v>
      </c>
      <c r="G1534" s="95" t="s">
        <v>173</v>
      </c>
      <c r="H1534" s="96">
        <v>19732.0</v>
      </c>
    </row>
    <row r="1535">
      <c r="A1535" s="93">
        <v>2018.0</v>
      </c>
      <c r="B1535" s="94" t="s">
        <v>185</v>
      </c>
      <c r="C1535" s="94" t="s">
        <v>11</v>
      </c>
      <c r="D1535" s="94" t="s">
        <v>300</v>
      </c>
      <c r="E1535" s="94" t="s">
        <v>410</v>
      </c>
      <c r="F1535" s="93">
        <v>6077.0</v>
      </c>
      <c r="G1535" s="95" t="s">
        <v>189</v>
      </c>
      <c r="H1535" s="93">
        <v>2903.0</v>
      </c>
    </row>
    <row r="1536">
      <c r="A1536" s="93">
        <v>2018.0</v>
      </c>
      <c r="B1536" s="94" t="s">
        <v>185</v>
      </c>
      <c r="C1536" s="94" t="s">
        <v>11</v>
      </c>
      <c r="D1536" s="94" t="s">
        <v>198</v>
      </c>
      <c r="E1536" s="94" t="s">
        <v>411</v>
      </c>
      <c r="F1536" s="93">
        <v>1003.0</v>
      </c>
      <c r="G1536" s="95" t="s">
        <v>189</v>
      </c>
      <c r="H1536" s="93">
        <v>43082.0</v>
      </c>
    </row>
    <row r="1537">
      <c r="A1537" s="93">
        <v>2018.0</v>
      </c>
      <c r="B1537" s="94" t="s">
        <v>185</v>
      </c>
      <c r="C1537" s="94" t="s">
        <v>11</v>
      </c>
      <c r="D1537" s="94" t="s">
        <v>198</v>
      </c>
      <c r="E1537" s="94" t="s">
        <v>411</v>
      </c>
      <c r="F1537" s="93">
        <v>1003.0</v>
      </c>
      <c r="G1537" s="95" t="s">
        <v>173</v>
      </c>
      <c r="H1537" s="93">
        <v>18.0</v>
      </c>
    </row>
    <row r="1538">
      <c r="A1538" s="93">
        <v>2018.0</v>
      </c>
      <c r="B1538" s="94" t="s">
        <v>185</v>
      </c>
      <c r="C1538" s="94" t="s">
        <v>11</v>
      </c>
      <c r="D1538" s="94" t="s">
        <v>214</v>
      </c>
      <c r="E1538" s="94" t="s">
        <v>413</v>
      </c>
      <c r="F1538" s="93">
        <v>28129.0</v>
      </c>
      <c r="G1538" s="95" t="s">
        <v>189</v>
      </c>
      <c r="H1538" s="96">
        <v>29683.0</v>
      </c>
    </row>
    <row r="1539">
      <c r="A1539" s="93">
        <v>2018.0</v>
      </c>
      <c r="B1539" s="94" t="s">
        <v>185</v>
      </c>
      <c r="C1539" s="94" t="s">
        <v>11</v>
      </c>
      <c r="D1539" s="94" t="s">
        <v>214</v>
      </c>
      <c r="E1539" s="94" t="s">
        <v>413</v>
      </c>
      <c r="F1539" s="93">
        <v>28129.0</v>
      </c>
      <c r="G1539" s="95" t="s">
        <v>173</v>
      </c>
      <c r="H1539" s="96">
        <v>30431.0</v>
      </c>
    </row>
    <row r="1540">
      <c r="A1540" s="93">
        <v>2018.0</v>
      </c>
      <c r="B1540" s="94" t="s">
        <v>185</v>
      </c>
      <c r="C1540" s="94" t="s">
        <v>11</v>
      </c>
      <c r="D1540" s="94" t="s">
        <v>192</v>
      </c>
      <c r="E1540" s="94" t="s">
        <v>386</v>
      </c>
      <c r="F1540" s="93">
        <v>22061.0</v>
      </c>
      <c r="G1540" s="95" t="s">
        <v>173</v>
      </c>
      <c r="H1540" s="96">
        <v>17.0</v>
      </c>
    </row>
    <row r="1541">
      <c r="A1541" s="93">
        <v>2018.0</v>
      </c>
      <c r="B1541" s="94" t="s">
        <v>185</v>
      </c>
      <c r="C1541" s="94" t="s">
        <v>11</v>
      </c>
      <c r="D1541" s="94" t="s">
        <v>192</v>
      </c>
      <c r="E1541" s="94" t="s">
        <v>386</v>
      </c>
      <c r="F1541" s="93">
        <v>22061.0</v>
      </c>
      <c r="G1541" s="95" t="s">
        <v>189</v>
      </c>
      <c r="H1541" s="96">
        <v>1155.0</v>
      </c>
    </row>
    <row r="1542">
      <c r="A1542" s="93">
        <v>2018.0</v>
      </c>
      <c r="B1542" s="94" t="s">
        <v>185</v>
      </c>
      <c r="C1542" s="94" t="s">
        <v>11</v>
      </c>
      <c r="D1542" s="94" t="s">
        <v>250</v>
      </c>
      <c r="E1542" s="94" t="s">
        <v>414</v>
      </c>
      <c r="F1542" s="93">
        <v>30027.0</v>
      </c>
      <c r="G1542" s="95" t="s">
        <v>189</v>
      </c>
      <c r="H1542" s="96">
        <v>7780.0</v>
      </c>
    </row>
    <row r="1543">
      <c r="A1543" s="93">
        <v>2018.0</v>
      </c>
      <c r="B1543" s="94" t="s">
        <v>185</v>
      </c>
      <c r="C1543" s="94" t="s">
        <v>11</v>
      </c>
      <c r="D1543" s="94" t="s">
        <v>300</v>
      </c>
      <c r="E1543" s="94" t="s">
        <v>416</v>
      </c>
      <c r="F1543" s="93">
        <v>6095.0</v>
      </c>
      <c r="G1543" s="95" t="s">
        <v>189</v>
      </c>
      <c r="H1543" s="96">
        <v>2029603.0</v>
      </c>
    </row>
    <row r="1544">
      <c r="A1544" s="93">
        <v>2018.0</v>
      </c>
      <c r="B1544" s="94" t="s">
        <v>185</v>
      </c>
      <c r="C1544" s="94" t="s">
        <v>11</v>
      </c>
      <c r="D1544" s="94" t="s">
        <v>398</v>
      </c>
      <c r="E1544" s="94" t="s">
        <v>417</v>
      </c>
      <c r="F1544" s="93">
        <v>36099.0</v>
      </c>
      <c r="G1544" s="95" t="s">
        <v>189</v>
      </c>
      <c r="H1544" s="96">
        <v>3100.0</v>
      </c>
    </row>
    <row r="1545">
      <c r="A1545" s="93">
        <v>2018.0</v>
      </c>
      <c r="B1545" s="94" t="s">
        <v>185</v>
      </c>
      <c r="C1545" s="94" t="s">
        <v>11</v>
      </c>
      <c r="D1545" s="94" t="s">
        <v>200</v>
      </c>
      <c r="E1545" s="94" t="s">
        <v>402</v>
      </c>
      <c r="F1545" s="93">
        <v>40061.0</v>
      </c>
      <c r="G1545" s="95" t="s">
        <v>189</v>
      </c>
      <c r="H1545" s="96">
        <v>126181.0</v>
      </c>
    </row>
    <row r="1546">
      <c r="A1546" s="93">
        <v>2018.0</v>
      </c>
      <c r="B1546" s="94" t="s">
        <v>185</v>
      </c>
      <c r="C1546" s="94" t="s">
        <v>11</v>
      </c>
      <c r="D1546" s="94" t="s">
        <v>194</v>
      </c>
      <c r="E1546" s="94" t="s">
        <v>415</v>
      </c>
      <c r="F1546" s="93">
        <v>38053.0</v>
      </c>
      <c r="G1546" s="95" t="s">
        <v>173</v>
      </c>
      <c r="H1546" s="96">
        <v>1.9552564E7</v>
      </c>
    </row>
    <row r="1547">
      <c r="A1547" s="93">
        <v>2018.0</v>
      </c>
      <c r="B1547" s="94" t="s">
        <v>185</v>
      </c>
      <c r="C1547" s="94" t="s">
        <v>11</v>
      </c>
      <c r="D1547" s="94" t="s">
        <v>231</v>
      </c>
      <c r="E1547" s="94" t="s">
        <v>375</v>
      </c>
      <c r="F1547" s="93">
        <v>5083.0</v>
      </c>
      <c r="G1547" s="95" t="s">
        <v>189</v>
      </c>
      <c r="H1547" s="96">
        <v>3557608.0</v>
      </c>
    </row>
    <row r="1548">
      <c r="A1548" s="93">
        <v>2018.0</v>
      </c>
      <c r="B1548" s="94" t="s">
        <v>185</v>
      </c>
      <c r="C1548" s="94" t="s">
        <v>11</v>
      </c>
      <c r="D1548" s="94" t="s">
        <v>263</v>
      </c>
      <c r="E1548" s="94" t="s">
        <v>421</v>
      </c>
      <c r="F1548" s="93">
        <v>20175.0</v>
      </c>
      <c r="G1548" s="95" t="s">
        <v>173</v>
      </c>
      <c r="H1548" s="93">
        <v>133.0</v>
      </c>
    </row>
    <row r="1549">
      <c r="A1549" s="93">
        <v>2018.0</v>
      </c>
      <c r="B1549" s="94" t="s">
        <v>185</v>
      </c>
      <c r="C1549" s="94" t="s">
        <v>11</v>
      </c>
      <c r="D1549" s="94" t="s">
        <v>263</v>
      </c>
      <c r="E1549" s="94" t="s">
        <v>421</v>
      </c>
      <c r="F1549" s="93">
        <v>20175.0</v>
      </c>
      <c r="G1549" s="95" t="s">
        <v>189</v>
      </c>
      <c r="H1549" s="93">
        <v>74396.0</v>
      </c>
    </row>
    <row r="1550">
      <c r="A1550" s="93">
        <v>2018.0</v>
      </c>
      <c r="B1550" s="94" t="s">
        <v>185</v>
      </c>
      <c r="C1550" s="94" t="s">
        <v>11</v>
      </c>
      <c r="D1550" s="94" t="s">
        <v>194</v>
      </c>
      <c r="E1550" s="94" t="s">
        <v>415</v>
      </c>
      <c r="F1550" s="93">
        <v>38053.0</v>
      </c>
      <c r="G1550" s="95" t="s">
        <v>189</v>
      </c>
      <c r="H1550" s="93">
        <v>4.8497459E7</v>
      </c>
    </row>
    <row r="1551">
      <c r="A1551" s="93">
        <v>2018.0</v>
      </c>
      <c r="B1551" s="94" t="s">
        <v>185</v>
      </c>
      <c r="C1551" s="94" t="s">
        <v>11</v>
      </c>
      <c r="D1551" s="94" t="s">
        <v>204</v>
      </c>
      <c r="E1551" s="94" t="s">
        <v>315</v>
      </c>
      <c r="F1551" s="93">
        <v>8051.0</v>
      </c>
      <c r="G1551" s="95" t="s">
        <v>189</v>
      </c>
      <c r="H1551" s="93">
        <v>3252709.0</v>
      </c>
    </row>
    <row r="1552">
      <c r="A1552" s="93">
        <v>2018.0</v>
      </c>
      <c r="B1552" s="94" t="s">
        <v>185</v>
      </c>
      <c r="C1552" s="94" t="s">
        <v>11</v>
      </c>
      <c r="D1552" s="94" t="s">
        <v>204</v>
      </c>
      <c r="E1552" s="94" t="s">
        <v>315</v>
      </c>
      <c r="F1552" s="93">
        <v>8051.0</v>
      </c>
      <c r="G1552" s="95" t="s">
        <v>173</v>
      </c>
      <c r="H1552" s="93">
        <v>324.0</v>
      </c>
    </row>
    <row r="1553">
      <c r="A1553" s="93">
        <v>2018.0</v>
      </c>
      <c r="B1553" s="94" t="s">
        <v>185</v>
      </c>
      <c r="C1553" s="94" t="s">
        <v>11</v>
      </c>
      <c r="D1553" s="94" t="s">
        <v>204</v>
      </c>
      <c r="E1553" s="94" t="s">
        <v>315</v>
      </c>
      <c r="F1553" s="93">
        <v>8051.0</v>
      </c>
      <c r="G1553" s="95" t="s">
        <v>172</v>
      </c>
      <c r="H1553" s="96">
        <v>4898773.0</v>
      </c>
    </row>
    <row r="1554">
      <c r="A1554" s="93">
        <v>2018.0</v>
      </c>
      <c r="B1554" s="94" t="s">
        <v>185</v>
      </c>
      <c r="C1554" s="94" t="s">
        <v>11</v>
      </c>
      <c r="D1554" s="94" t="s">
        <v>250</v>
      </c>
      <c r="E1554" s="94" t="s">
        <v>424</v>
      </c>
      <c r="F1554" s="93">
        <v>30079.0</v>
      </c>
      <c r="G1554" s="95" t="s">
        <v>189</v>
      </c>
      <c r="H1554" s="96">
        <v>23437.0</v>
      </c>
    </row>
    <row r="1555">
      <c r="A1555" s="93">
        <v>2018.0</v>
      </c>
      <c r="B1555" s="94" t="s">
        <v>185</v>
      </c>
      <c r="C1555" s="94" t="s">
        <v>11</v>
      </c>
      <c r="D1555" s="94" t="s">
        <v>250</v>
      </c>
      <c r="E1555" s="94" t="s">
        <v>424</v>
      </c>
      <c r="F1555" s="93">
        <v>30079.0</v>
      </c>
      <c r="G1555" s="95" t="s">
        <v>173</v>
      </c>
      <c r="H1555" s="96">
        <v>80331.0</v>
      </c>
    </row>
    <row r="1556">
      <c r="A1556" s="93">
        <v>2018.0</v>
      </c>
      <c r="B1556" s="94" t="s">
        <v>185</v>
      </c>
      <c r="C1556" s="94" t="s">
        <v>11</v>
      </c>
      <c r="D1556" s="94" t="s">
        <v>263</v>
      </c>
      <c r="E1556" s="94" t="s">
        <v>425</v>
      </c>
      <c r="F1556" s="93">
        <v>20195.0</v>
      </c>
      <c r="G1556" s="95" t="s">
        <v>173</v>
      </c>
      <c r="H1556" s="96">
        <v>1810.0</v>
      </c>
    </row>
    <row r="1557">
      <c r="A1557" s="93">
        <v>2018.0</v>
      </c>
      <c r="B1557" s="94" t="s">
        <v>185</v>
      </c>
      <c r="C1557" s="94" t="s">
        <v>11</v>
      </c>
      <c r="D1557" s="94" t="s">
        <v>194</v>
      </c>
      <c r="E1557" s="94" t="s">
        <v>426</v>
      </c>
      <c r="F1557" s="93">
        <v>38011.0</v>
      </c>
      <c r="G1557" s="95" t="s">
        <v>189</v>
      </c>
      <c r="H1557" s="96">
        <v>907715.0</v>
      </c>
    </row>
    <row r="1558">
      <c r="A1558" s="93">
        <v>2018.0</v>
      </c>
      <c r="B1558" s="94" t="s">
        <v>185</v>
      </c>
      <c r="C1558" s="94" t="s">
        <v>11</v>
      </c>
      <c r="D1558" s="94" t="s">
        <v>194</v>
      </c>
      <c r="E1558" s="94" t="s">
        <v>426</v>
      </c>
      <c r="F1558" s="93">
        <v>38011.0</v>
      </c>
      <c r="G1558" s="95" t="s">
        <v>173</v>
      </c>
      <c r="H1558" s="96">
        <v>668908.0</v>
      </c>
    </row>
    <row r="1559">
      <c r="A1559" s="93">
        <v>2018.0</v>
      </c>
      <c r="B1559" s="94" t="s">
        <v>185</v>
      </c>
      <c r="C1559" s="94" t="s">
        <v>11</v>
      </c>
      <c r="D1559" s="94" t="s">
        <v>190</v>
      </c>
      <c r="E1559" s="94" t="s">
        <v>524</v>
      </c>
      <c r="F1559" s="93">
        <v>48039.0</v>
      </c>
      <c r="G1559" s="95" t="s">
        <v>189</v>
      </c>
      <c r="H1559" s="96">
        <v>212938.0</v>
      </c>
    </row>
    <row r="1560">
      <c r="A1560" s="93">
        <v>2018.0</v>
      </c>
      <c r="B1560" s="94" t="s">
        <v>185</v>
      </c>
      <c r="C1560" s="94" t="s">
        <v>11</v>
      </c>
      <c r="D1560" s="94" t="s">
        <v>190</v>
      </c>
      <c r="E1560" s="94" t="s">
        <v>524</v>
      </c>
      <c r="F1560" s="93">
        <v>48039.0</v>
      </c>
      <c r="G1560" s="95" t="s">
        <v>173</v>
      </c>
      <c r="H1560" s="96">
        <v>3902.0</v>
      </c>
    </row>
    <row r="1561">
      <c r="A1561" s="93">
        <v>2018.0</v>
      </c>
      <c r="B1561" s="94" t="s">
        <v>185</v>
      </c>
      <c r="C1561" s="94" t="s">
        <v>11</v>
      </c>
      <c r="D1561" s="94" t="s">
        <v>300</v>
      </c>
      <c r="E1561" s="94" t="s">
        <v>354</v>
      </c>
      <c r="F1561" s="93">
        <v>6029.0</v>
      </c>
      <c r="G1561" s="95" t="s">
        <v>189</v>
      </c>
      <c r="H1561" s="96">
        <v>7733285.0</v>
      </c>
    </row>
    <row r="1562">
      <c r="A1562" s="93">
        <v>2018.0</v>
      </c>
      <c r="B1562" s="94" t="s">
        <v>185</v>
      </c>
      <c r="C1562" s="94" t="s">
        <v>11</v>
      </c>
      <c r="D1562" s="94" t="s">
        <v>300</v>
      </c>
      <c r="E1562" s="94" t="s">
        <v>354</v>
      </c>
      <c r="F1562" s="93">
        <v>6029.0</v>
      </c>
      <c r="G1562" s="95" t="s">
        <v>173</v>
      </c>
      <c r="H1562" s="96">
        <v>8840327.0</v>
      </c>
    </row>
    <row r="1563">
      <c r="A1563" s="93">
        <v>2018.0</v>
      </c>
      <c r="B1563" s="94" t="s">
        <v>185</v>
      </c>
      <c r="C1563" s="94" t="s">
        <v>11</v>
      </c>
      <c r="D1563" s="94" t="s">
        <v>244</v>
      </c>
      <c r="E1563" s="94" t="s">
        <v>429</v>
      </c>
      <c r="F1563" s="93">
        <v>17027.0</v>
      </c>
      <c r="G1563" s="95" t="s">
        <v>173</v>
      </c>
      <c r="H1563" s="96">
        <v>3338.0</v>
      </c>
    </row>
    <row r="1564">
      <c r="A1564" s="93">
        <v>2018.0</v>
      </c>
      <c r="B1564" s="94" t="s">
        <v>185</v>
      </c>
      <c r="C1564" s="94" t="s">
        <v>11</v>
      </c>
      <c r="D1564" s="94" t="s">
        <v>192</v>
      </c>
      <c r="E1564" s="94" t="s">
        <v>431</v>
      </c>
      <c r="F1564" s="93">
        <v>22017.0</v>
      </c>
      <c r="G1564" s="95" t="s">
        <v>189</v>
      </c>
      <c r="H1564" s="96">
        <v>1869572.0</v>
      </c>
    </row>
    <row r="1565">
      <c r="A1565" s="93">
        <v>2018.0</v>
      </c>
      <c r="B1565" s="94" t="s">
        <v>185</v>
      </c>
      <c r="C1565" s="94" t="s">
        <v>11</v>
      </c>
      <c r="D1565" s="94" t="s">
        <v>192</v>
      </c>
      <c r="E1565" s="94" t="s">
        <v>431</v>
      </c>
      <c r="F1565" s="93">
        <v>22017.0</v>
      </c>
      <c r="G1565" s="95" t="s">
        <v>173</v>
      </c>
      <c r="H1565" s="96">
        <v>7124.0</v>
      </c>
    </row>
    <row r="1566">
      <c r="A1566" s="93">
        <v>2018.0</v>
      </c>
      <c r="B1566" s="94" t="s">
        <v>185</v>
      </c>
      <c r="C1566" s="94" t="s">
        <v>11</v>
      </c>
      <c r="D1566" s="94" t="s">
        <v>202</v>
      </c>
      <c r="E1566" s="94" t="s">
        <v>433</v>
      </c>
      <c r="F1566" s="93">
        <v>26137.0</v>
      </c>
      <c r="G1566" s="95" t="s">
        <v>189</v>
      </c>
      <c r="H1566" s="96">
        <v>7815.0</v>
      </c>
    </row>
    <row r="1567">
      <c r="A1567" s="93">
        <v>2018.0</v>
      </c>
      <c r="B1567" s="94" t="s">
        <v>185</v>
      </c>
      <c r="C1567" s="94" t="s">
        <v>11</v>
      </c>
      <c r="D1567" s="94" t="s">
        <v>256</v>
      </c>
      <c r="E1567" s="94" t="s">
        <v>435</v>
      </c>
      <c r="F1567" s="93">
        <v>39009.0</v>
      </c>
      <c r="G1567" s="95" t="s">
        <v>189</v>
      </c>
      <c r="H1567" s="93">
        <v>393.0</v>
      </c>
    </row>
    <row r="1568">
      <c r="A1568" s="93">
        <v>2018.0</v>
      </c>
      <c r="B1568" s="94" t="s">
        <v>185</v>
      </c>
      <c r="C1568" s="94" t="s">
        <v>11</v>
      </c>
      <c r="D1568" s="94" t="s">
        <v>202</v>
      </c>
      <c r="E1568" s="94" t="s">
        <v>434</v>
      </c>
      <c r="F1568" s="93">
        <v>26079.0</v>
      </c>
      <c r="G1568" s="95" t="s">
        <v>189</v>
      </c>
      <c r="H1568" s="96">
        <v>5501.0</v>
      </c>
    </row>
    <row r="1569">
      <c r="A1569" s="93">
        <v>2018.0</v>
      </c>
      <c r="B1569" s="94" t="s">
        <v>185</v>
      </c>
      <c r="C1569" s="94" t="s">
        <v>11</v>
      </c>
      <c r="D1569" s="94" t="s">
        <v>202</v>
      </c>
      <c r="E1569" s="94" t="s">
        <v>434</v>
      </c>
      <c r="F1569" s="93">
        <v>26079.0</v>
      </c>
      <c r="G1569" s="95" t="s">
        <v>173</v>
      </c>
      <c r="H1569" s="96">
        <v>335.0</v>
      </c>
    </row>
    <row r="1570">
      <c r="A1570" s="93">
        <v>2018.0</v>
      </c>
      <c r="B1570" s="94" t="s">
        <v>185</v>
      </c>
      <c r="C1570" s="94" t="s">
        <v>11</v>
      </c>
      <c r="D1570" s="94" t="s">
        <v>204</v>
      </c>
      <c r="E1570" s="94" t="s">
        <v>436</v>
      </c>
      <c r="F1570" s="93">
        <v>8125.0</v>
      </c>
      <c r="G1570" s="95" t="s">
        <v>189</v>
      </c>
      <c r="H1570" s="96">
        <v>665221.0</v>
      </c>
    </row>
    <row r="1571">
      <c r="A1571" s="93">
        <v>2018.0</v>
      </c>
      <c r="B1571" s="94" t="s">
        <v>185</v>
      </c>
      <c r="C1571" s="94" t="s">
        <v>11</v>
      </c>
      <c r="D1571" s="94" t="s">
        <v>260</v>
      </c>
      <c r="E1571" s="94" t="s">
        <v>437</v>
      </c>
      <c r="F1571" s="93">
        <v>42129.0</v>
      </c>
      <c r="G1571" s="95" t="s">
        <v>189</v>
      </c>
      <c r="H1571" s="96">
        <v>3878.0</v>
      </c>
    </row>
    <row r="1572">
      <c r="A1572" s="93">
        <v>2018.0</v>
      </c>
      <c r="B1572" s="94" t="s">
        <v>185</v>
      </c>
      <c r="C1572" s="94" t="s">
        <v>11</v>
      </c>
      <c r="D1572" s="94" t="s">
        <v>192</v>
      </c>
      <c r="E1572" s="94" t="s">
        <v>438</v>
      </c>
      <c r="F1572" s="93">
        <v>22029.0</v>
      </c>
      <c r="G1572" s="95" t="s">
        <v>173</v>
      </c>
      <c r="H1572" s="96">
        <v>478.0</v>
      </c>
    </row>
    <row r="1573">
      <c r="A1573" s="93">
        <v>2018.0</v>
      </c>
      <c r="B1573" s="94" t="s">
        <v>185</v>
      </c>
      <c r="C1573" s="94" t="s">
        <v>11</v>
      </c>
      <c r="D1573" s="94" t="s">
        <v>256</v>
      </c>
      <c r="E1573" s="94" t="s">
        <v>441</v>
      </c>
      <c r="F1573" s="93">
        <v>39111.0</v>
      </c>
      <c r="G1573" s="95" t="s">
        <v>189</v>
      </c>
      <c r="H1573" s="96">
        <v>3290275.0</v>
      </c>
    </row>
    <row r="1574">
      <c r="A1574" s="93">
        <v>2018.0</v>
      </c>
      <c r="B1574" s="94" t="s">
        <v>185</v>
      </c>
      <c r="C1574" s="94" t="s">
        <v>11</v>
      </c>
      <c r="D1574" s="94" t="s">
        <v>256</v>
      </c>
      <c r="E1574" s="94" t="s">
        <v>441</v>
      </c>
      <c r="F1574" s="93">
        <v>39111.0</v>
      </c>
      <c r="G1574" s="95" t="s">
        <v>173</v>
      </c>
      <c r="H1574" s="96">
        <v>776.0</v>
      </c>
    </row>
    <row r="1575">
      <c r="A1575" s="93">
        <v>2018.0</v>
      </c>
      <c r="B1575" s="94" t="s">
        <v>185</v>
      </c>
      <c r="C1575" s="94" t="s">
        <v>11</v>
      </c>
      <c r="D1575" s="94" t="s">
        <v>200</v>
      </c>
      <c r="E1575" s="94" t="s">
        <v>439</v>
      </c>
      <c r="F1575" s="93">
        <v>40051.0</v>
      </c>
      <c r="G1575" s="95" t="s">
        <v>173</v>
      </c>
      <c r="H1575" s="96">
        <v>34380.0</v>
      </c>
    </row>
    <row r="1576">
      <c r="A1576" s="93">
        <v>2018.0</v>
      </c>
      <c r="B1576" s="94" t="s">
        <v>185</v>
      </c>
      <c r="C1576" s="94" t="s">
        <v>11</v>
      </c>
      <c r="D1576" s="94" t="s">
        <v>200</v>
      </c>
      <c r="E1576" s="94" t="s">
        <v>439</v>
      </c>
      <c r="F1576" s="93">
        <v>40051.0</v>
      </c>
      <c r="G1576" s="95" t="s">
        <v>189</v>
      </c>
      <c r="H1576" s="96">
        <v>197062.0</v>
      </c>
    </row>
    <row r="1577">
      <c r="A1577" s="93">
        <v>2018.0</v>
      </c>
      <c r="B1577" s="94" t="s">
        <v>185</v>
      </c>
      <c r="C1577" s="94" t="s">
        <v>11</v>
      </c>
      <c r="D1577" s="94" t="s">
        <v>190</v>
      </c>
      <c r="E1577" s="94" t="s">
        <v>442</v>
      </c>
      <c r="F1577" s="93">
        <v>48179.0</v>
      </c>
      <c r="G1577" s="95" t="s">
        <v>173</v>
      </c>
      <c r="H1577" s="96">
        <v>758.0</v>
      </c>
    </row>
    <row r="1578">
      <c r="A1578" s="93">
        <v>2018.0</v>
      </c>
      <c r="B1578" s="94" t="s">
        <v>185</v>
      </c>
      <c r="C1578" s="94" t="s">
        <v>11</v>
      </c>
      <c r="D1578" s="94" t="s">
        <v>250</v>
      </c>
      <c r="E1578" s="94" t="s">
        <v>443</v>
      </c>
      <c r="F1578" s="93">
        <v>30087.0</v>
      </c>
      <c r="G1578" s="95" t="s">
        <v>189</v>
      </c>
      <c r="H1578" s="96">
        <v>224.0</v>
      </c>
    </row>
    <row r="1579">
      <c r="A1579" s="93">
        <v>2018.0</v>
      </c>
      <c r="B1579" s="94" t="s">
        <v>185</v>
      </c>
      <c r="C1579" s="94" t="s">
        <v>11</v>
      </c>
      <c r="D1579" s="94" t="s">
        <v>250</v>
      </c>
      <c r="E1579" s="94" t="s">
        <v>443</v>
      </c>
      <c r="F1579" s="93">
        <v>30087.0</v>
      </c>
      <c r="G1579" s="95" t="s">
        <v>173</v>
      </c>
      <c r="H1579" s="96">
        <v>8407.0</v>
      </c>
    </row>
    <row r="1580">
      <c r="A1580" s="93">
        <v>2018.0</v>
      </c>
      <c r="B1580" s="94" t="s">
        <v>185</v>
      </c>
      <c r="C1580" s="94" t="s">
        <v>11</v>
      </c>
      <c r="D1580" s="94" t="s">
        <v>250</v>
      </c>
      <c r="E1580" s="94" t="s">
        <v>443</v>
      </c>
      <c r="F1580" s="93">
        <v>30087.0</v>
      </c>
      <c r="G1580" s="95" t="s">
        <v>172</v>
      </c>
      <c r="H1580" s="96">
        <v>3236474.0</v>
      </c>
    </row>
    <row r="1581">
      <c r="A1581" s="93">
        <v>2018.0</v>
      </c>
      <c r="B1581" s="94" t="s">
        <v>185</v>
      </c>
      <c r="C1581" s="94" t="s">
        <v>11</v>
      </c>
      <c r="D1581" s="94" t="s">
        <v>196</v>
      </c>
      <c r="E1581" s="94" t="s">
        <v>147</v>
      </c>
      <c r="F1581" s="93">
        <v>49049.0</v>
      </c>
      <c r="G1581" s="95" t="s">
        <v>189</v>
      </c>
      <c r="H1581" s="96">
        <v>14350.0</v>
      </c>
    </row>
    <row r="1582">
      <c r="A1582" s="93">
        <v>2018.0</v>
      </c>
      <c r="B1582" s="94" t="s">
        <v>185</v>
      </c>
      <c r="C1582" s="94" t="s">
        <v>11</v>
      </c>
      <c r="D1582" s="94" t="s">
        <v>192</v>
      </c>
      <c r="E1582" s="94" t="s">
        <v>444</v>
      </c>
      <c r="F1582" s="93">
        <v>22075.0</v>
      </c>
      <c r="G1582" s="95" t="s">
        <v>189</v>
      </c>
      <c r="H1582" s="96">
        <v>1094184.0</v>
      </c>
    </row>
    <row r="1583">
      <c r="A1583" s="93">
        <v>2018.0</v>
      </c>
      <c r="B1583" s="94" t="s">
        <v>185</v>
      </c>
      <c r="C1583" s="94" t="s">
        <v>11</v>
      </c>
      <c r="D1583" s="94" t="s">
        <v>192</v>
      </c>
      <c r="E1583" s="94" t="s">
        <v>444</v>
      </c>
      <c r="F1583" s="93">
        <v>22075.0</v>
      </c>
      <c r="G1583" s="95" t="s">
        <v>173</v>
      </c>
      <c r="H1583" s="96">
        <v>349992.0</v>
      </c>
    </row>
    <row r="1584">
      <c r="A1584" s="93">
        <v>2018.0</v>
      </c>
      <c r="B1584" s="94" t="s">
        <v>185</v>
      </c>
      <c r="C1584" s="94" t="s">
        <v>11</v>
      </c>
      <c r="D1584" s="94" t="s">
        <v>300</v>
      </c>
      <c r="E1584" s="94" t="s">
        <v>445</v>
      </c>
      <c r="F1584" s="93">
        <v>6067.0</v>
      </c>
      <c r="G1584" s="95" t="s">
        <v>189</v>
      </c>
      <c r="H1584" s="96">
        <v>418412.0</v>
      </c>
    </row>
    <row r="1585">
      <c r="A1585" s="93">
        <v>2018.0</v>
      </c>
      <c r="B1585" s="94" t="s">
        <v>185</v>
      </c>
      <c r="C1585" s="94" t="s">
        <v>11</v>
      </c>
      <c r="D1585" s="94" t="s">
        <v>187</v>
      </c>
      <c r="E1585" s="94" t="s">
        <v>265</v>
      </c>
      <c r="F1585" s="93">
        <v>56011.0</v>
      </c>
      <c r="G1585" s="95" t="s">
        <v>189</v>
      </c>
      <c r="H1585" s="96">
        <v>13360.0</v>
      </c>
    </row>
    <row r="1586">
      <c r="A1586" s="93">
        <v>2018.0</v>
      </c>
      <c r="B1586" s="94" t="s">
        <v>185</v>
      </c>
      <c r="C1586" s="94" t="s">
        <v>11</v>
      </c>
      <c r="D1586" s="94" t="s">
        <v>187</v>
      </c>
      <c r="E1586" s="94" t="s">
        <v>265</v>
      </c>
      <c r="F1586" s="93">
        <v>56011.0</v>
      </c>
      <c r="G1586" s="95" t="s">
        <v>173</v>
      </c>
      <c r="H1586" s="96">
        <v>457388.0</v>
      </c>
    </row>
    <row r="1587">
      <c r="A1587" s="93">
        <v>2018.0</v>
      </c>
      <c r="B1587" s="94" t="s">
        <v>185</v>
      </c>
      <c r="C1587" s="94" t="s">
        <v>186</v>
      </c>
      <c r="D1587" s="94" t="s">
        <v>204</v>
      </c>
      <c r="E1587" s="94" t="s">
        <v>427</v>
      </c>
      <c r="F1587" s="93">
        <v>8081.0</v>
      </c>
      <c r="G1587" s="95" t="s">
        <v>173</v>
      </c>
      <c r="H1587" s="96">
        <v>8.0</v>
      </c>
    </row>
    <row r="1588">
      <c r="A1588" s="93">
        <v>2018.0</v>
      </c>
      <c r="B1588" s="94" t="s">
        <v>185</v>
      </c>
      <c r="C1588" s="94" t="s">
        <v>186</v>
      </c>
      <c r="D1588" s="94" t="s">
        <v>204</v>
      </c>
      <c r="E1588" s="94" t="s">
        <v>427</v>
      </c>
      <c r="F1588" s="93">
        <v>8081.0</v>
      </c>
      <c r="G1588" s="95" t="s">
        <v>189</v>
      </c>
      <c r="H1588" s="96">
        <v>2.0</v>
      </c>
    </row>
    <row r="1589">
      <c r="A1589" s="93">
        <v>2018.0</v>
      </c>
      <c r="B1589" s="94" t="s">
        <v>185</v>
      </c>
      <c r="C1589" s="94" t="s">
        <v>11</v>
      </c>
      <c r="D1589" s="94" t="s">
        <v>256</v>
      </c>
      <c r="E1589" s="94" t="s">
        <v>447</v>
      </c>
      <c r="F1589" s="93">
        <v>39119.0</v>
      </c>
      <c r="G1589" s="95" t="s">
        <v>173</v>
      </c>
      <c r="H1589" s="96">
        <v>5.0</v>
      </c>
    </row>
    <row r="1590">
      <c r="A1590" s="93">
        <v>2018.0</v>
      </c>
      <c r="B1590" s="94" t="s">
        <v>185</v>
      </c>
      <c r="C1590" s="94" t="s">
        <v>11</v>
      </c>
      <c r="D1590" s="94" t="s">
        <v>256</v>
      </c>
      <c r="E1590" s="94" t="s">
        <v>447</v>
      </c>
      <c r="F1590" s="93">
        <v>39119.0</v>
      </c>
      <c r="G1590" s="95" t="s">
        <v>189</v>
      </c>
      <c r="H1590" s="96">
        <v>1208.0</v>
      </c>
    </row>
    <row r="1591">
      <c r="A1591" s="93">
        <v>2018.0</v>
      </c>
      <c r="B1591" s="94" t="s">
        <v>185</v>
      </c>
      <c r="C1591" s="94" t="s">
        <v>11</v>
      </c>
      <c r="D1591" s="94" t="s">
        <v>256</v>
      </c>
      <c r="E1591" s="94" t="s">
        <v>275</v>
      </c>
      <c r="F1591" s="93">
        <v>39167.0</v>
      </c>
      <c r="G1591" s="95" t="s">
        <v>189</v>
      </c>
      <c r="H1591" s="96">
        <v>29047.0</v>
      </c>
    </row>
    <row r="1592">
      <c r="A1592" s="93">
        <v>2018.0</v>
      </c>
      <c r="B1592" s="94" t="s">
        <v>185</v>
      </c>
      <c r="C1592" s="94" t="s">
        <v>11</v>
      </c>
      <c r="D1592" s="94" t="s">
        <v>256</v>
      </c>
      <c r="E1592" s="94" t="s">
        <v>275</v>
      </c>
      <c r="F1592" s="93">
        <v>39167.0</v>
      </c>
      <c r="G1592" s="95" t="s">
        <v>173</v>
      </c>
      <c r="H1592" s="96">
        <v>1306.0</v>
      </c>
    </row>
    <row r="1593">
      <c r="A1593" s="93">
        <v>2018.0</v>
      </c>
      <c r="B1593" s="94" t="s">
        <v>185</v>
      </c>
      <c r="C1593" s="94" t="s">
        <v>11</v>
      </c>
      <c r="D1593" s="94" t="s">
        <v>187</v>
      </c>
      <c r="E1593" s="94" t="s">
        <v>450</v>
      </c>
      <c r="F1593" s="93">
        <v>56005.0</v>
      </c>
      <c r="G1593" s="95" t="s">
        <v>189</v>
      </c>
      <c r="H1593" s="96">
        <v>4.2038697E7</v>
      </c>
    </row>
    <row r="1594">
      <c r="A1594" s="93">
        <v>2018.0</v>
      </c>
      <c r="B1594" s="94" t="s">
        <v>185</v>
      </c>
      <c r="C1594" s="94" t="s">
        <v>11</v>
      </c>
      <c r="D1594" s="94" t="s">
        <v>187</v>
      </c>
      <c r="E1594" s="94" t="s">
        <v>450</v>
      </c>
      <c r="F1594" s="93">
        <v>56005.0</v>
      </c>
      <c r="G1594" s="95" t="s">
        <v>173</v>
      </c>
      <c r="H1594" s="96">
        <v>7784407.0</v>
      </c>
    </row>
    <row r="1595">
      <c r="A1595" s="93">
        <v>2018.0</v>
      </c>
      <c r="B1595" s="94" t="s">
        <v>185</v>
      </c>
      <c r="C1595" s="94" t="s">
        <v>11</v>
      </c>
      <c r="D1595" s="94" t="s">
        <v>187</v>
      </c>
      <c r="E1595" s="94" t="s">
        <v>450</v>
      </c>
      <c r="F1595" s="93">
        <v>56005.0</v>
      </c>
      <c r="G1595" s="95" t="s">
        <v>172</v>
      </c>
      <c r="H1595" s="96">
        <v>2.4563615E8</v>
      </c>
    </row>
    <row r="1596">
      <c r="A1596" s="93">
        <v>2018.0</v>
      </c>
      <c r="B1596" s="94" t="s">
        <v>185</v>
      </c>
      <c r="C1596" s="94" t="s">
        <v>11</v>
      </c>
      <c r="D1596" s="94" t="s">
        <v>250</v>
      </c>
      <c r="E1596" s="94" t="s">
        <v>280</v>
      </c>
      <c r="F1596" s="93">
        <v>30033.0</v>
      </c>
      <c r="G1596" s="95" t="s">
        <v>173</v>
      </c>
      <c r="H1596" s="96">
        <v>1387.0</v>
      </c>
    </row>
    <row r="1597">
      <c r="A1597" s="93">
        <v>2018.0</v>
      </c>
      <c r="B1597" s="94" t="s">
        <v>185</v>
      </c>
      <c r="C1597" s="94" t="s">
        <v>11</v>
      </c>
      <c r="D1597" s="94" t="s">
        <v>190</v>
      </c>
      <c r="E1597" s="94" t="s">
        <v>451</v>
      </c>
      <c r="F1597" s="93">
        <v>48203.0</v>
      </c>
      <c r="G1597" s="95" t="s">
        <v>189</v>
      </c>
      <c r="H1597" s="96">
        <v>3196.0</v>
      </c>
    </row>
    <row r="1598">
      <c r="A1598" s="93">
        <v>2018.0</v>
      </c>
      <c r="B1598" s="94" t="s">
        <v>185</v>
      </c>
      <c r="C1598" s="94" t="s">
        <v>11</v>
      </c>
      <c r="D1598" s="94" t="s">
        <v>231</v>
      </c>
      <c r="E1598" s="94" t="s">
        <v>452</v>
      </c>
      <c r="F1598" s="93">
        <v>5141.0</v>
      </c>
      <c r="G1598" s="95" t="s">
        <v>189</v>
      </c>
      <c r="H1598" s="96">
        <v>1271228.0</v>
      </c>
    </row>
    <row r="1599">
      <c r="A1599" s="93">
        <v>2018.0</v>
      </c>
      <c r="B1599" s="94" t="s">
        <v>185</v>
      </c>
      <c r="C1599" s="94" t="s">
        <v>11</v>
      </c>
      <c r="D1599" s="94" t="s">
        <v>200</v>
      </c>
      <c r="E1599" s="94" t="s">
        <v>455</v>
      </c>
      <c r="F1599" s="93">
        <v>40043.0</v>
      </c>
      <c r="G1599" s="94" t="s">
        <v>189</v>
      </c>
      <c r="H1599" s="96">
        <v>799812.0</v>
      </c>
    </row>
    <row r="1600">
      <c r="A1600" s="93">
        <v>2018.0</v>
      </c>
      <c r="B1600" s="94" t="s">
        <v>185</v>
      </c>
      <c r="C1600" s="94" t="s">
        <v>11</v>
      </c>
      <c r="D1600" s="94" t="s">
        <v>198</v>
      </c>
      <c r="E1600" s="94" t="s">
        <v>453</v>
      </c>
      <c r="F1600" s="93">
        <v>1125.0</v>
      </c>
      <c r="G1600" s="95" t="s">
        <v>189</v>
      </c>
      <c r="H1600" s="96">
        <v>319231.0</v>
      </c>
    </row>
    <row r="1601">
      <c r="A1601" s="93">
        <v>2018.0</v>
      </c>
      <c r="B1601" s="94" t="s">
        <v>185</v>
      </c>
      <c r="C1601" s="94" t="s">
        <v>11</v>
      </c>
      <c r="D1601" s="94" t="s">
        <v>200</v>
      </c>
      <c r="E1601" s="94" t="s">
        <v>455</v>
      </c>
      <c r="F1601" s="93">
        <v>40043.0</v>
      </c>
      <c r="G1601" s="95" t="s">
        <v>173</v>
      </c>
      <c r="H1601" s="96">
        <v>61500.0</v>
      </c>
    </row>
    <row r="1602">
      <c r="A1602" s="93">
        <v>2018.0</v>
      </c>
      <c r="B1602" s="94" t="s">
        <v>185</v>
      </c>
      <c r="C1602" s="94" t="s">
        <v>11</v>
      </c>
      <c r="D1602" s="94" t="s">
        <v>187</v>
      </c>
      <c r="E1602" s="94" t="s">
        <v>446</v>
      </c>
      <c r="F1602" s="93">
        <v>56007.0</v>
      </c>
      <c r="G1602" s="95" t="s">
        <v>189</v>
      </c>
      <c r="H1602" s="96">
        <v>4.7319647E7</v>
      </c>
    </row>
    <row r="1603">
      <c r="A1603" s="93">
        <v>2018.0</v>
      </c>
      <c r="B1603" s="94" t="s">
        <v>185</v>
      </c>
      <c r="C1603" s="94" t="s">
        <v>11</v>
      </c>
      <c r="D1603" s="94" t="s">
        <v>187</v>
      </c>
      <c r="E1603" s="94" t="s">
        <v>446</v>
      </c>
      <c r="F1603" s="93">
        <v>56007.0</v>
      </c>
      <c r="G1603" s="95" t="s">
        <v>173</v>
      </c>
      <c r="H1603" s="96">
        <v>657086.0</v>
      </c>
    </row>
    <row r="1604">
      <c r="A1604" s="93">
        <v>2018.0</v>
      </c>
      <c r="B1604" s="94" t="s">
        <v>185</v>
      </c>
      <c r="C1604" s="94" t="s">
        <v>11</v>
      </c>
      <c r="D1604" s="94" t="s">
        <v>206</v>
      </c>
      <c r="E1604" s="94" t="s">
        <v>449</v>
      </c>
      <c r="F1604" s="93">
        <v>35031.0</v>
      </c>
      <c r="G1604" s="95" t="s">
        <v>172</v>
      </c>
      <c r="H1604" s="96">
        <v>383747.0</v>
      </c>
    </row>
    <row r="1605">
      <c r="A1605" s="93">
        <v>2018.0</v>
      </c>
      <c r="B1605" s="94" t="s">
        <v>185</v>
      </c>
      <c r="C1605" s="94" t="s">
        <v>11</v>
      </c>
      <c r="D1605" s="94" t="s">
        <v>190</v>
      </c>
      <c r="E1605" s="94" t="s">
        <v>456</v>
      </c>
      <c r="F1605" s="93">
        <v>48211.0</v>
      </c>
      <c r="G1605" s="95" t="s">
        <v>189</v>
      </c>
      <c r="H1605" s="96">
        <v>7338.0</v>
      </c>
    </row>
    <row r="1606">
      <c r="A1606" s="93">
        <v>2018.0</v>
      </c>
      <c r="B1606" s="94" t="s">
        <v>185</v>
      </c>
      <c r="C1606" s="94" t="s">
        <v>11</v>
      </c>
      <c r="D1606" s="94" t="s">
        <v>190</v>
      </c>
      <c r="E1606" s="94" t="s">
        <v>456</v>
      </c>
      <c r="F1606" s="93">
        <v>48211.0</v>
      </c>
      <c r="G1606" s="95" t="s">
        <v>173</v>
      </c>
      <c r="H1606" s="96">
        <v>36.0</v>
      </c>
    </row>
    <row r="1607">
      <c r="A1607" s="93">
        <v>2018.0</v>
      </c>
      <c r="B1607" s="94" t="s">
        <v>185</v>
      </c>
      <c r="C1607" s="94" t="s">
        <v>11</v>
      </c>
      <c r="D1607" s="94" t="s">
        <v>206</v>
      </c>
      <c r="E1607" s="94" t="s">
        <v>449</v>
      </c>
      <c r="F1607" s="93">
        <v>35031.0</v>
      </c>
      <c r="G1607" s="95" t="s">
        <v>173</v>
      </c>
      <c r="H1607" s="96">
        <v>5188.0</v>
      </c>
    </row>
    <row r="1608">
      <c r="A1608" s="93">
        <v>2018.0</v>
      </c>
      <c r="B1608" s="94" t="s">
        <v>185</v>
      </c>
      <c r="C1608" s="94" t="s">
        <v>11</v>
      </c>
      <c r="D1608" s="94" t="s">
        <v>194</v>
      </c>
      <c r="E1608" s="94" t="s">
        <v>458</v>
      </c>
      <c r="F1608" s="93">
        <v>38007.0</v>
      </c>
      <c r="G1608" s="95" t="s">
        <v>173</v>
      </c>
      <c r="H1608" s="96">
        <v>1448764.0</v>
      </c>
    </row>
    <row r="1609">
      <c r="A1609" s="93">
        <v>2018.0</v>
      </c>
      <c r="B1609" s="94" t="s">
        <v>185</v>
      </c>
      <c r="C1609" s="94" t="s">
        <v>11</v>
      </c>
      <c r="D1609" s="94" t="s">
        <v>194</v>
      </c>
      <c r="E1609" s="94" t="s">
        <v>458</v>
      </c>
      <c r="F1609" s="93">
        <v>38007.0</v>
      </c>
      <c r="G1609" s="95" t="s">
        <v>189</v>
      </c>
      <c r="H1609" s="96">
        <v>1607262.0</v>
      </c>
    </row>
    <row r="1610">
      <c r="A1610" s="93">
        <v>2018.0</v>
      </c>
      <c r="B1610" s="94" t="s">
        <v>185</v>
      </c>
      <c r="C1610" s="94" t="s">
        <v>11</v>
      </c>
      <c r="D1610" s="94" t="s">
        <v>263</v>
      </c>
      <c r="E1610" s="94" t="s">
        <v>242</v>
      </c>
      <c r="F1610" s="93">
        <v>20033.0</v>
      </c>
      <c r="G1610" s="95" t="s">
        <v>189</v>
      </c>
      <c r="H1610" s="96">
        <v>3216.0</v>
      </c>
    </row>
    <row r="1611">
      <c r="A1611" s="93">
        <v>2018.0</v>
      </c>
      <c r="B1611" s="94" t="s">
        <v>185</v>
      </c>
      <c r="C1611" s="94" t="s">
        <v>11</v>
      </c>
      <c r="D1611" s="94" t="s">
        <v>206</v>
      </c>
      <c r="E1611" s="94" t="s">
        <v>449</v>
      </c>
      <c r="F1611" s="93">
        <v>35031.0</v>
      </c>
      <c r="G1611" s="95" t="s">
        <v>189</v>
      </c>
      <c r="H1611" s="96">
        <v>101461.0</v>
      </c>
    </row>
    <row r="1612">
      <c r="A1612" s="93">
        <v>2018.0</v>
      </c>
      <c r="B1612" s="94" t="s">
        <v>185</v>
      </c>
      <c r="C1612" s="94" t="s">
        <v>11</v>
      </c>
      <c r="D1612" s="94" t="s">
        <v>396</v>
      </c>
      <c r="E1612" s="94" t="s">
        <v>459</v>
      </c>
      <c r="F1612" s="93">
        <v>46047.0</v>
      </c>
      <c r="G1612" s="95" t="s">
        <v>173</v>
      </c>
      <c r="H1612" s="96">
        <v>7185.0</v>
      </c>
    </row>
    <row r="1613">
      <c r="A1613" s="93">
        <v>2018.0</v>
      </c>
      <c r="B1613" s="94" t="s">
        <v>185</v>
      </c>
      <c r="C1613" s="94" t="s">
        <v>11</v>
      </c>
      <c r="D1613" s="94" t="s">
        <v>250</v>
      </c>
      <c r="E1613" s="94" t="s">
        <v>460</v>
      </c>
      <c r="F1613" s="93">
        <v>30105.0</v>
      </c>
      <c r="G1613" s="95" t="s">
        <v>189</v>
      </c>
      <c r="H1613" s="96">
        <v>860950.0</v>
      </c>
    </row>
    <row r="1614">
      <c r="A1614" s="93">
        <v>2018.0</v>
      </c>
      <c r="B1614" s="94" t="s">
        <v>185</v>
      </c>
      <c r="C1614" s="94" t="s">
        <v>11</v>
      </c>
      <c r="D1614" s="94" t="s">
        <v>187</v>
      </c>
      <c r="E1614" s="94" t="s">
        <v>461</v>
      </c>
      <c r="F1614" s="93">
        <v>56001.0</v>
      </c>
      <c r="G1614" s="95" t="s">
        <v>189</v>
      </c>
      <c r="H1614" s="96">
        <v>14950.0</v>
      </c>
    </row>
    <row r="1615">
      <c r="A1615" s="93">
        <v>2018.0</v>
      </c>
      <c r="B1615" s="94" t="s">
        <v>185</v>
      </c>
      <c r="C1615" s="94" t="s">
        <v>11</v>
      </c>
      <c r="D1615" s="94" t="s">
        <v>187</v>
      </c>
      <c r="E1615" s="94" t="s">
        <v>461</v>
      </c>
      <c r="F1615" s="93">
        <v>56001.0</v>
      </c>
      <c r="G1615" s="95" t="s">
        <v>173</v>
      </c>
      <c r="H1615" s="96">
        <v>15334.0</v>
      </c>
    </row>
    <row r="1616">
      <c r="A1616" s="93">
        <v>2018.0</v>
      </c>
      <c r="B1616" s="94" t="s">
        <v>185</v>
      </c>
      <c r="C1616" s="94" t="s">
        <v>11</v>
      </c>
      <c r="D1616" s="94" t="s">
        <v>204</v>
      </c>
      <c r="E1616" s="94" t="s">
        <v>280</v>
      </c>
      <c r="F1616" s="93">
        <v>8045.0</v>
      </c>
      <c r="G1616" s="95" t="s">
        <v>189</v>
      </c>
      <c r="H1616" s="96">
        <v>1.69562889E8</v>
      </c>
    </row>
    <row r="1617">
      <c r="A1617" s="93">
        <v>2018.0</v>
      </c>
      <c r="B1617" s="94" t="s">
        <v>185</v>
      </c>
      <c r="C1617" s="94" t="s">
        <v>11</v>
      </c>
      <c r="D1617" s="94" t="s">
        <v>204</v>
      </c>
      <c r="E1617" s="94" t="s">
        <v>280</v>
      </c>
      <c r="F1617" s="93">
        <v>8045.0</v>
      </c>
      <c r="G1617" s="95" t="s">
        <v>173</v>
      </c>
      <c r="H1617" s="96">
        <v>476738.0</v>
      </c>
    </row>
    <row r="1618">
      <c r="A1618" s="93">
        <v>2018.0</v>
      </c>
      <c r="B1618" s="94" t="s">
        <v>185</v>
      </c>
      <c r="C1618" s="94" t="s">
        <v>11</v>
      </c>
      <c r="D1618" s="94" t="s">
        <v>200</v>
      </c>
      <c r="E1618" s="94" t="s">
        <v>463</v>
      </c>
      <c r="F1618" s="93">
        <v>40029.0</v>
      </c>
      <c r="G1618" s="95" t="s">
        <v>173</v>
      </c>
      <c r="H1618" s="96">
        <v>2418.0</v>
      </c>
    </row>
    <row r="1619">
      <c r="A1619" s="93">
        <v>2018.0</v>
      </c>
      <c r="B1619" s="94" t="s">
        <v>185</v>
      </c>
      <c r="C1619" s="94" t="s">
        <v>11</v>
      </c>
      <c r="D1619" s="94" t="s">
        <v>200</v>
      </c>
      <c r="E1619" s="94" t="s">
        <v>463</v>
      </c>
      <c r="F1619" s="93">
        <v>40029.0</v>
      </c>
      <c r="G1619" s="95" t="s">
        <v>189</v>
      </c>
      <c r="H1619" s="96">
        <v>2134694.0</v>
      </c>
    </row>
    <row r="1620">
      <c r="A1620" s="93">
        <v>2018.0</v>
      </c>
      <c r="B1620" s="94" t="s">
        <v>185</v>
      </c>
      <c r="C1620" s="94" t="s">
        <v>11</v>
      </c>
      <c r="D1620" s="94" t="s">
        <v>263</v>
      </c>
      <c r="E1620" s="94" t="s">
        <v>464</v>
      </c>
      <c r="F1620" s="93">
        <v>20053.0</v>
      </c>
      <c r="G1620" s="95" t="s">
        <v>189</v>
      </c>
      <c r="H1620" s="96">
        <v>4822.0</v>
      </c>
    </row>
    <row r="1621">
      <c r="A1621" s="93">
        <v>2018.0</v>
      </c>
      <c r="B1621" s="94" t="s">
        <v>185</v>
      </c>
      <c r="C1621" s="94" t="s">
        <v>11</v>
      </c>
      <c r="D1621" s="94" t="s">
        <v>204</v>
      </c>
      <c r="E1621" s="94" t="s">
        <v>465</v>
      </c>
      <c r="F1621" s="93">
        <v>8087.0</v>
      </c>
      <c r="G1621" s="95" t="s">
        <v>173</v>
      </c>
      <c r="H1621" s="96">
        <v>774.0</v>
      </c>
    </row>
    <row r="1622">
      <c r="A1622" s="93">
        <v>2018.0</v>
      </c>
      <c r="B1622" s="94" t="s">
        <v>185</v>
      </c>
      <c r="C1622" s="94" t="s">
        <v>11</v>
      </c>
      <c r="D1622" s="94" t="s">
        <v>194</v>
      </c>
      <c r="E1622" s="94" t="s">
        <v>467</v>
      </c>
      <c r="F1622" s="93">
        <v>38087.0</v>
      </c>
      <c r="G1622" s="95" t="s">
        <v>189</v>
      </c>
      <c r="H1622" s="96">
        <v>63522.0</v>
      </c>
    </row>
    <row r="1623">
      <c r="A1623" s="93">
        <v>2018.0</v>
      </c>
      <c r="B1623" s="94" t="s">
        <v>185</v>
      </c>
      <c r="C1623" s="94" t="s">
        <v>11</v>
      </c>
      <c r="D1623" s="94" t="s">
        <v>194</v>
      </c>
      <c r="E1623" s="94" t="s">
        <v>467</v>
      </c>
      <c r="F1623" s="93">
        <v>38087.0</v>
      </c>
      <c r="G1623" s="95" t="s">
        <v>173</v>
      </c>
      <c r="H1623" s="96">
        <v>269231.0</v>
      </c>
    </row>
    <row r="1624">
      <c r="A1624" s="93">
        <v>2018.0</v>
      </c>
      <c r="B1624" s="94" t="s">
        <v>185</v>
      </c>
      <c r="C1624" s="94" t="s">
        <v>11</v>
      </c>
      <c r="D1624" s="94" t="s">
        <v>214</v>
      </c>
      <c r="E1624" s="94" t="s">
        <v>468</v>
      </c>
      <c r="F1624" s="93">
        <v>28073.0</v>
      </c>
      <c r="G1624" s="95" t="s">
        <v>173</v>
      </c>
      <c r="H1624" s="96">
        <v>14863.0</v>
      </c>
    </row>
    <row r="1625">
      <c r="A1625" s="93">
        <v>2018.0</v>
      </c>
      <c r="B1625" s="94" t="s">
        <v>185</v>
      </c>
      <c r="C1625" s="94" t="s">
        <v>11</v>
      </c>
      <c r="D1625" s="94" t="s">
        <v>250</v>
      </c>
      <c r="E1625" s="94" t="s">
        <v>470</v>
      </c>
      <c r="F1625" s="93">
        <v>30075.0</v>
      </c>
      <c r="G1625" s="95" t="s">
        <v>189</v>
      </c>
      <c r="H1625" s="96">
        <v>8593.0</v>
      </c>
    </row>
    <row r="1626">
      <c r="A1626" s="93">
        <v>2018.0</v>
      </c>
      <c r="B1626" s="94" t="s">
        <v>185</v>
      </c>
      <c r="C1626" s="94" t="s">
        <v>11</v>
      </c>
      <c r="D1626" s="94" t="s">
        <v>250</v>
      </c>
      <c r="E1626" s="94" t="s">
        <v>470</v>
      </c>
      <c r="F1626" s="93">
        <v>30075.0</v>
      </c>
      <c r="G1626" s="95" t="s">
        <v>173</v>
      </c>
      <c r="H1626" s="96">
        <v>232626.0</v>
      </c>
    </row>
    <row r="1627">
      <c r="A1627" s="93">
        <v>2018.0</v>
      </c>
      <c r="B1627" s="94" t="s">
        <v>185</v>
      </c>
      <c r="C1627" s="94" t="s">
        <v>11</v>
      </c>
      <c r="D1627" s="94" t="s">
        <v>250</v>
      </c>
      <c r="E1627" s="94" t="s">
        <v>471</v>
      </c>
      <c r="F1627" s="93">
        <v>30073.0</v>
      </c>
      <c r="G1627" s="95" t="s">
        <v>189</v>
      </c>
      <c r="H1627" s="96">
        <v>1069.0</v>
      </c>
    </row>
    <row r="1628">
      <c r="A1628" s="93">
        <v>2018.0</v>
      </c>
      <c r="B1628" s="94" t="s">
        <v>185</v>
      </c>
      <c r="C1628" s="94" t="s">
        <v>11</v>
      </c>
      <c r="D1628" s="94" t="s">
        <v>202</v>
      </c>
      <c r="E1628" s="94" t="s">
        <v>474</v>
      </c>
      <c r="F1628" s="93">
        <v>26135.0</v>
      </c>
      <c r="G1628" s="95" t="s">
        <v>189</v>
      </c>
      <c r="H1628" s="96">
        <v>596998.0</v>
      </c>
    </row>
    <row r="1629">
      <c r="A1629" s="93">
        <v>2018.0</v>
      </c>
      <c r="B1629" s="94" t="s">
        <v>185</v>
      </c>
      <c r="C1629" s="94" t="s">
        <v>11</v>
      </c>
      <c r="D1629" s="94" t="s">
        <v>202</v>
      </c>
      <c r="E1629" s="94" t="s">
        <v>474</v>
      </c>
      <c r="F1629" s="93">
        <v>26135.0</v>
      </c>
      <c r="G1629" s="95" t="s">
        <v>173</v>
      </c>
      <c r="H1629" s="96">
        <v>4061.0</v>
      </c>
    </row>
    <row r="1630">
      <c r="A1630" s="93">
        <v>2018.0</v>
      </c>
      <c r="B1630" s="94" t="s">
        <v>185</v>
      </c>
      <c r="C1630" s="94" t="s">
        <v>11</v>
      </c>
      <c r="D1630" s="94" t="s">
        <v>200</v>
      </c>
      <c r="E1630" s="94" t="s">
        <v>473</v>
      </c>
      <c r="F1630" s="93">
        <v>40077.0</v>
      </c>
      <c r="G1630" s="95" t="s">
        <v>172</v>
      </c>
      <c r="H1630" s="96">
        <v>27389.0</v>
      </c>
    </row>
    <row r="1631">
      <c r="A1631" s="93">
        <v>2018.0</v>
      </c>
      <c r="B1631" s="94" t="s">
        <v>185</v>
      </c>
      <c r="C1631" s="94" t="s">
        <v>11</v>
      </c>
      <c r="D1631" s="94" t="s">
        <v>200</v>
      </c>
      <c r="E1631" s="94" t="s">
        <v>473</v>
      </c>
      <c r="F1631" s="93">
        <v>40077.0</v>
      </c>
      <c r="G1631" s="95" t="s">
        <v>189</v>
      </c>
      <c r="H1631" s="96">
        <v>123786.0</v>
      </c>
    </row>
    <row r="1632">
      <c r="A1632" s="93">
        <v>2018.0</v>
      </c>
      <c r="B1632" s="94" t="s">
        <v>185</v>
      </c>
      <c r="C1632" s="94" t="s">
        <v>11</v>
      </c>
      <c r="D1632" s="94" t="s">
        <v>263</v>
      </c>
      <c r="E1632" s="94" t="s">
        <v>475</v>
      </c>
      <c r="F1632" s="93">
        <v>20063.0</v>
      </c>
      <c r="G1632" s="95" t="s">
        <v>173</v>
      </c>
      <c r="H1632" s="96">
        <v>1663.0</v>
      </c>
    </row>
    <row r="1633">
      <c r="A1633" s="93">
        <v>2018.0</v>
      </c>
      <c r="B1633" s="94" t="s">
        <v>185</v>
      </c>
      <c r="C1633" s="94" t="s">
        <v>11</v>
      </c>
      <c r="D1633" s="94" t="s">
        <v>187</v>
      </c>
      <c r="E1633" s="94" t="s">
        <v>476</v>
      </c>
      <c r="F1633" s="93">
        <v>56029.0</v>
      </c>
      <c r="G1633" s="95" t="s">
        <v>189</v>
      </c>
      <c r="H1633" s="96">
        <v>5400015.0</v>
      </c>
    </row>
    <row r="1634">
      <c r="A1634" s="93">
        <v>2018.0</v>
      </c>
      <c r="B1634" s="94" t="s">
        <v>185</v>
      </c>
      <c r="C1634" s="94" t="s">
        <v>11</v>
      </c>
      <c r="D1634" s="94" t="s">
        <v>187</v>
      </c>
      <c r="E1634" s="94" t="s">
        <v>476</v>
      </c>
      <c r="F1634" s="93">
        <v>56029.0</v>
      </c>
      <c r="G1634" s="95" t="s">
        <v>173</v>
      </c>
      <c r="H1634" s="96">
        <v>3844170.0</v>
      </c>
    </row>
    <row r="1635">
      <c r="A1635" s="93">
        <v>2018.0</v>
      </c>
      <c r="B1635" s="94" t="s">
        <v>185</v>
      </c>
      <c r="C1635" s="94" t="s">
        <v>11</v>
      </c>
      <c r="D1635" s="94" t="s">
        <v>194</v>
      </c>
      <c r="E1635" s="94" t="s">
        <v>478</v>
      </c>
      <c r="F1635" s="93">
        <v>38075.0</v>
      </c>
      <c r="G1635" s="95" t="s">
        <v>189</v>
      </c>
      <c r="H1635" s="96">
        <v>1640.0</v>
      </c>
    </row>
    <row r="1636">
      <c r="A1636" s="93">
        <v>2018.0</v>
      </c>
      <c r="B1636" s="94" t="s">
        <v>185</v>
      </c>
      <c r="C1636" s="94" t="s">
        <v>11</v>
      </c>
      <c r="D1636" s="94" t="s">
        <v>194</v>
      </c>
      <c r="E1636" s="94" t="s">
        <v>478</v>
      </c>
      <c r="F1636" s="93">
        <v>38075.0</v>
      </c>
      <c r="G1636" s="95" t="s">
        <v>173</v>
      </c>
      <c r="H1636" s="96">
        <v>17194.0</v>
      </c>
    </row>
    <row r="1637">
      <c r="A1637" s="93">
        <v>2018.0</v>
      </c>
      <c r="B1637" s="94" t="s">
        <v>185</v>
      </c>
      <c r="C1637" s="94" t="s">
        <v>11</v>
      </c>
      <c r="D1637" s="94" t="s">
        <v>263</v>
      </c>
      <c r="E1637" s="94" t="s">
        <v>477</v>
      </c>
      <c r="F1637" s="93">
        <v>20075.0</v>
      </c>
      <c r="G1637" s="95" t="s">
        <v>189</v>
      </c>
      <c r="H1637" s="93">
        <v>14604.0</v>
      </c>
    </row>
    <row r="1638">
      <c r="A1638" s="93">
        <v>2018.0</v>
      </c>
      <c r="B1638" s="94" t="s">
        <v>185</v>
      </c>
      <c r="C1638" s="94" t="s">
        <v>11</v>
      </c>
      <c r="D1638" s="94" t="s">
        <v>187</v>
      </c>
      <c r="E1638" s="94" t="s">
        <v>479</v>
      </c>
      <c r="F1638" s="93">
        <v>56041.0</v>
      </c>
      <c r="G1638" s="95" t="s">
        <v>189</v>
      </c>
      <c r="H1638" s="93">
        <v>3.4892073E7</v>
      </c>
    </row>
    <row r="1639">
      <c r="A1639" s="93">
        <v>2018.0</v>
      </c>
      <c r="B1639" s="94" t="s">
        <v>185</v>
      </c>
      <c r="C1639" s="94" t="s">
        <v>11</v>
      </c>
      <c r="D1639" s="94" t="s">
        <v>187</v>
      </c>
      <c r="E1639" s="94" t="s">
        <v>479</v>
      </c>
      <c r="F1639" s="93">
        <v>56041.0</v>
      </c>
      <c r="G1639" s="95" t="s">
        <v>173</v>
      </c>
      <c r="H1639" s="93">
        <v>371585.0</v>
      </c>
    </row>
    <row r="1640">
      <c r="A1640" s="93">
        <v>2018.0</v>
      </c>
      <c r="B1640" s="94" t="s">
        <v>185</v>
      </c>
      <c r="C1640" s="94" t="s">
        <v>11</v>
      </c>
      <c r="D1640" s="94" t="s">
        <v>214</v>
      </c>
      <c r="E1640" s="94" t="s">
        <v>480</v>
      </c>
      <c r="F1640" s="93">
        <v>28157.0</v>
      </c>
      <c r="G1640" s="95" t="s">
        <v>189</v>
      </c>
      <c r="H1640" s="93">
        <v>429.0</v>
      </c>
    </row>
    <row r="1641">
      <c r="A1641" s="93">
        <v>2018.0</v>
      </c>
      <c r="B1641" s="94" t="s">
        <v>185</v>
      </c>
      <c r="C1641" s="94" t="s">
        <v>11</v>
      </c>
      <c r="D1641" s="94" t="s">
        <v>214</v>
      </c>
      <c r="E1641" s="94" t="s">
        <v>480</v>
      </c>
      <c r="F1641" s="93">
        <v>28157.0</v>
      </c>
      <c r="G1641" s="95" t="s">
        <v>173</v>
      </c>
      <c r="H1641" s="93">
        <v>3926.0</v>
      </c>
    </row>
    <row r="1642">
      <c r="A1642" s="93">
        <v>2018.0</v>
      </c>
      <c r="B1642" s="94" t="s">
        <v>185</v>
      </c>
      <c r="C1642" s="94" t="s">
        <v>11</v>
      </c>
      <c r="D1642" s="94" t="s">
        <v>192</v>
      </c>
      <c r="E1642" s="94" t="s">
        <v>481</v>
      </c>
      <c r="F1642" s="93">
        <v>22013.0</v>
      </c>
      <c r="G1642" s="95" t="s">
        <v>189</v>
      </c>
      <c r="H1642" s="96">
        <v>87034.0</v>
      </c>
    </row>
    <row r="1643">
      <c r="A1643" s="93">
        <v>2018.0</v>
      </c>
      <c r="B1643" s="94" t="s">
        <v>185</v>
      </c>
      <c r="C1643" s="94" t="s">
        <v>11</v>
      </c>
      <c r="D1643" s="94" t="s">
        <v>192</v>
      </c>
      <c r="E1643" s="94" t="s">
        <v>481</v>
      </c>
      <c r="F1643" s="93">
        <v>22013.0</v>
      </c>
      <c r="G1643" s="95" t="s">
        <v>173</v>
      </c>
      <c r="H1643" s="96">
        <v>63.0</v>
      </c>
    </row>
    <row r="1644">
      <c r="A1644" s="93">
        <v>2018.0</v>
      </c>
      <c r="B1644" s="94" t="s">
        <v>185</v>
      </c>
      <c r="C1644" s="94" t="s">
        <v>11</v>
      </c>
      <c r="D1644" s="94" t="s">
        <v>256</v>
      </c>
      <c r="E1644" s="94" t="s">
        <v>334</v>
      </c>
      <c r="F1644" s="93">
        <v>39087.0</v>
      </c>
      <c r="G1644" s="95" t="s">
        <v>189</v>
      </c>
      <c r="H1644" s="96">
        <v>1772.0</v>
      </c>
    </row>
    <row r="1645">
      <c r="A1645" s="93">
        <v>2018.0</v>
      </c>
      <c r="B1645" s="94" t="s">
        <v>185</v>
      </c>
      <c r="C1645" s="94" t="s">
        <v>11</v>
      </c>
      <c r="D1645" s="94" t="s">
        <v>190</v>
      </c>
      <c r="E1645" s="94" t="s">
        <v>484</v>
      </c>
      <c r="F1645" s="93">
        <v>48167.0</v>
      </c>
      <c r="G1645" s="95" t="s">
        <v>189</v>
      </c>
      <c r="H1645" s="96">
        <v>1943.0</v>
      </c>
    </row>
    <row r="1646">
      <c r="A1646" s="93">
        <v>2018.0</v>
      </c>
      <c r="B1646" s="94" t="s">
        <v>185</v>
      </c>
      <c r="C1646" s="94" t="s">
        <v>11</v>
      </c>
      <c r="D1646" s="94" t="s">
        <v>190</v>
      </c>
      <c r="E1646" s="94" t="s">
        <v>484</v>
      </c>
      <c r="F1646" s="93">
        <v>48167.0</v>
      </c>
      <c r="G1646" s="95" t="s">
        <v>173</v>
      </c>
      <c r="H1646" s="96">
        <v>10466.0</v>
      </c>
    </row>
    <row r="1647">
      <c r="A1647" s="93">
        <v>2018.0</v>
      </c>
      <c r="B1647" s="94" t="s">
        <v>185</v>
      </c>
      <c r="C1647" s="94" t="s">
        <v>11</v>
      </c>
      <c r="D1647" s="94" t="s">
        <v>204</v>
      </c>
      <c r="E1647" s="94" t="s">
        <v>482</v>
      </c>
      <c r="F1647" s="93">
        <v>8033.0</v>
      </c>
      <c r="G1647" s="95" t="s">
        <v>173</v>
      </c>
      <c r="H1647" s="96">
        <v>14021.0</v>
      </c>
    </row>
    <row r="1648">
      <c r="A1648" s="93">
        <v>2018.0</v>
      </c>
      <c r="B1648" s="94" t="s">
        <v>185</v>
      </c>
      <c r="C1648" s="94" t="s">
        <v>11</v>
      </c>
      <c r="D1648" s="94" t="s">
        <v>204</v>
      </c>
      <c r="E1648" s="94" t="s">
        <v>482</v>
      </c>
      <c r="F1648" s="93">
        <v>8033.0</v>
      </c>
      <c r="G1648" s="95" t="s">
        <v>189</v>
      </c>
      <c r="H1648" s="96">
        <v>1.83921221E8</v>
      </c>
    </row>
    <row r="1649">
      <c r="A1649" s="93">
        <v>2018.0</v>
      </c>
      <c r="B1649" s="94" t="s">
        <v>185</v>
      </c>
      <c r="C1649" s="94" t="s">
        <v>11</v>
      </c>
      <c r="D1649" s="94" t="s">
        <v>220</v>
      </c>
      <c r="E1649" s="94" t="s">
        <v>485</v>
      </c>
      <c r="F1649" s="93">
        <v>54059.0</v>
      </c>
      <c r="G1649" s="95" t="s">
        <v>189</v>
      </c>
      <c r="H1649" s="96">
        <v>47325.0</v>
      </c>
    </row>
    <row r="1650">
      <c r="A1650" s="93">
        <v>2018.0</v>
      </c>
      <c r="B1650" s="94" t="s">
        <v>185</v>
      </c>
      <c r="C1650" s="94" t="s">
        <v>11</v>
      </c>
      <c r="D1650" s="94" t="s">
        <v>202</v>
      </c>
      <c r="E1650" s="94" t="s">
        <v>205</v>
      </c>
      <c r="F1650" s="93">
        <v>26075.0</v>
      </c>
      <c r="G1650" s="95" t="s">
        <v>189</v>
      </c>
      <c r="H1650" s="96">
        <v>26454.0</v>
      </c>
    </row>
    <row r="1651">
      <c r="A1651" s="93">
        <v>2018.0</v>
      </c>
      <c r="B1651" s="94" t="s">
        <v>185</v>
      </c>
      <c r="C1651" s="94" t="s">
        <v>11</v>
      </c>
      <c r="D1651" s="94" t="s">
        <v>202</v>
      </c>
      <c r="E1651" s="94" t="s">
        <v>205</v>
      </c>
      <c r="F1651" s="93">
        <v>26075.0</v>
      </c>
      <c r="G1651" s="95" t="s">
        <v>173</v>
      </c>
      <c r="H1651" s="96">
        <v>6075.0</v>
      </c>
    </row>
    <row r="1652">
      <c r="A1652" s="93">
        <v>2018.0</v>
      </c>
      <c r="B1652" s="94" t="s">
        <v>185</v>
      </c>
      <c r="C1652" s="94" t="s">
        <v>186</v>
      </c>
      <c r="D1652" s="94" t="s">
        <v>204</v>
      </c>
      <c r="E1652" s="94" t="s">
        <v>228</v>
      </c>
      <c r="F1652" s="93">
        <v>8103.0</v>
      </c>
      <c r="G1652" s="95" t="s">
        <v>173</v>
      </c>
      <c r="H1652" s="96">
        <v>249.0</v>
      </c>
    </row>
    <row r="1653">
      <c r="A1653" s="93">
        <v>2018.0</v>
      </c>
      <c r="B1653" s="94" t="s">
        <v>185</v>
      </c>
      <c r="C1653" s="94" t="s">
        <v>186</v>
      </c>
      <c r="D1653" s="94" t="s">
        <v>204</v>
      </c>
      <c r="E1653" s="94" t="s">
        <v>228</v>
      </c>
      <c r="F1653" s="93">
        <v>8103.0</v>
      </c>
      <c r="G1653" s="95" t="s">
        <v>189</v>
      </c>
      <c r="H1653" s="96">
        <v>33494.0</v>
      </c>
    </row>
    <row r="1654">
      <c r="A1654" s="93">
        <v>2018.0</v>
      </c>
      <c r="B1654" s="94" t="s">
        <v>185</v>
      </c>
      <c r="C1654" s="94" t="s">
        <v>11</v>
      </c>
      <c r="D1654" s="94" t="s">
        <v>214</v>
      </c>
      <c r="E1654" s="94" t="s">
        <v>341</v>
      </c>
      <c r="F1654" s="93">
        <v>28031.0</v>
      </c>
      <c r="G1654" s="95" t="s">
        <v>189</v>
      </c>
      <c r="H1654" s="96">
        <v>697.0</v>
      </c>
    </row>
    <row r="1655">
      <c r="A1655" s="93">
        <v>2018.0</v>
      </c>
      <c r="B1655" s="94" t="s">
        <v>185</v>
      </c>
      <c r="C1655" s="94" t="s">
        <v>11</v>
      </c>
      <c r="D1655" s="94" t="s">
        <v>214</v>
      </c>
      <c r="E1655" s="94" t="s">
        <v>341</v>
      </c>
      <c r="F1655" s="93">
        <v>28031.0</v>
      </c>
      <c r="G1655" s="95" t="s">
        <v>173</v>
      </c>
      <c r="H1655" s="96">
        <v>515.0</v>
      </c>
    </row>
    <row r="1656">
      <c r="A1656" s="93">
        <v>2018.0</v>
      </c>
      <c r="B1656" s="94" t="s">
        <v>185</v>
      </c>
      <c r="C1656" s="94" t="s">
        <v>11</v>
      </c>
      <c r="D1656" s="94" t="s">
        <v>200</v>
      </c>
      <c r="E1656" s="94" t="s">
        <v>431</v>
      </c>
      <c r="F1656" s="93">
        <v>40015.0</v>
      </c>
      <c r="G1656" s="95" t="s">
        <v>173</v>
      </c>
      <c r="H1656" s="96">
        <v>46.0</v>
      </c>
    </row>
    <row r="1657">
      <c r="A1657" s="93">
        <v>2018.0</v>
      </c>
      <c r="B1657" s="94" t="s">
        <v>185</v>
      </c>
      <c r="C1657" s="94" t="s">
        <v>11</v>
      </c>
      <c r="D1657" s="94" t="s">
        <v>200</v>
      </c>
      <c r="E1657" s="94" t="s">
        <v>431</v>
      </c>
      <c r="F1657" s="93">
        <v>40015.0</v>
      </c>
      <c r="G1657" s="95" t="s">
        <v>189</v>
      </c>
      <c r="H1657" s="96">
        <v>39970.0</v>
      </c>
    </row>
    <row r="1658">
      <c r="A1658" s="93">
        <v>2018.0</v>
      </c>
      <c r="B1658" s="94" t="s">
        <v>185</v>
      </c>
      <c r="C1658" s="94" t="s">
        <v>11</v>
      </c>
      <c r="D1658" s="94" t="s">
        <v>187</v>
      </c>
      <c r="E1658" s="94" t="s">
        <v>488</v>
      </c>
      <c r="F1658" s="93">
        <v>56025.0</v>
      </c>
      <c r="G1658" s="95" t="s">
        <v>189</v>
      </c>
      <c r="H1658" s="96">
        <v>1.2563068E7</v>
      </c>
    </row>
    <row r="1659">
      <c r="A1659" s="93">
        <v>2018.0</v>
      </c>
      <c r="B1659" s="94" t="s">
        <v>185</v>
      </c>
      <c r="C1659" s="94" t="s">
        <v>11</v>
      </c>
      <c r="D1659" s="94" t="s">
        <v>187</v>
      </c>
      <c r="E1659" s="94" t="s">
        <v>488</v>
      </c>
      <c r="F1659" s="93">
        <v>56025.0</v>
      </c>
      <c r="G1659" s="95" t="s">
        <v>173</v>
      </c>
      <c r="H1659" s="96">
        <v>4667294.0</v>
      </c>
    </row>
    <row r="1660">
      <c r="A1660" s="93">
        <v>2018.0</v>
      </c>
      <c r="B1660" s="94" t="s">
        <v>185</v>
      </c>
      <c r="C1660" s="94" t="s">
        <v>11</v>
      </c>
      <c r="D1660" s="94" t="s">
        <v>198</v>
      </c>
      <c r="E1660" s="94" t="s">
        <v>468</v>
      </c>
      <c r="F1660" s="93">
        <v>1075.0</v>
      </c>
      <c r="G1660" s="95" t="s">
        <v>189</v>
      </c>
      <c r="H1660" s="96">
        <v>78.0</v>
      </c>
    </row>
    <row r="1661">
      <c r="A1661" s="93">
        <v>2018.0</v>
      </c>
      <c r="B1661" s="94" t="s">
        <v>185</v>
      </c>
      <c r="C1661" s="94" t="s">
        <v>11</v>
      </c>
      <c r="D1661" s="94" t="s">
        <v>198</v>
      </c>
      <c r="E1661" s="94" t="s">
        <v>468</v>
      </c>
      <c r="F1661" s="93">
        <v>1075.0</v>
      </c>
      <c r="G1661" s="95" t="s">
        <v>173</v>
      </c>
      <c r="H1661" s="96">
        <v>522.0</v>
      </c>
    </row>
    <row r="1662">
      <c r="A1662" s="93">
        <v>2018.0</v>
      </c>
      <c r="B1662" s="94" t="s">
        <v>185</v>
      </c>
      <c r="C1662" s="94" t="s">
        <v>11</v>
      </c>
      <c r="D1662" s="94" t="s">
        <v>192</v>
      </c>
      <c r="E1662" s="94" t="s">
        <v>489</v>
      </c>
      <c r="F1662" s="93">
        <v>22073.0</v>
      </c>
      <c r="G1662" s="95" t="s">
        <v>189</v>
      </c>
      <c r="H1662" s="96">
        <v>412.0</v>
      </c>
    </row>
    <row r="1663">
      <c r="A1663" s="93">
        <v>2018.0</v>
      </c>
      <c r="B1663" s="94" t="s">
        <v>185</v>
      </c>
      <c r="C1663" s="94" t="s">
        <v>11</v>
      </c>
      <c r="D1663" s="94" t="s">
        <v>187</v>
      </c>
      <c r="E1663" s="94" t="s">
        <v>432</v>
      </c>
      <c r="F1663" s="93">
        <v>56033.0</v>
      </c>
      <c r="G1663" s="95" t="s">
        <v>189</v>
      </c>
      <c r="H1663" s="96">
        <v>437534.0</v>
      </c>
    </row>
    <row r="1664">
      <c r="A1664" s="93">
        <v>2018.0</v>
      </c>
      <c r="B1664" s="94" t="s">
        <v>185</v>
      </c>
      <c r="C1664" s="94" t="s">
        <v>11</v>
      </c>
      <c r="D1664" s="94" t="s">
        <v>187</v>
      </c>
      <c r="E1664" s="94" t="s">
        <v>432</v>
      </c>
      <c r="F1664" s="93">
        <v>56033.0</v>
      </c>
      <c r="G1664" s="95" t="s">
        <v>173</v>
      </c>
      <c r="H1664" s="96">
        <v>8320.0</v>
      </c>
    </row>
    <row r="1665">
      <c r="A1665" s="93">
        <v>2018.0</v>
      </c>
      <c r="B1665" s="94" t="s">
        <v>185</v>
      </c>
      <c r="C1665" s="94" t="s">
        <v>11</v>
      </c>
      <c r="D1665" s="94" t="s">
        <v>231</v>
      </c>
      <c r="E1665" s="94" t="s">
        <v>508</v>
      </c>
      <c r="F1665" s="93">
        <v>5135.0</v>
      </c>
      <c r="G1665" s="95" t="s">
        <v>189</v>
      </c>
      <c r="H1665" s="96">
        <v>27989.0</v>
      </c>
    </row>
    <row r="1666">
      <c r="A1666" s="93">
        <v>2018.0</v>
      </c>
      <c r="B1666" s="94" t="s">
        <v>185</v>
      </c>
      <c r="C1666" s="94" t="s">
        <v>11</v>
      </c>
      <c r="D1666" s="94" t="s">
        <v>190</v>
      </c>
      <c r="E1666" s="94" t="s">
        <v>491</v>
      </c>
      <c r="F1666" s="93">
        <v>48337.0</v>
      </c>
      <c r="G1666" s="95" t="s">
        <v>173</v>
      </c>
      <c r="H1666" s="96">
        <v>35.0</v>
      </c>
    </row>
    <row r="1667">
      <c r="A1667" s="93">
        <v>2018.0</v>
      </c>
      <c r="B1667" s="94" t="s">
        <v>185</v>
      </c>
      <c r="C1667" s="94" t="s">
        <v>11</v>
      </c>
      <c r="D1667" s="94" t="s">
        <v>190</v>
      </c>
      <c r="E1667" s="94" t="s">
        <v>491</v>
      </c>
      <c r="F1667" s="93">
        <v>48337.0</v>
      </c>
      <c r="G1667" s="95" t="s">
        <v>189</v>
      </c>
      <c r="H1667" s="96">
        <v>21716.0</v>
      </c>
    </row>
    <row r="1668">
      <c r="A1668" s="93">
        <v>2018.0</v>
      </c>
      <c r="B1668" s="94" t="s">
        <v>185</v>
      </c>
      <c r="C1668" s="94" t="s">
        <v>186</v>
      </c>
      <c r="D1668" s="94" t="s">
        <v>187</v>
      </c>
      <c r="E1668" s="94" t="s">
        <v>386</v>
      </c>
      <c r="F1668" s="93">
        <v>56023.0</v>
      </c>
      <c r="G1668" s="95" t="s">
        <v>189</v>
      </c>
      <c r="H1668" s="96">
        <v>119453.0</v>
      </c>
    </row>
    <row r="1669">
      <c r="A1669" s="93">
        <v>2018.0</v>
      </c>
      <c r="B1669" s="94" t="s">
        <v>185</v>
      </c>
      <c r="C1669" s="94" t="s">
        <v>11</v>
      </c>
      <c r="D1669" s="94" t="s">
        <v>200</v>
      </c>
      <c r="E1669" s="94" t="s">
        <v>493</v>
      </c>
      <c r="F1669" s="93">
        <v>40121.0</v>
      </c>
      <c r="G1669" s="95" t="s">
        <v>189</v>
      </c>
      <c r="H1669" s="96">
        <v>977580.0</v>
      </c>
    </row>
    <row r="1670">
      <c r="A1670" s="93">
        <v>2018.0</v>
      </c>
      <c r="B1670" s="94" t="s">
        <v>185</v>
      </c>
      <c r="C1670" s="94" t="s">
        <v>186</v>
      </c>
      <c r="D1670" s="94" t="s">
        <v>231</v>
      </c>
      <c r="E1670" s="94" t="s">
        <v>232</v>
      </c>
      <c r="F1670" s="93">
        <v>5131.0</v>
      </c>
      <c r="G1670" s="94" t="s">
        <v>189</v>
      </c>
      <c r="H1670" s="96">
        <v>2162.0</v>
      </c>
    </row>
    <row r="1671">
      <c r="A1671" s="93">
        <v>2018.0</v>
      </c>
      <c r="B1671" s="94" t="s">
        <v>185</v>
      </c>
      <c r="C1671" s="94" t="s">
        <v>11</v>
      </c>
      <c r="D1671" s="94" t="s">
        <v>250</v>
      </c>
      <c r="E1671" s="94" t="s">
        <v>495</v>
      </c>
      <c r="F1671" s="93">
        <v>30083.0</v>
      </c>
      <c r="G1671" s="94" t="s">
        <v>189</v>
      </c>
      <c r="H1671" s="93">
        <v>389593.0</v>
      </c>
    </row>
    <row r="1672">
      <c r="A1672" s="93">
        <v>2018.0</v>
      </c>
      <c r="B1672" s="94" t="s">
        <v>185</v>
      </c>
      <c r="C1672" s="94" t="s">
        <v>11</v>
      </c>
      <c r="D1672" s="94" t="s">
        <v>250</v>
      </c>
      <c r="E1672" s="94" t="s">
        <v>495</v>
      </c>
      <c r="F1672" s="93">
        <v>30083.0</v>
      </c>
      <c r="G1672" s="94" t="s">
        <v>173</v>
      </c>
      <c r="H1672" s="96">
        <v>258494.0</v>
      </c>
    </row>
    <row r="1673">
      <c r="A1673" s="93">
        <v>2018.0</v>
      </c>
      <c r="B1673" s="94" t="s">
        <v>185</v>
      </c>
      <c r="C1673" s="94" t="s">
        <v>11</v>
      </c>
      <c r="D1673" s="94" t="s">
        <v>220</v>
      </c>
      <c r="E1673" s="94" t="s">
        <v>496</v>
      </c>
      <c r="F1673" s="93">
        <v>54083.0</v>
      </c>
      <c r="G1673" s="94" t="s">
        <v>189</v>
      </c>
      <c r="H1673" s="96">
        <v>25198.0</v>
      </c>
    </row>
    <row r="1674">
      <c r="A1674" s="93">
        <v>2018.0</v>
      </c>
      <c r="B1674" s="94" t="s">
        <v>185</v>
      </c>
      <c r="C1674" s="94" t="s">
        <v>11</v>
      </c>
      <c r="D1674" s="94" t="s">
        <v>202</v>
      </c>
      <c r="E1674" s="94" t="s">
        <v>497</v>
      </c>
      <c r="F1674" s="93">
        <v>26009.0</v>
      </c>
      <c r="G1674" s="94" t="s">
        <v>189</v>
      </c>
      <c r="H1674" s="96">
        <v>2299.0</v>
      </c>
    </row>
    <row r="1675">
      <c r="A1675" s="93">
        <v>2018.0</v>
      </c>
      <c r="B1675" s="94" t="s">
        <v>185</v>
      </c>
      <c r="C1675" s="94" t="s">
        <v>11</v>
      </c>
      <c r="D1675" s="94" t="s">
        <v>190</v>
      </c>
      <c r="E1675" s="94" t="s">
        <v>500</v>
      </c>
      <c r="F1675" s="93">
        <v>48287.0</v>
      </c>
      <c r="G1675" s="95" t="s">
        <v>189</v>
      </c>
      <c r="H1675" s="93">
        <v>2616.0</v>
      </c>
    </row>
    <row r="1676">
      <c r="A1676" s="93">
        <v>2018.0</v>
      </c>
      <c r="B1676" s="94" t="s">
        <v>185</v>
      </c>
      <c r="C1676" s="94" t="s">
        <v>11</v>
      </c>
      <c r="D1676" s="94" t="s">
        <v>190</v>
      </c>
      <c r="E1676" s="94" t="s">
        <v>500</v>
      </c>
      <c r="F1676" s="93">
        <v>48287.0</v>
      </c>
      <c r="G1676" s="95" t="s">
        <v>173</v>
      </c>
      <c r="H1676" s="96">
        <v>240.0</v>
      </c>
    </row>
    <row r="1677">
      <c r="A1677" s="93">
        <v>2018.0</v>
      </c>
      <c r="B1677" s="94" t="s">
        <v>185</v>
      </c>
      <c r="C1677" s="94" t="s">
        <v>186</v>
      </c>
      <c r="D1677" s="94" t="s">
        <v>300</v>
      </c>
      <c r="E1677" s="94" t="s">
        <v>354</v>
      </c>
      <c r="F1677" s="93">
        <v>6029.0</v>
      </c>
      <c r="G1677" s="95" t="s">
        <v>189</v>
      </c>
      <c r="H1677" s="93">
        <v>1649.0</v>
      </c>
    </row>
    <row r="1678">
      <c r="A1678" s="93">
        <v>2018.0</v>
      </c>
      <c r="B1678" s="94" t="s">
        <v>185</v>
      </c>
      <c r="C1678" s="94" t="s">
        <v>11</v>
      </c>
      <c r="D1678" s="94" t="s">
        <v>204</v>
      </c>
      <c r="E1678" s="94" t="s">
        <v>499</v>
      </c>
      <c r="F1678" s="93">
        <v>8011.0</v>
      </c>
      <c r="G1678" s="95" t="s">
        <v>189</v>
      </c>
      <c r="H1678" s="96">
        <v>13632.0</v>
      </c>
    </row>
    <row r="1679">
      <c r="A1679" s="93">
        <v>2018.0</v>
      </c>
      <c r="B1679" s="94" t="s">
        <v>185</v>
      </c>
      <c r="C1679" s="94" t="s">
        <v>11</v>
      </c>
      <c r="D1679" s="94" t="s">
        <v>200</v>
      </c>
      <c r="E1679" s="94" t="s">
        <v>487</v>
      </c>
      <c r="F1679" s="93">
        <v>40153.0</v>
      </c>
      <c r="G1679" s="95" t="s">
        <v>173</v>
      </c>
      <c r="H1679" s="96">
        <v>939.0</v>
      </c>
    </row>
    <row r="1680">
      <c r="A1680" s="93">
        <v>2018.0</v>
      </c>
      <c r="B1680" s="94" t="s">
        <v>185</v>
      </c>
      <c r="C1680" s="94" t="s">
        <v>186</v>
      </c>
      <c r="D1680" s="94" t="s">
        <v>187</v>
      </c>
      <c r="E1680" s="94" t="s">
        <v>386</v>
      </c>
      <c r="F1680" s="93">
        <v>56023.0</v>
      </c>
      <c r="G1680" s="95" t="s">
        <v>173</v>
      </c>
      <c r="H1680" s="96">
        <v>1698.0</v>
      </c>
    </row>
    <row r="1681">
      <c r="A1681" s="93">
        <v>2018.0</v>
      </c>
      <c r="B1681" s="94" t="s">
        <v>185</v>
      </c>
      <c r="C1681" s="94" t="s">
        <v>11</v>
      </c>
      <c r="D1681" s="94" t="s">
        <v>190</v>
      </c>
      <c r="E1681" s="94" t="s">
        <v>210</v>
      </c>
      <c r="F1681" s="93">
        <v>48497.0</v>
      </c>
      <c r="G1681" s="95" t="s">
        <v>189</v>
      </c>
      <c r="H1681" s="96">
        <v>1733425.0</v>
      </c>
    </row>
    <row r="1682">
      <c r="A1682" s="93">
        <v>2018.0</v>
      </c>
      <c r="B1682" s="94" t="s">
        <v>185</v>
      </c>
      <c r="C1682" s="94" t="s">
        <v>11</v>
      </c>
      <c r="D1682" s="94" t="s">
        <v>190</v>
      </c>
      <c r="E1682" s="94" t="s">
        <v>210</v>
      </c>
      <c r="F1682" s="93">
        <v>48497.0</v>
      </c>
      <c r="G1682" s="95" t="s">
        <v>173</v>
      </c>
      <c r="H1682" s="93">
        <v>20197.0</v>
      </c>
    </row>
    <row r="1683">
      <c r="A1683" s="93">
        <v>2018.0</v>
      </c>
      <c r="B1683" s="94" t="s">
        <v>185</v>
      </c>
      <c r="C1683" s="94" t="s">
        <v>11</v>
      </c>
      <c r="D1683" s="94" t="s">
        <v>214</v>
      </c>
      <c r="E1683" s="94" t="s">
        <v>441</v>
      </c>
      <c r="F1683" s="93">
        <v>28095.0</v>
      </c>
      <c r="G1683" s="95" t="s">
        <v>189</v>
      </c>
      <c r="H1683" s="96">
        <v>28697.0</v>
      </c>
    </row>
    <row r="1684">
      <c r="A1684" s="93">
        <v>2018.0</v>
      </c>
      <c r="B1684" s="94" t="s">
        <v>185</v>
      </c>
      <c r="C1684" s="94" t="s">
        <v>11</v>
      </c>
      <c r="D1684" s="94" t="s">
        <v>214</v>
      </c>
      <c r="E1684" s="94" t="s">
        <v>441</v>
      </c>
      <c r="F1684" s="93">
        <v>28095.0</v>
      </c>
      <c r="G1684" s="95" t="s">
        <v>173</v>
      </c>
      <c r="H1684" s="96">
        <v>27.0</v>
      </c>
    </row>
    <row r="1685">
      <c r="A1685" s="93">
        <v>2018.0</v>
      </c>
      <c r="B1685" s="94" t="s">
        <v>185</v>
      </c>
      <c r="C1685" s="94" t="s">
        <v>186</v>
      </c>
      <c r="D1685" s="94" t="s">
        <v>187</v>
      </c>
      <c r="E1685" s="94" t="s">
        <v>357</v>
      </c>
      <c r="F1685" s="93">
        <v>56013.0</v>
      </c>
      <c r="G1685" s="95" t="s">
        <v>173</v>
      </c>
      <c r="H1685" s="96">
        <v>864.0</v>
      </c>
    </row>
    <row r="1686">
      <c r="A1686" s="93">
        <v>2018.0</v>
      </c>
      <c r="B1686" s="94" t="s">
        <v>185</v>
      </c>
      <c r="C1686" s="94" t="s">
        <v>11</v>
      </c>
      <c r="D1686" s="94" t="s">
        <v>200</v>
      </c>
      <c r="E1686" s="94" t="s">
        <v>502</v>
      </c>
      <c r="F1686" s="93">
        <v>40003.0</v>
      </c>
      <c r="G1686" s="95" t="s">
        <v>173</v>
      </c>
      <c r="H1686" s="96">
        <v>80194.0</v>
      </c>
    </row>
    <row r="1687">
      <c r="A1687" s="93">
        <v>2018.0</v>
      </c>
      <c r="B1687" s="94" t="s">
        <v>185</v>
      </c>
      <c r="C1687" s="94" t="s">
        <v>11</v>
      </c>
      <c r="D1687" s="94" t="s">
        <v>200</v>
      </c>
      <c r="E1687" s="94" t="s">
        <v>502</v>
      </c>
      <c r="F1687" s="93">
        <v>40003.0</v>
      </c>
      <c r="G1687" s="95" t="s">
        <v>189</v>
      </c>
      <c r="H1687" s="96">
        <v>1476048.0</v>
      </c>
    </row>
    <row r="1688">
      <c r="A1688" s="93">
        <v>2018.0</v>
      </c>
      <c r="B1688" s="94" t="s">
        <v>185</v>
      </c>
      <c r="C1688" s="94" t="s">
        <v>11</v>
      </c>
      <c r="D1688" s="94" t="s">
        <v>200</v>
      </c>
      <c r="E1688" s="94" t="s">
        <v>487</v>
      </c>
      <c r="F1688" s="93">
        <v>40153.0</v>
      </c>
      <c r="G1688" s="95" t="s">
        <v>189</v>
      </c>
      <c r="H1688" s="96">
        <v>188246.0</v>
      </c>
    </row>
    <row r="1689">
      <c r="A1689" s="93">
        <v>2018.0</v>
      </c>
      <c r="B1689" s="94" t="s">
        <v>185</v>
      </c>
      <c r="C1689" s="94" t="s">
        <v>11</v>
      </c>
      <c r="D1689" s="94" t="s">
        <v>187</v>
      </c>
      <c r="E1689" s="94" t="s">
        <v>506</v>
      </c>
      <c r="F1689" s="93">
        <v>56045.0</v>
      </c>
      <c r="G1689" s="95" t="s">
        <v>189</v>
      </c>
      <c r="H1689" s="96">
        <v>670653.0</v>
      </c>
    </row>
    <row r="1690">
      <c r="A1690" s="93">
        <v>2018.0</v>
      </c>
      <c r="B1690" s="94" t="s">
        <v>185</v>
      </c>
      <c r="C1690" s="94" t="s">
        <v>11</v>
      </c>
      <c r="D1690" s="94" t="s">
        <v>214</v>
      </c>
      <c r="E1690" s="94" t="s">
        <v>503</v>
      </c>
      <c r="F1690" s="93">
        <v>28017.0</v>
      </c>
      <c r="G1690" s="95" t="s">
        <v>189</v>
      </c>
      <c r="H1690" s="96">
        <v>8123.0</v>
      </c>
    </row>
    <row r="1691">
      <c r="A1691" s="93">
        <v>2018.0</v>
      </c>
      <c r="B1691" s="94" t="s">
        <v>185</v>
      </c>
      <c r="C1691" s="94" t="s">
        <v>11</v>
      </c>
      <c r="D1691" s="94" t="s">
        <v>187</v>
      </c>
      <c r="E1691" s="94" t="s">
        <v>506</v>
      </c>
      <c r="F1691" s="93">
        <v>56045.0</v>
      </c>
      <c r="G1691" s="95" t="s">
        <v>173</v>
      </c>
      <c r="H1691" s="96">
        <v>297452.0</v>
      </c>
    </row>
    <row r="1692">
      <c r="A1692" s="93">
        <v>2018.0</v>
      </c>
      <c r="B1692" s="94" t="s">
        <v>185</v>
      </c>
      <c r="C1692" s="94" t="s">
        <v>11</v>
      </c>
      <c r="D1692" s="94" t="s">
        <v>217</v>
      </c>
      <c r="E1692" s="94" t="s">
        <v>465</v>
      </c>
      <c r="F1692" s="93">
        <v>21175.0</v>
      </c>
      <c r="G1692" s="95" t="s">
        <v>189</v>
      </c>
      <c r="H1692" s="96">
        <v>49.0</v>
      </c>
    </row>
    <row r="1693">
      <c r="A1693" s="93">
        <v>2018.0</v>
      </c>
      <c r="B1693" s="94" t="s">
        <v>185</v>
      </c>
      <c r="C1693" s="94" t="s">
        <v>11</v>
      </c>
      <c r="D1693" s="94" t="s">
        <v>204</v>
      </c>
      <c r="E1693" s="94" t="s">
        <v>406</v>
      </c>
      <c r="F1693" s="93">
        <v>8017.0</v>
      </c>
      <c r="G1693" s="95" t="s">
        <v>189</v>
      </c>
      <c r="H1693" s="93">
        <v>79814.0</v>
      </c>
    </row>
    <row r="1694">
      <c r="A1694" s="93">
        <v>2018.0</v>
      </c>
      <c r="B1694" s="94" t="s">
        <v>185</v>
      </c>
      <c r="C1694" s="94" t="s">
        <v>11</v>
      </c>
      <c r="D1694" s="94" t="s">
        <v>204</v>
      </c>
      <c r="E1694" s="94" t="s">
        <v>406</v>
      </c>
      <c r="F1694" s="93">
        <v>8017.0</v>
      </c>
      <c r="G1694" s="95" t="s">
        <v>173</v>
      </c>
      <c r="H1694" s="93">
        <v>12781.0</v>
      </c>
    </row>
    <row r="1695">
      <c r="A1695" s="93">
        <v>2018.0</v>
      </c>
      <c r="B1695" s="94" t="s">
        <v>185</v>
      </c>
      <c r="C1695" s="94" t="s">
        <v>11</v>
      </c>
      <c r="D1695" s="94" t="s">
        <v>217</v>
      </c>
      <c r="E1695" s="94" t="s">
        <v>507</v>
      </c>
      <c r="F1695" s="93">
        <v>21235.0</v>
      </c>
      <c r="G1695" s="95" t="s">
        <v>189</v>
      </c>
      <c r="H1695" s="93">
        <v>14593.0</v>
      </c>
    </row>
    <row r="1696">
      <c r="A1696" s="93">
        <v>2018.0</v>
      </c>
      <c r="B1696" s="94" t="s">
        <v>185</v>
      </c>
      <c r="C1696" s="94" t="s">
        <v>11</v>
      </c>
      <c r="D1696" s="94" t="s">
        <v>192</v>
      </c>
      <c r="E1696" s="94" t="s">
        <v>510</v>
      </c>
      <c r="F1696" s="93">
        <v>22015.0</v>
      </c>
      <c r="G1696" s="95" t="s">
        <v>189</v>
      </c>
      <c r="H1696" s="93">
        <v>6206607.0</v>
      </c>
    </row>
    <row r="1697">
      <c r="A1697" s="93">
        <v>2018.0</v>
      </c>
      <c r="B1697" s="94" t="s">
        <v>185</v>
      </c>
      <c r="C1697" s="94" t="s">
        <v>11</v>
      </c>
      <c r="D1697" s="94" t="s">
        <v>192</v>
      </c>
      <c r="E1697" s="94" t="s">
        <v>510</v>
      </c>
      <c r="F1697" s="93">
        <v>22015.0</v>
      </c>
      <c r="G1697" s="95" t="s">
        <v>173</v>
      </c>
      <c r="H1697" s="93">
        <v>30142.0</v>
      </c>
    </row>
    <row r="1698">
      <c r="A1698" s="93">
        <v>2018.0</v>
      </c>
      <c r="B1698" s="94" t="s">
        <v>185</v>
      </c>
      <c r="C1698" s="94" t="s">
        <v>11</v>
      </c>
      <c r="D1698" s="94" t="s">
        <v>200</v>
      </c>
      <c r="E1698" s="94" t="s">
        <v>509</v>
      </c>
      <c r="F1698" s="93">
        <v>40009.0</v>
      </c>
      <c r="G1698" s="95" t="s">
        <v>173</v>
      </c>
      <c r="H1698" s="96">
        <v>259.0</v>
      </c>
    </row>
    <row r="1699">
      <c r="A1699" s="93">
        <v>2018.0</v>
      </c>
      <c r="B1699" s="94" t="s">
        <v>185</v>
      </c>
      <c r="C1699" s="94" t="s">
        <v>11</v>
      </c>
      <c r="D1699" s="94" t="s">
        <v>200</v>
      </c>
      <c r="E1699" s="94" t="s">
        <v>509</v>
      </c>
      <c r="F1699" s="93">
        <v>40009.0</v>
      </c>
      <c r="G1699" s="95" t="s">
        <v>189</v>
      </c>
      <c r="H1699" s="96">
        <v>208670.0</v>
      </c>
    </row>
    <row r="1700">
      <c r="A1700" s="93">
        <v>2018.0</v>
      </c>
      <c r="B1700" s="94" t="s">
        <v>185</v>
      </c>
      <c r="C1700" s="94" t="s">
        <v>11</v>
      </c>
      <c r="D1700" s="94" t="s">
        <v>206</v>
      </c>
      <c r="E1700" s="94" t="s">
        <v>511</v>
      </c>
      <c r="F1700" s="93">
        <v>35043.0</v>
      </c>
      <c r="G1700" s="95" t="s">
        <v>189</v>
      </c>
      <c r="H1700" s="96">
        <v>5225180.0</v>
      </c>
    </row>
    <row r="1701">
      <c r="A1701" s="93">
        <v>2018.0</v>
      </c>
      <c r="B1701" s="94" t="s">
        <v>185</v>
      </c>
      <c r="C1701" s="94" t="s">
        <v>11</v>
      </c>
      <c r="D1701" s="94" t="s">
        <v>206</v>
      </c>
      <c r="E1701" s="94" t="s">
        <v>511</v>
      </c>
      <c r="F1701" s="93">
        <v>35043.0</v>
      </c>
      <c r="G1701" s="95" t="s">
        <v>173</v>
      </c>
      <c r="H1701" s="96">
        <v>589521.0</v>
      </c>
    </row>
    <row r="1702">
      <c r="A1702" s="93">
        <v>2018.0</v>
      </c>
      <c r="B1702" s="94" t="s">
        <v>185</v>
      </c>
      <c r="C1702" s="94" t="s">
        <v>11</v>
      </c>
      <c r="D1702" s="94" t="s">
        <v>231</v>
      </c>
      <c r="E1702" s="94" t="s">
        <v>512</v>
      </c>
      <c r="F1702" s="93">
        <v>5149.0</v>
      </c>
      <c r="G1702" s="95" t="s">
        <v>189</v>
      </c>
      <c r="H1702" s="96">
        <v>421465.0</v>
      </c>
    </row>
    <row r="1703">
      <c r="A1703" s="93">
        <v>2018.0</v>
      </c>
      <c r="B1703" s="94" t="s">
        <v>185</v>
      </c>
      <c r="C1703" s="94" t="s">
        <v>11</v>
      </c>
      <c r="D1703" s="94" t="s">
        <v>190</v>
      </c>
      <c r="E1703" s="94" t="s">
        <v>514</v>
      </c>
      <c r="F1703" s="93">
        <v>48427.0</v>
      </c>
      <c r="G1703" s="95" t="s">
        <v>189</v>
      </c>
      <c r="H1703" s="96">
        <v>1857997.0</v>
      </c>
    </row>
    <row r="1704">
      <c r="A1704" s="93">
        <v>2018.0</v>
      </c>
      <c r="B1704" s="94" t="s">
        <v>185</v>
      </c>
      <c r="C1704" s="94" t="s">
        <v>11</v>
      </c>
      <c r="D1704" s="94" t="s">
        <v>190</v>
      </c>
      <c r="E1704" s="94" t="s">
        <v>514</v>
      </c>
      <c r="F1704" s="93">
        <v>48427.0</v>
      </c>
      <c r="G1704" s="95" t="s">
        <v>173</v>
      </c>
      <c r="H1704" s="96">
        <v>159.0</v>
      </c>
    </row>
    <row r="1705">
      <c r="A1705" s="93">
        <v>2018.0</v>
      </c>
      <c r="B1705" s="94" t="s">
        <v>185</v>
      </c>
      <c r="C1705" s="94" t="s">
        <v>11</v>
      </c>
      <c r="D1705" s="94" t="s">
        <v>300</v>
      </c>
      <c r="E1705" s="94" t="s">
        <v>513</v>
      </c>
      <c r="F1705" s="93">
        <v>6069.0</v>
      </c>
      <c r="G1705" s="95" t="s">
        <v>173</v>
      </c>
      <c r="H1705" s="93">
        <v>49.0</v>
      </c>
    </row>
    <row r="1706">
      <c r="A1706" s="93">
        <v>2018.0</v>
      </c>
      <c r="B1706" s="94" t="s">
        <v>185</v>
      </c>
      <c r="C1706" s="94" t="s">
        <v>11</v>
      </c>
      <c r="D1706" s="94" t="s">
        <v>300</v>
      </c>
      <c r="E1706" s="94" t="s">
        <v>513</v>
      </c>
      <c r="F1706" s="93">
        <v>6069.0</v>
      </c>
      <c r="G1706" s="95" t="s">
        <v>189</v>
      </c>
      <c r="H1706" s="93">
        <v>13.0</v>
      </c>
    </row>
    <row r="1707">
      <c r="A1707" s="93">
        <v>2018.0</v>
      </c>
      <c r="B1707" s="94" t="s">
        <v>185</v>
      </c>
      <c r="C1707" s="94" t="s">
        <v>11</v>
      </c>
      <c r="D1707" s="94" t="s">
        <v>250</v>
      </c>
      <c r="E1707" s="94" t="s">
        <v>515</v>
      </c>
      <c r="F1707" s="93">
        <v>30109.0</v>
      </c>
      <c r="G1707" s="95" t="s">
        <v>189</v>
      </c>
      <c r="H1707" s="93">
        <v>85421.0</v>
      </c>
    </row>
    <row r="1708">
      <c r="A1708" s="93">
        <v>2018.0</v>
      </c>
      <c r="B1708" s="94" t="s">
        <v>185</v>
      </c>
      <c r="C1708" s="94" t="s">
        <v>11</v>
      </c>
      <c r="D1708" s="94" t="s">
        <v>250</v>
      </c>
      <c r="E1708" s="94" t="s">
        <v>515</v>
      </c>
      <c r="F1708" s="93">
        <v>30109.0</v>
      </c>
      <c r="G1708" s="95" t="s">
        <v>173</v>
      </c>
      <c r="H1708" s="93">
        <v>70848.0</v>
      </c>
    </row>
    <row r="1709">
      <c r="A1709" s="93">
        <v>2018.0</v>
      </c>
      <c r="B1709" s="94" t="s">
        <v>185</v>
      </c>
      <c r="C1709" s="94" t="s">
        <v>186</v>
      </c>
      <c r="D1709" s="94" t="s">
        <v>187</v>
      </c>
      <c r="E1709" s="94" t="s">
        <v>476</v>
      </c>
      <c r="F1709" s="93">
        <v>56029.0</v>
      </c>
      <c r="G1709" s="95" t="s">
        <v>173</v>
      </c>
      <c r="H1709" s="96">
        <v>417049.0</v>
      </c>
    </row>
    <row r="1710">
      <c r="A1710" s="93">
        <v>2018.0</v>
      </c>
      <c r="B1710" s="94" t="s">
        <v>185</v>
      </c>
      <c r="C1710" s="94" t="s">
        <v>186</v>
      </c>
      <c r="D1710" s="94" t="s">
        <v>187</v>
      </c>
      <c r="E1710" s="94" t="s">
        <v>476</v>
      </c>
      <c r="F1710" s="93">
        <v>56029.0</v>
      </c>
      <c r="G1710" s="95" t="s">
        <v>189</v>
      </c>
      <c r="H1710" s="96">
        <v>180039.0</v>
      </c>
    </row>
    <row r="1711">
      <c r="A1711" s="93">
        <v>2018.0</v>
      </c>
      <c r="B1711" s="94" t="s">
        <v>185</v>
      </c>
      <c r="C1711" s="94" t="s">
        <v>11</v>
      </c>
      <c r="D1711" s="94" t="s">
        <v>286</v>
      </c>
      <c r="E1711" s="94" t="s">
        <v>517</v>
      </c>
      <c r="F1711" s="93">
        <v>32011.0</v>
      </c>
      <c r="G1711" s="95" t="s">
        <v>173</v>
      </c>
      <c r="H1711" s="96">
        <v>27416.0</v>
      </c>
    </row>
    <row r="1712">
      <c r="A1712" s="93">
        <v>2018.0</v>
      </c>
      <c r="B1712" s="94" t="s">
        <v>185</v>
      </c>
      <c r="C1712" s="94" t="s">
        <v>11</v>
      </c>
      <c r="D1712" s="94" t="s">
        <v>196</v>
      </c>
      <c r="E1712" s="94" t="s">
        <v>446</v>
      </c>
      <c r="F1712" s="93">
        <v>49007.0</v>
      </c>
      <c r="G1712" s="95" t="s">
        <v>189</v>
      </c>
      <c r="H1712" s="96">
        <v>2.3067002E7</v>
      </c>
    </row>
    <row r="1713">
      <c r="A1713" s="93">
        <v>2018.0</v>
      </c>
      <c r="B1713" s="94" t="s">
        <v>185</v>
      </c>
      <c r="C1713" s="94" t="s">
        <v>11</v>
      </c>
      <c r="D1713" s="94" t="s">
        <v>196</v>
      </c>
      <c r="E1713" s="94" t="s">
        <v>446</v>
      </c>
      <c r="F1713" s="93">
        <v>49007.0</v>
      </c>
      <c r="G1713" s="95" t="s">
        <v>173</v>
      </c>
      <c r="H1713" s="96">
        <v>45495.0</v>
      </c>
    </row>
    <row r="1714">
      <c r="A1714" s="93">
        <v>2018.0</v>
      </c>
      <c r="B1714" s="94" t="s">
        <v>185</v>
      </c>
      <c r="C1714" s="94" t="s">
        <v>11</v>
      </c>
      <c r="D1714" s="94" t="s">
        <v>196</v>
      </c>
      <c r="E1714" s="94" t="s">
        <v>446</v>
      </c>
      <c r="F1714" s="93">
        <v>49007.0</v>
      </c>
      <c r="G1714" s="95" t="s">
        <v>172</v>
      </c>
      <c r="H1714" s="96">
        <v>2031923.0</v>
      </c>
    </row>
    <row r="1715">
      <c r="A1715" s="93">
        <v>2018.0</v>
      </c>
      <c r="B1715" s="94" t="s">
        <v>185</v>
      </c>
      <c r="C1715" s="94" t="s">
        <v>11</v>
      </c>
      <c r="D1715" s="94" t="s">
        <v>192</v>
      </c>
      <c r="E1715" s="94" t="s">
        <v>193</v>
      </c>
      <c r="F1715" s="93">
        <v>22099.0</v>
      </c>
      <c r="G1715" s="95" t="s">
        <v>189</v>
      </c>
      <c r="H1715" s="96">
        <v>1791.0</v>
      </c>
    </row>
    <row r="1716">
      <c r="A1716" s="93">
        <v>2018.0</v>
      </c>
      <c r="B1716" s="94" t="s">
        <v>185</v>
      </c>
      <c r="C1716" s="94" t="s">
        <v>11</v>
      </c>
      <c r="D1716" s="94" t="s">
        <v>192</v>
      </c>
      <c r="E1716" s="94" t="s">
        <v>193</v>
      </c>
      <c r="F1716" s="93">
        <v>22099.0</v>
      </c>
      <c r="G1716" s="95" t="s">
        <v>173</v>
      </c>
      <c r="H1716" s="96">
        <v>1133.0</v>
      </c>
    </row>
    <row r="1717">
      <c r="A1717" s="93">
        <v>2018.0</v>
      </c>
      <c r="B1717" s="94" t="s">
        <v>185</v>
      </c>
      <c r="C1717" s="94" t="s">
        <v>11</v>
      </c>
      <c r="D1717" s="94" t="s">
        <v>190</v>
      </c>
      <c r="E1717" s="94" t="s">
        <v>275</v>
      </c>
      <c r="F1717" s="93">
        <v>48477.0</v>
      </c>
      <c r="G1717" s="95" t="s">
        <v>173</v>
      </c>
      <c r="H1717" s="96">
        <v>279.0</v>
      </c>
    </row>
    <row r="1718">
      <c r="A1718" s="93">
        <v>2018.0</v>
      </c>
      <c r="B1718" s="94" t="s">
        <v>185</v>
      </c>
      <c r="C1718" s="94" t="s">
        <v>11</v>
      </c>
      <c r="D1718" s="94" t="s">
        <v>190</v>
      </c>
      <c r="E1718" s="94" t="s">
        <v>275</v>
      </c>
      <c r="F1718" s="93">
        <v>48477.0</v>
      </c>
      <c r="G1718" s="95" t="s">
        <v>189</v>
      </c>
      <c r="H1718" s="96">
        <v>2998.0</v>
      </c>
    </row>
    <row r="1719">
      <c r="A1719" s="93">
        <v>2018.0</v>
      </c>
      <c r="B1719" s="94" t="s">
        <v>185</v>
      </c>
      <c r="C1719" s="94" t="s">
        <v>11</v>
      </c>
      <c r="D1719" s="94" t="s">
        <v>190</v>
      </c>
      <c r="E1719" s="94" t="s">
        <v>191</v>
      </c>
      <c r="F1719" s="93">
        <v>48215.0</v>
      </c>
      <c r="G1719" s="95" t="s">
        <v>189</v>
      </c>
      <c r="H1719" s="96">
        <v>18740.0</v>
      </c>
    </row>
    <row r="1720">
      <c r="A1720" s="93">
        <v>2018.0</v>
      </c>
      <c r="B1720" s="94" t="s">
        <v>185</v>
      </c>
      <c r="C1720" s="94" t="s">
        <v>11</v>
      </c>
      <c r="D1720" s="94" t="s">
        <v>190</v>
      </c>
      <c r="E1720" s="94" t="s">
        <v>191</v>
      </c>
      <c r="F1720" s="93">
        <v>48215.0</v>
      </c>
      <c r="G1720" s="95" t="s">
        <v>173</v>
      </c>
      <c r="H1720" s="96">
        <v>107.0</v>
      </c>
    </row>
    <row r="1721">
      <c r="A1721" s="93">
        <v>2018.0</v>
      </c>
      <c r="B1721" s="94" t="s">
        <v>185</v>
      </c>
      <c r="C1721" s="94" t="s">
        <v>11</v>
      </c>
      <c r="D1721" s="94" t="s">
        <v>194</v>
      </c>
      <c r="E1721" s="94" t="s">
        <v>195</v>
      </c>
      <c r="F1721" s="93">
        <v>38057.0</v>
      </c>
      <c r="G1721" s="95" t="s">
        <v>172</v>
      </c>
      <c r="H1721" s="96">
        <v>2835642.0</v>
      </c>
    </row>
    <row r="1722">
      <c r="A1722" s="93">
        <v>2018.0</v>
      </c>
      <c r="B1722" s="94" t="s">
        <v>185</v>
      </c>
      <c r="C1722" s="94" t="s">
        <v>11</v>
      </c>
      <c r="D1722" s="94" t="s">
        <v>204</v>
      </c>
      <c r="E1722" s="94" t="s">
        <v>207</v>
      </c>
      <c r="F1722" s="93">
        <v>8111.0</v>
      </c>
      <c r="G1722" s="95" t="s">
        <v>189</v>
      </c>
      <c r="H1722" s="96">
        <v>276037.0</v>
      </c>
    </row>
    <row r="1723">
      <c r="A1723" s="93">
        <v>2018.0</v>
      </c>
      <c r="B1723" s="94" t="s">
        <v>185</v>
      </c>
      <c r="C1723" s="94" t="s">
        <v>11</v>
      </c>
      <c r="D1723" s="94" t="s">
        <v>202</v>
      </c>
      <c r="E1723" s="94" t="s">
        <v>203</v>
      </c>
      <c r="F1723" s="93">
        <v>26035.0</v>
      </c>
      <c r="G1723" s="95" t="s">
        <v>189</v>
      </c>
      <c r="H1723" s="96">
        <v>13705.0</v>
      </c>
    </row>
    <row r="1724">
      <c r="A1724" s="93">
        <v>2018.0</v>
      </c>
      <c r="B1724" s="94" t="s">
        <v>185</v>
      </c>
      <c r="C1724" s="94" t="s">
        <v>11</v>
      </c>
      <c r="D1724" s="94" t="s">
        <v>202</v>
      </c>
      <c r="E1724" s="94" t="s">
        <v>203</v>
      </c>
      <c r="F1724" s="93">
        <v>26035.0</v>
      </c>
      <c r="G1724" s="94" t="s">
        <v>173</v>
      </c>
      <c r="H1724" s="96">
        <v>1287.0</v>
      </c>
    </row>
    <row r="1725">
      <c r="A1725" s="93">
        <v>2018.0</v>
      </c>
      <c r="B1725" s="94" t="s">
        <v>185</v>
      </c>
      <c r="C1725" s="94" t="s">
        <v>11</v>
      </c>
      <c r="D1725" s="94" t="s">
        <v>206</v>
      </c>
      <c r="E1725" s="94" t="s">
        <v>207</v>
      </c>
      <c r="F1725" s="93">
        <v>35045.0</v>
      </c>
      <c r="G1725" s="95" t="s">
        <v>189</v>
      </c>
      <c r="H1725" s="96">
        <v>2.57755591E8</v>
      </c>
    </row>
    <row r="1726">
      <c r="A1726" s="93">
        <v>2018.0</v>
      </c>
      <c r="B1726" s="94" t="s">
        <v>185</v>
      </c>
      <c r="C1726" s="94" t="s">
        <v>11</v>
      </c>
      <c r="D1726" s="94" t="s">
        <v>206</v>
      </c>
      <c r="E1726" s="94" t="s">
        <v>207</v>
      </c>
      <c r="F1726" s="93">
        <v>35045.0</v>
      </c>
      <c r="G1726" s="95" t="s">
        <v>173</v>
      </c>
      <c r="H1726" s="96">
        <v>3623575.0</v>
      </c>
    </row>
    <row r="1727">
      <c r="A1727" s="93">
        <v>2018.0</v>
      </c>
      <c r="B1727" s="94" t="s">
        <v>185</v>
      </c>
      <c r="C1727" s="94" t="s">
        <v>11</v>
      </c>
      <c r="D1727" s="94" t="s">
        <v>206</v>
      </c>
      <c r="E1727" s="94" t="s">
        <v>207</v>
      </c>
      <c r="F1727" s="93">
        <v>35045.0</v>
      </c>
      <c r="G1727" s="95" t="s">
        <v>172</v>
      </c>
      <c r="H1727" s="96">
        <v>1408439.0</v>
      </c>
    </row>
    <row r="1728">
      <c r="A1728" s="93">
        <v>2018.0</v>
      </c>
      <c r="B1728" s="94" t="s">
        <v>185</v>
      </c>
      <c r="C1728" s="94" t="s">
        <v>11</v>
      </c>
      <c r="D1728" s="94" t="s">
        <v>217</v>
      </c>
      <c r="E1728" s="94" t="s">
        <v>218</v>
      </c>
      <c r="F1728" s="93">
        <v>21147.0</v>
      </c>
      <c r="G1728" s="95" t="s">
        <v>189</v>
      </c>
      <c r="H1728" s="96">
        <v>864.0</v>
      </c>
    </row>
    <row r="1729">
      <c r="A1729" s="93">
        <v>2018.0</v>
      </c>
      <c r="B1729" s="94" t="s">
        <v>185</v>
      </c>
      <c r="C1729" s="94" t="s">
        <v>11</v>
      </c>
      <c r="D1729" s="94" t="s">
        <v>196</v>
      </c>
      <c r="E1729" s="94" t="s">
        <v>208</v>
      </c>
      <c r="F1729" s="93">
        <v>49035.0</v>
      </c>
      <c r="G1729" s="95" t="s">
        <v>173</v>
      </c>
      <c r="H1729" s="96">
        <v>1249.0</v>
      </c>
    </row>
    <row r="1730">
      <c r="A1730" s="93">
        <v>2018.0</v>
      </c>
      <c r="B1730" s="94" t="s">
        <v>185</v>
      </c>
      <c r="C1730" s="94" t="s">
        <v>11</v>
      </c>
      <c r="D1730" s="94" t="s">
        <v>196</v>
      </c>
      <c r="E1730" s="94" t="s">
        <v>208</v>
      </c>
      <c r="F1730" s="93">
        <v>49035.0</v>
      </c>
      <c r="G1730" s="95" t="s">
        <v>189</v>
      </c>
      <c r="H1730" s="96">
        <v>1056.0</v>
      </c>
    </row>
    <row r="1731">
      <c r="A1731" s="93">
        <v>2018.0</v>
      </c>
      <c r="B1731" s="94" t="s">
        <v>185</v>
      </c>
      <c r="C1731" s="94" t="s">
        <v>11</v>
      </c>
      <c r="D1731" s="94" t="s">
        <v>200</v>
      </c>
      <c r="E1731" s="94" t="s">
        <v>213</v>
      </c>
      <c r="F1731" s="93">
        <v>40063.0</v>
      </c>
      <c r="G1731" s="95" t="s">
        <v>189</v>
      </c>
      <c r="H1731" s="96">
        <v>582.0</v>
      </c>
    </row>
    <row r="1732">
      <c r="A1732" s="93">
        <v>2018.0</v>
      </c>
      <c r="B1732" s="94" t="s">
        <v>185</v>
      </c>
      <c r="C1732" s="94" t="s">
        <v>11</v>
      </c>
      <c r="D1732" s="94" t="s">
        <v>204</v>
      </c>
      <c r="E1732" s="94" t="s">
        <v>212</v>
      </c>
      <c r="F1732" s="93">
        <v>8083.0</v>
      </c>
      <c r="G1732" s="95" t="s">
        <v>189</v>
      </c>
      <c r="H1732" s="96">
        <v>1.54572916E8</v>
      </c>
    </row>
    <row r="1733">
      <c r="A1733" s="93">
        <v>2018.0</v>
      </c>
      <c r="B1733" s="94" t="s">
        <v>185</v>
      </c>
      <c r="C1733" s="94" t="s">
        <v>11</v>
      </c>
      <c r="D1733" s="94" t="s">
        <v>204</v>
      </c>
      <c r="E1733" s="94" t="s">
        <v>212</v>
      </c>
      <c r="F1733" s="93">
        <v>8083.0</v>
      </c>
      <c r="G1733" s="95" t="s">
        <v>173</v>
      </c>
      <c r="H1733" s="96">
        <v>53520.0</v>
      </c>
    </row>
    <row r="1734">
      <c r="A1734" s="93">
        <v>2018.0</v>
      </c>
      <c r="B1734" s="94" t="s">
        <v>185</v>
      </c>
      <c r="C1734" s="94" t="s">
        <v>11</v>
      </c>
      <c r="D1734" s="94" t="s">
        <v>187</v>
      </c>
      <c r="E1734" s="94" t="s">
        <v>188</v>
      </c>
      <c r="F1734" s="93">
        <v>56019.0</v>
      </c>
      <c r="G1734" s="95" t="s">
        <v>189</v>
      </c>
      <c r="H1734" s="96">
        <v>6.6410032E7</v>
      </c>
    </row>
    <row r="1735">
      <c r="A1735" s="93">
        <v>2018.0</v>
      </c>
      <c r="B1735" s="94" t="s">
        <v>185</v>
      </c>
      <c r="C1735" s="94" t="s">
        <v>11</v>
      </c>
      <c r="D1735" s="94" t="s">
        <v>187</v>
      </c>
      <c r="E1735" s="94" t="s">
        <v>188</v>
      </c>
      <c r="F1735" s="93">
        <v>56019.0</v>
      </c>
      <c r="G1735" s="95" t="s">
        <v>173</v>
      </c>
      <c r="H1735" s="96">
        <v>729039.0</v>
      </c>
    </row>
    <row r="1736">
      <c r="A1736" s="93">
        <v>2018.0</v>
      </c>
      <c r="B1736" s="94" t="s">
        <v>185</v>
      </c>
      <c r="C1736" s="94" t="s">
        <v>11</v>
      </c>
      <c r="D1736" s="94" t="s">
        <v>196</v>
      </c>
      <c r="E1736" s="94" t="s">
        <v>216</v>
      </c>
      <c r="F1736" s="93">
        <v>49043.0</v>
      </c>
      <c r="G1736" s="95" t="s">
        <v>189</v>
      </c>
      <c r="H1736" s="96">
        <v>117846.0</v>
      </c>
    </row>
    <row r="1737">
      <c r="A1737" s="93">
        <v>2018.0</v>
      </c>
      <c r="B1737" s="94" t="s">
        <v>185</v>
      </c>
      <c r="C1737" s="94" t="s">
        <v>11</v>
      </c>
      <c r="D1737" s="94" t="s">
        <v>196</v>
      </c>
      <c r="E1737" s="94" t="s">
        <v>216</v>
      </c>
      <c r="F1737" s="93">
        <v>49043.0</v>
      </c>
      <c r="G1737" s="95" t="s">
        <v>173</v>
      </c>
      <c r="H1737" s="96">
        <v>21191.0</v>
      </c>
    </row>
    <row r="1738">
      <c r="A1738" s="93">
        <v>2018.0</v>
      </c>
      <c r="B1738" s="94" t="s">
        <v>185</v>
      </c>
      <c r="C1738" s="94" t="s">
        <v>11</v>
      </c>
      <c r="D1738" s="94" t="s">
        <v>220</v>
      </c>
      <c r="E1738" s="94" t="s">
        <v>221</v>
      </c>
      <c r="F1738" s="93">
        <v>54093.0</v>
      </c>
      <c r="G1738" s="95" t="s">
        <v>189</v>
      </c>
      <c r="H1738" s="96">
        <v>17870.0</v>
      </c>
    </row>
    <row r="1739">
      <c r="A1739" s="93">
        <v>2018.0</v>
      </c>
      <c r="B1739" s="94" t="s">
        <v>185</v>
      </c>
      <c r="C1739" s="94" t="s">
        <v>11</v>
      </c>
      <c r="D1739" s="94" t="s">
        <v>256</v>
      </c>
      <c r="E1739" s="94" t="s">
        <v>309</v>
      </c>
      <c r="F1739" s="93">
        <v>39133.0</v>
      </c>
      <c r="G1739" s="95" t="s">
        <v>189</v>
      </c>
      <c r="H1739" s="96">
        <v>139056.0</v>
      </c>
    </row>
    <row r="1740">
      <c r="A1740" s="93">
        <v>2018.0</v>
      </c>
      <c r="B1740" s="94" t="s">
        <v>185</v>
      </c>
      <c r="C1740" s="94" t="s">
        <v>11</v>
      </c>
      <c r="D1740" s="94" t="s">
        <v>192</v>
      </c>
      <c r="E1740" s="94" t="s">
        <v>219</v>
      </c>
      <c r="F1740" s="93">
        <v>22031.0</v>
      </c>
      <c r="G1740" s="95" t="s">
        <v>173</v>
      </c>
      <c r="H1740" s="93">
        <v>19.0</v>
      </c>
    </row>
    <row r="1741">
      <c r="A1741" s="93">
        <v>2018.0</v>
      </c>
      <c r="B1741" s="94" t="s">
        <v>185</v>
      </c>
      <c r="C1741" s="94" t="s">
        <v>11</v>
      </c>
      <c r="D1741" s="94" t="s">
        <v>192</v>
      </c>
      <c r="E1741" s="94" t="s">
        <v>219</v>
      </c>
      <c r="F1741" s="93">
        <v>22031.0</v>
      </c>
      <c r="G1741" s="95" t="s">
        <v>189</v>
      </c>
      <c r="H1741" s="93">
        <v>1230755.0</v>
      </c>
    </row>
    <row r="1742">
      <c r="A1742" s="93">
        <v>2018.0</v>
      </c>
      <c r="B1742" s="94" t="s">
        <v>185</v>
      </c>
      <c r="C1742" s="94" t="s">
        <v>11</v>
      </c>
      <c r="D1742" s="94" t="s">
        <v>200</v>
      </c>
      <c r="E1742" s="94" t="s">
        <v>224</v>
      </c>
      <c r="F1742" s="93">
        <v>40093.0</v>
      </c>
      <c r="G1742" s="95" t="s">
        <v>189</v>
      </c>
      <c r="H1742" s="93">
        <v>596558.0</v>
      </c>
    </row>
    <row r="1743">
      <c r="A1743" s="93">
        <v>2018.0</v>
      </c>
      <c r="B1743" s="94" t="s">
        <v>185</v>
      </c>
      <c r="C1743" s="94" t="s">
        <v>11</v>
      </c>
      <c r="D1743" s="94" t="s">
        <v>200</v>
      </c>
      <c r="E1743" s="94" t="s">
        <v>224</v>
      </c>
      <c r="F1743" s="93">
        <v>40093.0</v>
      </c>
      <c r="G1743" s="95" t="s">
        <v>173</v>
      </c>
      <c r="H1743" s="93">
        <v>29135.0</v>
      </c>
    </row>
    <row r="1744">
      <c r="A1744" s="93">
        <v>2018.0</v>
      </c>
      <c r="B1744" s="94" t="s">
        <v>185</v>
      </c>
      <c r="C1744" s="94" t="s">
        <v>11</v>
      </c>
      <c r="D1744" s="94" t="s">
        <v>192</v>
      </c>
      <c r="E1744" s="94" t="s">
        <v>225</v>
      </c>
      <c r="F1744" s="93">
        <v>22115.0</v>
      </c>
      <c r="G1744" s="95" t="s">
        <v>189</v>
      </c>
      <c r="H1744" s="93">
        <v>394.0</v>
      </c>
    </row>
    <row r="1745">
      <c r="A1745" s="93">
        <v>2018.0</v>
      </c>
      <c r="B1745" s="94" t="s">
        <v>185</v>
      </c>
      <c r="C1745" s="94" t="s">
        <v>11</v>
      </c>
      <c r="D1745" s="94" t="s">
        <v>192</v>
      </c>
      <c r="E1745" s="94" t="s">
        <v>225</v>
      </c>
      <c r="F1745" s="93">
        <v>22115.0</v>
      </c>
      <c r="G1745" s="95" t="s">
        <v>173</v>
      </c>
      <c r="H1745" s="93">
        <v>177.0</v>
      </c>
    </row>
    <row r="1746">
      <c r="A1746" s="93">
        <v>2018.0</v>
      </c>
      <c r="B1746" s="94" t="s">
        <v>185</v>
      </c>
      <c r="C1746" s="94" t="s">
        <v>11</v>
      </c>
      <c r="D1746" s="94" t="s">
        <v>204</v>
      </c>
      <c r="E1746" s="94" t="s">
        <v>228</v>
      </c>
      <c r="F1746" s="93">
        <v>8103.0</v>
      </c>
      <c r="G1746" s="95" t="s">
        <v>189</v>
      </c>
      <c r="H1746" s="93">
        <v>7.3096319E7</v>
      </c>
    </row>
    <row r="1747">
      <c r="A1747" s="93">
        <v>2018.0</v>
      </c>
      <c r="B1747" s="94" t="s">
        <v>185</v>
      </c>
      <c r="C1747" s="94" t="s">
        <v>11</v>
      </c>
      <c r="D1747" s="94" t="s">
        <v>204</v>
      </c>
      <c r="E1747" s="94" t="s">
        <v>228</v>
      </c>
      <c r="F1747" s="93">
        <v>8103.0</v>
      </c>
      <c r="G1747" s="95" t="s">
        <v>173</v>
      </c>
      <c r="H1747" s="93">
        <v>2055480.0</v>
      </c>
    </row>
    <row r="1748">
      <c r="A1748" s="93">
        <v>2018.0</v>
      </c>
      <c r="B1748" s="94" t="s">
        <v>185</v>
      </c>
      <c r="C1748" s="94" t="s">
        <v>11</v>
      </c>
      <c r="D1748" s="94" t="s">
        <v>204</v>
      </c>
      <c r="E1748" s="94" t="s">
        <v>228</v>
      </c>
      <c r="F1748" s="93">
        <v>8103.0</v>
      </c>
      <c r="G1748" s="95" t="s">
        <v>172</v>
      </c>
      <c r="H1748" s="96">
        <v>3078342.0</v>
      </c>
    </row>
    <row r="1749">
      <c r="A1749" s="93">
        <v>2018.0</v>
      </c>
      <c r="B1749" s="94" t="s">
        <v>185</v>
      </c>
      <c r="C1749" s="94" t="s">
        <v>11</v>
      </c>
      <c r="D1749" s="94" t="s">
        <v>187</v>
      </c>
      <c r="E1749" s="94" t="s">
        <v>233</v>
      </c>
      <c r="F1749" s="93">
        <v>56035.0</v>
      </c>
      <c r="G1749" s="95" t="s">
        <v>189</v>
      </c>
      <c r="H1749" s="96">
        <v>9.29812785E8</v>
      </c>
    </row>
    <row r="1750">
      <c r="A1750" s="93">
        <v>2018.0</v>
      </c>
      <c r="B1750" s="94" t="s">
        <v>185</v>
      </c>
      <c r="C1750" s="94" t="s">
        <v>11</v>
      </c>
      <c r="D1750" s="94" t="s">
        <v>200</v>
      </c>
      <c r="E1750" s="94" t="s">
        <v>525</v>
      </c>
      <c r="F1750" s="93">
        <v>40087.0</v>
      </c>
      <c r="G1750" s="95" t="s">
        <v>189</v>
      </c>
      <c r="H1750" s="96">
        <v>744.0</v>
      </c>
    </row>
    <row r="1751">
      <c r="A1751" s="93">
        <v>2018.0</v>
      </c>
      <c r="B1751" s="94" t="s">
        <v>185</v>
      </c>
      <c r="C1751" s="94" t="s">
        <v>11</v>
      </c>
      <c r="D1751" s="94" t="s">
        <v>200</v>
      </c>
      <c r="E1751" s="94" t="s">
        <v>525</v>
      </c>
      <c r="F1751" s="93">
        <v>40087.0</v>
      </c>
      <c r="G1751" s="95" t="s">
        <v>173</v>
      </c>
      <c r="H1751" s="96">
        <v>182.0</v>
      </c>
    </row>
    <row r="1752">
      <c r="A1752" s="93">
        <v>2018.0</v>
      </c>
      <c r="B1752" s="94" t="s">
        <v>185</v>
      </c>
      <c r="C1752" s="94" t="s">
        <v>11</v>
      </c>
      <c r="D1752" s="94" t="s">
        <v>196</v>
      </c>
      <c r="E1752" s="94" t="s">
        <v>230</v>
      </c>
      <c r="F1752" s="93">
        <v>49041.0</v>
      </c>
      <c r="G1752" s="95" t="s">
        <v>172</v>
      </c>
      <c r="H1752" s="96">
        <v>4465926.0</v>
      </c>
    </row>
    <row r="1753">
      <c r="A1753" s="93">
        <v>2018.0</v>
      </c>
      <c r="B1753" s="94" t="s">
        <v>185</v>
      </c>
      <c r="C1753" s="94" t="s">
        <v>11</v>
      </c>
      <c r="D1753" s="94" t="s">
        <v>196</v>
      </c>
      <c r="E1753" s="94" t="s">
        <v>230</v>
      </c>
      <c r="F1753" s="93">
        <v>49041.0</v>
      </c>
      <c r="G1753" s="95" t="s">
        <v>173</v>
      </c>
      <c r="H1753" s="96">
        <v>1019617.0</v>
      </c>
    </row>
    <row r="1754">
      <c r="A1754" s="93">
        <v>2018.0</v>
      </c>
      <c r="B1754" s="94" t="s">
        <v>185</v>
      </c>
      <c r="C1754" s="94" t="s">
        <v>11</v>
      </c>
      <c r="D1754" s="94" t="s">
        <v>187</v>
      </c>
      <c r="E1754" s="94" t="s">
        <v>233</v>
      </c>
      <c r="F1754" s="93">
        <v>56035.0</v>
      </c>
      <c r="G1754" s="95" t="s">
        <v>173</v>
      </c>
      <c r="H1754" s="96">
        <v>5983828.0</v>
      </c>
    </row>
    <row r="1755">
      <c r="A1755" s="93">
        <v>2018.0</v>
      </c>
      <c r="B1755" s="94" t="s">
        <v>185</v>
      </c>
      <c r="C1755" s="94" t="s">
        <v>11</v>
      </c>
      <c r="D1755" s="94" t="s">
        <v>204</v>
      </c>
      <c r="E1755" s="94" t="s">
        <v>237</v>
      </c>
      <c r="F1755" s="93">
        <v>8009.0</v>
      </c>
      <c r="G1755" s="95" t="s">
        <v>189</v>
      </c>
      <c r="H1755" s="96">
        <v>26900.0</v>
      </c>
    </row>
    <row r="1756">
      <c r="A1756" s="93">
        <v>2018.0</v>
      </c>
      <c r="B1756" s="94" t="s">
        <v>185</v>
      </c>
      <c r="C1756" s="94" t="s">
        <v>11</v>
      </c>
      <c r="D1756" s="94" t="s">
        <v>204</v>
      </c>
      <c r="E1756" s="94" t="s">
        <v>237</v>
      </c>
      <c r="F1756" s="93">
        <v>8009.0</v>
      </c>
      <c r="G1756" s="95" t="s">
        <v>173</v>
      </c>
      <c r="H1756" s="96">
        <v>8459.0</v>
      </c>
    </row>
    <row r="1757">
      <c r="A1757" s="93">
        <v>2018.0</v>
      </c>
      <c r="B1757" s="94" t="s">
        <v>185</v>
      </c>
      <c r="C1757" s="94" t="s">
        <v>11</v>
      </c>
      <c r="D1757" s="94" t="s">
        <v>192</v>
      </c>
      <c r="E1757" s="94" t="s">
        <v>238</v>
      </c>
      <c r="F1757" s="93">
        <v>22127.0</v>
      </c>
      <c r="G1757" s="95" t="s">
        <v>189</v>
      </c>
      <c r="H1757" s="96">
        <v>12573.0</v>
      </c>
    </row>
    <row r="1758">
      <c r="A1758" s="93">
        <v>2018.0</v>
      </c>
      <c r="B1758" s="94" t="s">
        <v>185</v>
      </c>
      <c r="C1758" s="94" t="s">
        <v>11</v>
      </c>
      <c r="D1758" s="94" t="s">
        <v>192</v>
      </c>
      <c r="E1758" s="94" t="s">
        <v>238</v>
      </c>
      <c r="F1758" s="93">
        <v>22127.0</v>
      </c>
      <c r="G1758" s="95" t="s">
        <v>173</v>
      </c>
      <c r="H1758" s="96">
        <v>228.0</v>
      </c>
    </row>
    <row r="1759">
      <c r="A1759" s="93">
        <v>2018.0</v>
      </c>
      <c r="B1759" s="94" t="s">
        <v>185</v>
      </c>
      <c r="C1759" s="94" t="s">
        <v>11</v>
      </c>
      <c r="D1759" s="94" t="s">
        <v>239</v>
      </c>
      <c r="E1759" s="94" t="s">
        <v>240</v>
      </c>
      <c r="F1759" s="93">
        <v>53041.0</v>
      </c>
      <c r="G1759" s="95" t="s">
        <v>172</v>
      </c>
      <c r="H1759" s="96">
        <v>5328.0</v>
      </c>
    </row>
    <row r="1760">
      <c r="A1760" s="93">
        <v>2018.0</v>
      </c>
      <c r="B1760" s="94" t="s">
        <v>185</v>
      </c>
      <c r="C1760" s="94" t="s">
        <v>11</v>
      </c>
      <c r="D1760" s="94" t="s">
        <v>200</v>
      </c>
      <c r="E1760" s="94" t="s">
        <v>242</v>
      </c>
      <c r="F1760" s="93">
        <v>40031.0</v>
      </c>
      <c r="G1760" s="95" t="s">
        <v>173</v>
      </c>
      <c r="H1760" s="96">
        <v>3179.0</v>
      </c>
    </row>
    <row r="1761">
      <c r="A1761" s="93">
        <v>2018.0</v>
      </c>
      <c r="B1761" s="94" t="s">
        <v>185</v>
      </c>
      <c r="C1761" s="94" t="s">
        <v>11</v>
      </c>
      <c r="D1761" s="94" t="s">
        <v>250</v>
      </c>
      <c r="E1761" s="94" t="s">
        <v>254</v>
      </c>
      <c r="F1761" s="93">
        <v>30021.0</v>
      </c>
      <c r="G1761" s="95" t="s">
        <v>189</v>
      </c>
      <c r="H1761" s="96">
        <v>70028.0</v>
      </c>
    </row>
    <row r="1762">
      <c r="A1762" s="93">
        <v>2018.0</v>
      </c>
      <c r="B1762" s="94" t="s">
        <v>185</v>
      </c>
      <c r="C1762" s="94" t="s">
        <v>11</v>
      </c>
      <c r="D1762" s="94" t="s">
        <v>202</v>
      </c>
      <c r="E1762" s="94" t="s">
        <v>247</v>
      </c>
      <c r="F1762" s="93">
        <v>26119.0</v>
      </c>
      <c r="G1762" s="95" t="s">
        <v>189</v>
      </c>
      <c r="H1762" s="96">
        <v>476487.0</v>
      </c>
    </row>
    <row r="1763">
      <c r="A1763" s="93">
        <v>2018.0</v>
      </c>
      <c r="B1763" s="94" t="s">
        <v>185</v>
      </c>
      <c r="C1763" s="94" t="s">
        <v>11</v>
      </c>
      <c r="D1763" s="94" t="s">
        <v>244</v>
      </c>
      <c r="E1763" s="94" t="s">
        <v>245</v>
      </c>
      <c r="F1763" s="93">
        <v>17055.0</v>
      </c>
      <c r="G1763" s="95" t="s">
        <v>173</v>
      </c>
      <c r="H1763" s="96">
        <v>7962.0</v>
      </c>
    </row>
    <row r="1764">
      <c r="A1764" s="93">
        <v>2018.0</v>
      </c>
      <c r="B1764" s="94" t="s">
        <v>185</v>
      </c>
      <c r="C1764" s="94" t="s">
        <v>11</v>
      </c>
      <c r="D1764" s="94" t="s">
        <v>244</v>
      </c>
      <c r="E1764" s="94" t="s">
        <v>245</v>
      </c>
      <c r="F1764" s="93">
        <v>17055.0</v>
      </c>
      <c r="G1764" s="95" t="s">
        <v>189</v>
      </c>
      <c r="H1764" s="96">
        <v>3638.0</v>
      </c>
    </row>
    <row r="1765">
      <c r="A1765" s="93">
        <v>2018.0</v>
      </c>
      <c r="B1765" s="94" t="s">
        <v>185</v>
      </c>
      <c r="C1765" s="94" t="s">
        <v>11</v>
      </c>
      <c r="D1765" s="94" t="s">
        <v>250</v>
      </c>
      <c r="E1765" s="94" t="s">
        <v>254</v>
      </c>
      <c r="F1765" s="93">
        <v>30021.0</v>
      </c>
      <c r="G1765" s="95" t="s">
        <v>173</v>
      </c>
      <c r="H1765" s="96">
        <v>168704.0</v>
      </c>
    </row>
    <row r="1766">
      <c r="A1766" s="93">
        <v>2018.0</v>
      </c>
      <c r="B1766" s="94" t="s">
        <v>185</v>
      </c>
      <c r="C1766" s="94" t="s">
        <v>11</v>
      </c>
      <c r="D1766" s="94" t="s">
        <v>250</v>
      </c>
      <c r="E1766" s="94" t="s">
        <v>251</v>
      </c>
      <c r="F1766" s="93">
        <v>30101.0</v>
      </c>
      <c r="G1766" s="95" t="s">
        <v>189</v>
      </c>
      <c r="H1766" s="96">
        <v>131680.0</v>
      </c>
    </row>
    <row r="1767">
      <c r="A1767" s="93">
        <v>2018.0</v>
      </c>
      <c r="B1767" s="94" t="s">
        <v>185</v>
      </c>
      <c r="C1767" s="94" t="s">
        <v>11</v>
      </c>
      <c r="D1767" s="94" t="s">
        <v>250</v>
      </c>
      <c r="E1767" s="94" t="s">
        <v>251</v>
      </c>
      <c r="F1767" s="93">
        <v>30101.0</v>
      </c>
      <c r="G1767" s="95" t="s">
        <v>173</v>
      </c>
      <c r="H1767" s="93">
        <v>36055.0</v>
      </c>
    </row>
    <row r="1768">
      <c r="A1768" s="93">
        <v>2018.0</v>
      </c>
      <c r="B1768" s="94" t="s">
        <v>185</v>
      </c>
      <c r="C1768" s="94" t="s">
        <v>11</v>
      </c>
      <c r="D1768" s="94" t="s">
        <v>256</v>
      </c>
      <c r="E1768" s="94" t="s">
        <v>309</v>
      </c>
      <c r="F1768" s="93">
        <v>39133.0</v>
      </c>
      <c r="G1768" s="95" t="s">
        <v>173</v>
      </c>
      <c r="H1768" s="96">
        <v>5625.0</v>
      </c>
    </row>
    <row r="1769">
      <c r="A1769" s="93">
        <v>2018.0</v>
      </c>
      <c r="B1769" s="94" t="s">
        <v>185</v>
      </c>
      <c r="C1769" s="94" t="s">
        <v>11</v>
      </c>
      <c r="D1769" s="94" t="s">
        <v>190</v>
      </c>
      <c r="E1769" s="94" t="s">
        <v>279</v>
      </c>
      <c r="F1769" s="93">
        <v>48311.0</v>
      </c>
      <c r="G1769" s="95" t="s">
        <v>189</v>
      </c>
      <c r="H1769" s="96">
        <v>190267.0</v>
      </c>
    </row>
    <row r="1770">
      <c r="A1770" s="93">
        <v>2018.0</v>
      </c>
      <c r="B1770" s="94" t="s">
        <v>185</v>
      </c>
      <c r="C1770" s="94" t="s">
        <v>11</v>
      </c>
      <c r="D1770" s="94" t="s">
        <v>231</v>
      </c>
      <c r="E1770" s="94" t="s">
        <v>253</v>
      </c>
      <c r="F1770" s="93">
        <v>5029.0</v>
      </c>
      <c r="G1770" s="95" t="s">
        <v>189</v>
      </c>
      <c r="H1770" s="96">
        <v>989776.0</v>
      </c>
    </row>
    <row r="1771">
      <c r="A1771" s="93">
        <v>2018.0</v>
      </c>
      <c r="B1771" s="94" t="s">
        <v>185</v>
      </c>
      <c r="C1771" s="94" t="s">
        <v>11</v>
      </c>
      <c r="D1771" s="94" t="s">
        <v>250</v>
      </c>
      <c r="E1771" s="94" t="s">
        <v>255</v>
      </c>
      <c r="F1771" s="93">
        <v>30005.0</v>
      </c>
      <c r="G1771" s="95" t="s">
        <v>189</v>
      </c>
      <c r="H1771" s="96">
        <v>852521.0</v>
      </c>
    </row>
    <row r="1772">
      <c r="A1772" s="93">
        <v>2018.0</v>
      </c>
      <c r="B1772" s="94" t="s">
        <v>185</v>
      </c>
      <c r="C1772" s="94" t="s">
        <v>11</v>
      </c>
      <c r="D1772" s="94" t="s">
        <v>250</v>
      </c>
      <c r="E1772" s="94" t="s">
        <v>255</v>
      </c>
      <c r="F1772" s="93">
        <v>30005.0</v>
      </c>
      <c r="G1772" s="95" t="s">
        <v>173</v>
      </c>
      <c r="H1772" s="93">
        <v>36721.0</v>
      </c>
    </row>
    <row r="1773">
      <c r="A1773" s="93">
        <v>2018.0</v>
      </c>
      <c r="B1773" s="94" t="s">
        <v>185</v>
      </c>
      <c r="C1773" s="94" t="s">
        <v>11</v>
      </c>
      <c r="D1773" s="94" t="s">
        <v>190</v>
      </c>
      <c r="E1773" s="94" t="s">
        <v>259</v>
      </c>
      <c r="F1773" s="93">
        <v>48439.0</v>
      </c>
      <c r="G1773" s="95" t="s">
        <v>189</v>
      </c>
      <c r="H1773" s="96">
        <v>1.3252197E7</v>
      </c>
    </row>
    <row r="1774">
      <c r="A1774" s="93">
        <v>2018.0</v>
      </c>
      <c r="B1774" s="94" t="s">
        <v>185</v>
      </c>
      <c r="C1774" s="94" t="s">
        <v>11</v>
      </c>
      <c r="D1774" s="94" t="s">
        <v>190</v>
      </c>
      <c r="E1774" s="94" t="s">
        <v>259</v>
      </c>
      <c r="F1774" s="93">
        <v>48439.0</v>
      </c>
      <c r="G1774" s="95" t="s">
        <v>173</v>
      </c>
      <c r="H1774" s="96">
        <v>131.0</v>
      </c>
    </row>
    <row r="1775">
      <c r="A1775" s="93">
        <v>2018.0</v>
      </c>
      <c r="B1775" s="94" t="s">
        <v>185</v>
      </c>
      <c r="C1775" s="94" t="s">
        <v>11</v>
      </c>
      <c r="D1775" s="94" t="s">
        <v>190</v>
      </c>
      <c r="E1775" s="94" t="s">
        <v>279</v>
      </c>
      <c r="F1775" s="93">
        <v>48311.0</v>
      </c>
      <c r="G1775" s="95" t="s">
        <v>173</v>
      </c>
      <c r="H1775" s="96">
        <v>24009.0</v>
      </c>
    </row>
    <row r="1776">
      <c r="A1776" s="93">
        <v>2018.0</v>
      </c>
      <c r="B1776" s="94" t="s">
        <v>185</v>
      </c>
      <c r="C1776" s="94" t="s">
        <v>186</v>
      </c>
      <c r="D1776" s="94" t="s">
        <v>300</v>
      </c>
      <c r="E1776" s="94" t="s">
        <v>354</v>
      </c>
      <c r="F1776" s="93">
        <v>6029.0</v>
      </c>
      <c r="G1776" s="95" t="s">
        <v>173</v>
      </c>
      <c r="H1776" s="96">
        <v>2742.0</v>
      </c>
    </row>
    <row r="1777">
      <c r="A1777" s="93">
        <v>2018.0</v>
      </c>
      <c r="B1777" s="94" t="s">
        <v>185</v>
      </c>
      <c r="C1777" s="94" t="s">
        <v>11</v>
      </c>
      <c r="D1777" s="94" t="s">
        <v>256</v>
      </c>
      <c r="E1777" s="94" t="s">
        <v>257</v>
      </c>
      <c r="F1777" s="93">
        <v>39073.0</v>
      </c>
      <c r="G1777" s="95" t="s">
        <v>173</v>
      </c>
      <c r="H1777" s="96">
        <v>1157.0</v>
      </c>
    </row>
    <row r="1778">
      <c r="A1778" s="93">
        <v>2018.0</v>
      </c>
      <c r="B1778" s="94" t="s">
        <v>185</v>
      </c>
      <c r="C1778" s="94" t="s">
        <v>11</v>
      </c>
      <c r="D1778" s="94" t="s">
        <v>256</v>
      </c>
      <c r="E1778" s="94" t="s">
        <v>257</v>
      </c>
      <c r="F1778" s="93">
        <v>39073.0</v>
      </c>
      <c r="G1778" s="95" t="s">
        <v>189</v>
      </c>
      <c r="H1778" s="96">
        <v>1080.0</v>
      </c>
    </row>
    <row r="1779">
      <c r="A1779" s="93">
        <v>2018.0</v>
      </c>
      <c r="B1779" s="94" t="s">
        <v>185</v>
      </c>
      <c r="C1779" s="94" t="s">
        <v>11</v>
      </c>
      <c r="D1779" s="94" t="s">
        <v>260</v>
      </c>
      <c r="E1779" s="94" t="s">
        <v>261</v>
      </c>
      <c r="F1779" s="93">
        <v>42015.0</v>
      </c>
      <c r="G1779" s="95" t="s">
        <v>189</v>
      </c>
      <c r="H1779" s="96">
        <v>97400.0</v>
      </c>
    </row>
    <row r="1780">
      <c r="A1780" s="93">
        <v>2018.0</v>
      </c>
      <c r="B1780" s="94" t="s">
        <v>185</v>
      </c>
      <c r="C1780" s="94" t="s">
        <v>11</v>
      </c>
      <c r="D1780" s="94" t="s">
        <v>194</v>
      </c>
      <c r="E1780" s="94" t="s">
        <v>262</v>
      </c>
      <c r="F1780" s="93">
        <v>38089.0</v>
      </c>
      <c r="G1780" s="95" t="s">
        <v>189</v>
      </c>
      <c r="H1780" s="96">
        <v>58260.0</v>
      </c>
    </row>
    <row r="1781">
      <c r="A1781" s="93">
        <v>2018.0</v>
      </c>
      <c r="B1781" s="94" t="s">
        <v>185</v>
      </c>
      <c r="C1781" s="94" t="s">
        <v>11</v>
      </c>
      <c r="D1781" s="94" t="s">
        <v>194</v>
      </c>
      <c r="E1781" s="94" t="s">
        <v>262</v>
      </c>
      <c r="F1781" s="93">
        <v>38089.0</v>
      </c>
      <c r="G1781" s="95" t="s">
        <v>173</v>
      </c>
      <c r="H1781" s="96">
        <v>41284.0</v>
      </c>
    </row>
    <row r="1782">
      <c r="A1782" s="93">
        <v>2018.0</v>
      </c>
      <c r="B1782" s="94" t="s">
        <v>185</v>
      </c>
      <c r="C1782" s="94" t="s">
        <v>11</v>
      </c>
      <c r="D1782" s="94" t="s">
        <v>190</v>
      </c>
      <c r="E1782" s="94" t="s">
        <v>266</v>
      </c>
      <c r="F1782" s="93">
        <v>48347.0</v>
      </c>
      <c r="G1782" s="95" t="s">
        <v>189</v>
      </c>
      <c r="H1782" s="96">
        <v>112680.0</v>
      </c>
    </row>
    <row r="1783">
      <c r="A1783" s="93">
        <v>2018.0</v>
      </c>
      <c r="B1783" s="94" t="s">
        <v>185</v>
      </c>
      <c r="C1783" s="94" t="s">
        <v>11</v>
      </c>
      <c r="D1783" s="94" t="s">
        <v>263</v>
      </c>
      <c r="E1783" s="94" t="s">
        <v>264</v>
      </c>
      <c r="F1783" s="93">
        <v>20101.0</v>
      </c>
      <c r="G1783" s="95" t="s">
        <v>173</v>
      </c>
      <c r="H1783" s="96">
        <v>3906.0</v>
      </c>
    </row>
    <row r="1784">
      <c r="A1784" s="93">
        <v>2018.0</v>
      </c>
      <c r="B1784" s="94" t="s">
        <v>185</v>
      </c>
      <c r="C1784" s="94" t="s">
        <v>11</v>
      </c>
      <c r="D1784" s="94" t="s">
        <v>231</v>
      </c>
      <c r="E1784" s="94" t="s">
        <v>258</v>
      </c>
      <c r="F1784" s="93">
        <v>5033.0</v>
      </c>
      <c r="G1784" s="95" t="s">
        <v>189</v>
      </c>
      <c r="H1784" s="96">
        <v>80775.0</v>
      </c>
    </row>
    <row r="1785">
      <c r="A1785" s="93">
        <v>2018.0</v>
      </c>
      <c r="B1785" s="94" t="s">
        <v>185</v>
      </c>
      <c r="C1785" s="94" t="s">
        <v>11</v>
      </c>
      <c r="D1785" s="94" t="s">
        <v>190</v>
      </c>
      <c r="E1785" s="94" t="s">
        <v>266</v>
      </c>
      <c r="F1785" s="93">
        <v>48347.0</v>
      </c>
      <c r="G1785" s="95" t="s">
        <v>173</v>
      </c>
      <c r="H1785" s="96">
        <v>154.0</v>
      </c>
    </row>
    <row r="1786">
      <c r="A1786" s="93">
        <v>2018.0</v>
      </c>
      <c r="B1786" s="94" t="s">
        <v>185</v>
      </c>
      <c r="C1786" s="94" t="s">
        <v>11</v>
      </c>
      <c r="D1786" s="94" t="s">
        <v>222</v>
      </c>
      <c r="E1786" s="94" t="s">
        <v>267</v>
      </c>
      <c r="F1786" s="93">
        <v>31057.0</v>
      </c>
      <c r="G1786" s="94" t="s">
        <v>173</v>
      </c>
      <c r="H1786" s="96">
        <v>308.0</v>
      </c>
    </row>
    <row r="1787">
      <c r="A1787" s="93">
        <v>2018.0</v>
      </c>
      <c r="B1787" s="94" t="s">
        <v>185</v>
      </c>
      <c r="C1787" s="94" t="s">
        <v>11</v>
      </c>
      <c r="D1787" s="94" t="s">
        <v>190</v>
      </c>
      <c r="E1787" s="94" t="s">
        <v>269</v>
      </c>
      <c r="F1787" s="93">
        <v>48037.0</v>
      </c>
      <c r="G1787" s="95" t="s">
        <v>173</v>
      </c>
      <c r="H1787" s="96">
        <v>1743.0</v>
      </c>
    </row>
    <row r="1788">
      <c r="A1788" s="93">
        <v>2018.0</v>
      </c>
      <c r="B1788" s="94" t="s">
        <v>185</v>
      </c>
      <c r="C1788" s="94" t="s">
        <v>11</v>
      </c>
      <c r="D1788" s="94" t="s">
        <v>190</v>
      </c>
      <c r="E1788" s="94" t="s">
        <v>270</v>
      </c>
      <c r="F1788" s="93">
        <v>48339.0</v>
      </c>
      <c r="G1788" s="95" t="s">
        <v>189</v>
      </c>
      <c r="H1788" s="96">
        <v>374099.0</v>
      </c>
    </row>
    <row r="1789">
      <c r="A1789" s="93">
        <v>2018.0</v>
      </c>
      <c r="B1789" s="94" t="s">
        <v>185</v>
      </c>
      <c r="C1789" s="94" t="s">
        <v>11</v>
      </c>
      <c r="D1789" s="94" t="s">
        <v>190</v>
      </c>
      <c r="E1789" s="94" t="s">
        <v>270</v>
      </c>
      <c r="F1789" s="93">
        <v>48339.0</v>
      </c>
      <c r="G1789" s="95" t="s">
        <v>173</v>
      </c>
      <c r="H1789" s="96">
        <v>651.0</v>
      </c>
    </row>
    <row r="1790">
      <c r="A1790" s="93">
        <v>2018.0</v>
      </c>
      <c r="B1790" s="94" t="s">
        <v>185</v>
      </c>
      <c r="C1790" s="94" t="s">
        <v>11</v>
      </c>
      <c r="D1790" s="94" t="s">
        <v>190</v>
      </c>
      <c r="E1790" s="94" t="s">
        <v>271</v>
      </c>
      <c r="F1790" s="93">
        <v>48217.0</v>
      </c>
      <c r="G1790" s="95" t="s">
        <v>189</v>
      </c>
      <c r="H1790" s="96">
        <v>17261.0</v>
      </c>
    </row>
    <row r="1791">
      <c r="A1791" s="93">
        <v>2018.0</v>
      </c>
      <c r="B1791" s="94" t="s">
        <v>185</v>
      </c>
      <c r="C1791" s="94" t="s">
        <v>11</v>
      </c>
      <c r="D1791" s="94" t="s">
        <v>204</v>
      </c>
      <c r="E1791" s="94" t="s">
        <v>272</v>
      </c>
      <c r="F1791" s="93">
        <v>8007.0</v>
      </c>
      <c r="G1791" s="95" t="s">
        <v>189</v>
      </c>
      <c r="H1791" s="96">
        <v>1160212.0</v>
      </c>
    </row>
    <row r="1792">
      <c r="A1792" s="93">
        <v>2018.0</v>
      </c>
      <c r="B1792" s="94" t="s">
        <v>185</v>
      </c>
      <c r="C1792" s="94" t="s">
        <v>11</v>
      </c>
      <c r="D1792" s="94" t="s">
        <v>194</v>
      </c>
      <c r="E1792" s="94" t="s">
        <v>276</v>
      </c>
      <c r="F1792" s="93">
        <v>38065.0</v>
      </c>
      <c r="G1792" s="95" t="s">
        <v>172</v>
      </c>
      <c r="H1792" s="96">
        <v>597200.0</v>
      </c>
    </row>
    <row r="1793">
      <c r="A1793" s="93">
        <v>2018.0</v>
      </c>
      <c r="B1793" s="94" t="s">
        <v>185</v>
      </c>
      <c r="C1793" s="94" t="s">
        <v>11</v>
      </c>
      <c r="D1793" s="94" t="s">
        <v>200</v>
      </c>
      <c r="E1793" s="94" t="s">
        <v>274</v>
      </c>
      <c r="F1793" s="93">
        <v>40007.0</v>
      </c>
      <c r="G1793" s="95" t="s">
        <v>173</v>
      </c>
      <c r="H1793" s="96">
        <v>2240.0</v>
      </c>
    </row>
    <row r="1794">
      <c r="A1794" s="93">
        <v>2018.0</v>
      </c>
      <c r="B1794" s="94" t="s">
        <v>185</v>
      </c>
      <c r="C1794" s="94" t="s">
        <v>11</v>
      </c>
      <c r="D1794" s="94" t="s">
        <v>200</v>
      </c>
      <c r="E1794" s="94" t="s">
        <v>274</v>
      </c>
      <c r="F1794" s="93">
        <v>40007.0</v>
      </c>
      <c r="G1794" s="95" t="s">
        <v>189</v>
      </c>
      <c r="H1794" s="96">
        <v>70434.0</v>
      </c>
    </row>
    <row r="1795">
      <c r="A1795" s="93">
        <v>2018.0</v>
      </c>
      <c r="B1795" s="94" t="s">
        <v>185</v>
      </c>
      <c r="C1795" s="94" t="s">
        <v>11</v>
      </c>
      <c r="D1795" s="94" t="s">
        <v>194</v>
      </c>
      <c r="E1795" s="94" t="s">
        <v>278</v>
      </c>
      <c r="F1795" s="93">
        <v>38023.0</v>
      </c>
      <c r="G1795" s="95" t="s">
        <v>189</v>
      </c>
      <c r="H1795" s="96">
        <v>75786.0</v>
      </c>
    </row>
    <row r="1796">
      <c r="A1796" s="93">
        <v>2018.0</v>
      </c>
      <c r="B1796" s="94" t="s">
        <v>185</v>
      </c>
      <c r="C1796" s="94" t="s">
        <v>11</v>
      </c>
      <c r="D1796" s="94" t="s">
        <v>194</v>
      </c>
      <c r="E1796" s="94" t="s">
        <v>278</v>
      </c>
      <c r="F1796" s="93">
        <v>38023.0</v>
      </c>
      <c r="G1796" s="95" t="s">
        <v>173</v>
      </c>
      <c r="H1796" s="96">
        <v>62564.0</v>
      </c>
    </row>
    <row r="1797">
      <c r="A1797" s="93">
        <v>2018.0</v>
      </c>
      <c r="B1797" s="94" t="s">
        <v>185</v>
      </c>
      <c r="C1797" s="94" t="s">
        <v>11</v>
      </c>
      <c r="D1797" s="94" t="s">
        <v>196</v>
      </c>
      <c r="E1797" s="94" t="s">
        <v>280</v>
      </c>
      <c r="F1797" s="93">
        <v>49017.0</v>
      </c>
      <c r="G1797" s="95" t="s">
        <v>189</v>
      </c>
      <c r="H1797" s="96">
        <v>9125.0</v>
      </c>
    </row>
    <row r="1798">
      <c r="A1798" s="93">
        <v>2018.0</v>
      </c>
      <c r="B1798" s="94" t="s">
        <v>185</v>
      </c>
      <c r="C1798" s="94" t="s">
        <v>11</v>
      </c>
      <c r="D1798" s="94" t="s">
        <v>196</v>
      </c>
      <c r="E1798" s="94" t="s">
        <v>280</v>
      </c>
      <c r="F1798" s="93">
        <v>49017.0</v>
      </c>
      <c r="G1798" s="95" t="s">
        <v>173</v>
      </c>
      <c r="H1798" s="96">
        <v>134483.0</v>
      </c>
    </row>
    <row r="1799">
      <c r="A1799" s="93">
        <v>2018.0</v>
      </c>
      <c r="B1799" s="94" t="s">
        <v>185</v>
      </c>
      <c r="C1799" s="94" t="s">
        <v>11</v>
      </c>
      <c r="D1799" s="94" t="s">
        <v>194</v>
      </c>
      <c r="E1799" s="94" t="s">
        <v>277</v>
      </c>
      <c r="F1799" s="93">
        <v>38033.0</v>
      </c>
      <c r="G1799" s="95" t="s">
        <v>173</v>
      </c>
      <c r="H1799" s="96">
        <v>253859.0</v>
      </c>
    </row>
    <row r="1800">
      <c r="A1800" s="93">
        <v>2018.0</v>
      </c>
      <c r="B1800" s="94" t="s">
        <v>185</v>
      </c>
      <c r="C1800" s="94" t="s">
        <v>11</v>
      </c>
      <c r="D1800" s="94" t="s">
        <v>194</v>
      </c>
      <c r="E1800" s="94" t="s">
        <v>277</v>
      </c>
      <c r="F1800" s="93">
        <v>38033.0</v>
      </c>
      <c r="G1800" s="95" t="s">
        <v>189</v>
      </c>
      <c r="H1800" s="96">
        <v>219963.0</v>
      </c>
    </row>
    <row r="1801">
      <c r="A1801" s="93">
        <v>2018.0</v>
      </c>
      <c r="B1801" s="94" t="s">
        <v>185</v>
      </c>
      <c r="C1801" s="94" t="s">
        <v>11</v>
      </c>
      <c r="D1801" s="94" t="s">
        <v>231</v>
      </c>
      <c r="E1801" s="94" t="s">
        <v>282</v>
      </c>
      <c r="F1801" s="93">
        <v>5027.0</v>
      </c>
      <c r="G1801" s="95" t="s">
        <v>189</v>
      </c>
      <c r="H1801" s="96">
        <v>1710.0</v>
      </c>
    </row>
    <row r="1802">
      <c r="A1802" s="93">
        <v>2018.0</v>
      </c>
      <c r="B1802" s="94" t="s">
        <v>185</v>
      </c>
      <c r="C1802" s="94" t="s">
        <v>11</v>
      </c>
      <c r="D1802" s="94" t="s">
        <v>231</v>
      </c>
      <c r="E1802" s="94" t="s">
        <v>283</v>
      </c>
      <c r="F1802" s="93">
        <v>5145.0</v>
      </c>
      <c r="G1802" s="95" t="s">
        <v>189</v>
      </c>
      <c r="H1802" s="96">
        <v>203446.0</v>
      </c>
    </row>
    <row r="1803">
      <c r="A1803" s="93">
        <v>2018.0</v>
      </c>
      <c r="B1803" s="94" t="s">
        <v>185</v>
      </c>
      <c r="C1803" s="94" t="s">
        <v>11</v>
      </c>
      <c r="D1803" s="94" t="s">
        <v>286</v>
      </c>
      <c r="E1803" s="94" t="s">
        <v>287</v>
      </c>
      <c r="F1803" s="93">
        <v>32023.0</v>
      </c>
      <c r="G1803" s="95" t="s">
        <v>189</v>
      </c>
      <c r="H1803" s="96">
        <v>1708.0</v>
      </c>
    </row>
    <row r="1804">
      <c r="A1804" s="93">
        <v>2018.0</v>
      </c>
      <c r="B1804" s="94" t="s">
        <v>185</v>
      </c>
      <c r="C1804" s="94" t="s">
        <v>186</v>
      </c>
      <c r="D1804" s="94" t="s">
        <v>187</v>
      </c>
      <c r="E1804" s="94" t="s">
        <v>284</v>
      </c>
      <c r="F1804" s="93">
        <v>56009.0</v>
      </c>
      <c r="G1804" s="95" t="s">
        <v>173</v>
      </c>
      <c r="H1804" s="96">
        <v>12993.0</v>
      </c>
    </row>
    <row r="1805">
      <c r="A1805" s="93">
        <v>2018.0</v>
      </c>
      <c r="B1805" s="94" t="s">
        <v>185</v>
      </c>
      <c r="C1805" s="94" t="s">
        <v>186</v>
      </c>
      <c r="D1805" s="94" t="s">
        <v>187</v>
      </c>
      <c r="E1805" s="94" t="s">
        <v>284</v>
      </c>
      <c r="F1805" s="93">
        <v>56009.0</v>
      </c>
      <c r="G1805" s="95" t="s">
        <v>189</v>
      </c>
      <c r="H1805" s="96">
        <v>17737.0</v>
      </c>
    </row>
    <row r="1806">
      <c r="A1806" s="93">
        <v>2018.0</v>
      </c>
      <c r="B1806" s="94" t="s">
        <v>185</v>
      </c>
      <c r="C1806" s="94" t="s">
        <v>11</v>
      </c>
      <c r="D1806" s="94" t="s">
        <v>286</v>
      </c>
      <c r="E1806" s="94" t="s">
        <v>287</v>
      </c>
      <c r="F1806" s="93">
        <v>32023.0</v>
      </c>
      <c r="G1806" s="95" t="s">
        <v>173</v>
      </c>
      <c r="H1806" s="96">
        <v>227245.0</v>
      </c>
    </row>
    <row r="1807">
      <c r="A1807" s="93">
        <v>2018.0</v>
      </c>
      <c r="B1807" s="94" t="s">
        <v>185</v>
      </c>
      <c r="C1807" s="94" t="s">
        <v>186</v>
      </c>
      <c r="D1807" s="94" t="s">
        <v>187</v>
      </c>
      <c r="E1807" s="94" t="s">
        <v>288</v>
      </c>
      <c r="F1807" s="93">
        <v>56003.0</v>
      </c>
      <c r="G1807" s="95" t="s">
        <v>173</v>
      </c>
      <c r="H1807" s="96">
        <v>417049.0</v>
      </c>
    </row>
    <row r="1808">
      <c r="A1808" s="93">
        <v>2018.0</v>
      </c>
      <c r="B1808" s="94" t="s">
        <v>185</v>
      </c>
      <c r="C1808" s="94" t="s">
        <v>186</v>
      </c>
      <c r="D1808" s="94" t="s">
        <v>187</v>
      </c>
      <c r="E1808" s="94" t="s">
        <v>288</v>
      </c>
      <c r="F1808" s="93">
        <v>56003.0</v>
      </c>
      <c r="G1808" s="95" t="s">
        <v>189</v>
      </c>
      <c r="H1808" s="93">
        <v>178329.0</v>
      </c>
    </row>
    <row r="1809">
      <c r="A1809" s="93">
        <v>2018.0</v>
      </c>
      <c r="B1809" s="94" t="s">
        <v>185</v>
      </c>
      <c r="C1809" s="94" t="s">
        <v>11</v>
      </c>
      <c r="D1809" s="94" t="s">
        <v>263</v>
      </c>
      <c r="E1809" s="94" t="s">
        <v>291</v>
      </c>
      <c r="F1809" s="93">
        <v>20119.0</v>
      </c>
      <c r="G1809" s="95" t="s">
        <v>189</v>
      </c>
      <c r="H1809" s="93">
        <v>4959.0</v>
      </c>
    </row>
    <row r="1810">
      <c r="A1810" s="93">
        <v>2018.0</v>
      </c>
      <c r="B1810" s="94" t="s">
        <v>185</v>
      </c>
      <c r="C1810" s="94" t="s">
        <v>11</v>
      </c>
      <c r="D1810" s="94" t="s">
        <v>192</v>
      </c>
      <c r="E1810" s="94" t="s">
        <v>292</v>
      </c>
      <c r="F1810" s="93">
        <v>22079.0</v>
      </c>
      <c r="G1810" s="95" t="s">
        <v>173</v>
      </c>
      <c r="H1810" s="93">
        <v>3165.0</v>
      </c>
    </row>
    <row r="1811">
      <c r="A1811" s="93">
        <v>2018.0</v>
      </c>
      <c r="B1811" s="94" t="s">
        <v>185</v>
      </c>
      <c r="C1811" s="94" t="s">
        <v>11</v>
      </c>
      <c r="D1811" s="94" t="s">
        <v>202</v>
      </c>
      <c r="E1811" s="94" t="s">
        <v>294</v>
      </c>
      <c r="F1811" s="93">
        <v>26001.0</v>
      </c>
      <c r="G1811" s="95" t="s">
        <v>189</v>
      </c>
      <c r="H1811" s="93">
        <v>2499.0</v>
      </c>
    </row>
    <row r="1812">
      <c r="A1812" s="93">
        <v>2018.0</v>
      </c>
      <c r="B1812" s="94" t="s">
        <v>185</v>
      </c>
      <c r="C1812" s="94" t="s">
        <v>11</v>
      </c>
      <c r="D1812" s="94" t="s">
        <v>204</v>
      </c>
      <c r="E1812" s="94" t="s">
        <v>296</v>
      </c>
      <c r="F1812" s="93">
        <v>8123.0</v>
      </c>
      <c r="G1812" s="95" t="s">
        <v>189</v>
      </c>
      <c r="H1812" s="93">
        <v>9208130.0</v>
      </c>
    </row>
    <row r="1813">
      <c r="A1813" s="93">
        <v>2018.0</v>
      </c>
      <c r="B1813" s="94" t="s">
        <v>185</v>
      </c>
      <c r="C1813" s="94" t="s">
        <v>11</v>
      </c>
      <c r="D1813" s="94" t="s">
        <v>204</v>
      </c>
      <c r="E1813" s="94" t="s">
        <v>296</v>
      </c>
      <c r="F1813" s="93">
        <v>8123.0</v>
      </c>
      <c r="G1813" s="95" t="s">
        <v>173</v>
      </c>
      <c r="H1813" s="93">
        <v>3806870.0</v>
      </c>
    </row>
    <row r="1814">
      <c r="A1814" s="93">
        <v>2018.0</v>
      </c>
      <c r="B1814" s="94" t="s">
        <v>185</v>
      </c>
      <c r="C1814" s="94" t="s">
        <v>11</v>
      </c>
      <c r="D1814" s="94" t="s">
        <v>204</v>
      </c>
      <c r="E1814" s="94" t="s">
        <v>297</v>
      </c>
      <c r="F1814" s="93">
        <v>8099.0</v>
      </c>
      <c r="G1814" s="95" t="s">
        <v>189</v>
      </c>
      <c r="H1814" s="93">
        <v>1160.0</v>
      </c>
    </row>
    <row r="1815">
      <c r="A1815" s="93">
        <v>2018.0</v>
      </c>
      <c r="B1815" s="94" t="s">
        <v>185</v>
      </c>
      <c r="C1815" s="94" t="s">
        <v>11</v>
      </c>
      <c r="D1815" s="94" t="s">
        <v>204</v>
      </c>
      <c r="E1815" s="94" t="s">
        <v>303</v>
      </c>
      <c r="F1815" s="93">
        <v>8063.0</v>
      </c>
      <c r="G1815" s="95" t="s">
        <v>173</v>
      </c>
      <c r="H1815" s="93">
        <v>12.0</v>
      </c>
    </row>
    <row r="1816">
      <c r="A1816" s="93">
        <v>2018.0</v>
      </c>
      <c r="B1816" s="94" t="s">
        <v>185</v>
      </c>
      <c r="C1816" s="94" t="s">
        <v>11</v>
      </c>
      <c r="D1816" s="94" t="s">
        <v>250</v>
      </c>
      <c r="E1816" s="94" t="s">
        <v>302</v>
      </c>
      <c r="F1816" s="93">
        <v>30025.0</v>
      </c>
      <c r="G1816" s="95" t="s">
        <v>189</v>
      </c>
      <c r="H1816" s="93">
        <v>2663188.0</v>
      </c>
    </row>
    <row r="1817">
      <c r="A1817" s="93">
        <v>2018.0</v>
      </c>
      <c r="B1817" s="94" t="s">
        <v>185</v>
      </c>
      <c r="C1817" s="94" t="s">
        <v>186</v>
      </c>
      <c r="D1817" s="94" t="s">
        <v>187</v>
      </c>
      <c r="E1817" s="94" t="s">
        <v>188</v>
      </c>
      <c r="F1817" s="93">
        <v>56019.0</v>
      </c>
      <c r="G1817" s="95" t="s">
        <v>173</v>
      </c>
      <c r="H1817" s="93">
        <v>21990.0</v>
      </c>
    </row>
    <row r="1818">
      <c r="A1818" s="93">
        <v>2018.0</v>
      </c>
      <c r="B1818" s="94" t="s">
        <v>185</v>
      </c>
      <c r="C1818" s="94" t="s">
        <v>186</v>
      </c>
      <c r="D1818" s="94" t="s">
        <v>187</v>
      </c>
      <c r="E1818" s="94" t="s">
        <v>188</v>
      </c>
      <c r="F1818" s="93">
        <v>56019.0</v>
      </c>
      <c r="G1818" s="95" t="s">
        <v>189</v>
      </c>
      <c r="H1818" s="93">
        <v>11938.0</v>
      </c>
    </row>
    <row r="1819">
      <c r="A1819" s="93">
        <v>2018.0</v>
      </c>
      <c r="B1819" s="94" t="s">
        <v>185</v>
      </c>
      <c r="C1819" s="94" t="s">
        <v>11</v>
      </c>
      <c r="D1819" s="94" t="s">
        <v>250</v>
      </c>
      <c r="E1819" s="94" t="s">
        <v>302</v>
      </c>
      <c r="F1819" s="93">
        <v>30025.0</v>
      </c>
      <c r="G1819" s="95" t="s">
        <v>173</v>
      </c>
      <c r="H1819" s="93">
        <v>1299897.0</v>
      </c>
    </row>
    <row r="1820">
      <c r="A1820" s="93">
        <v>2018.0</v>
      </c>
      <c r="B1820" s="94" t="s">
        <v>185</v>
      </c>
      <c r="C1820" s="94" t="s">
        <v>11</v>
      </c>
      <c r="D1820" s="94" t="s">
        <v>204</v>
      </c>
      <c r="E1820" s="94" t="s">
        <v>243</v>
      </c>
      <c r="F1820" s="93">
        <v>8029.0</v>
      </c>
      <c r="G1820" s="95" t="s">
        <v>189</v>
      </c>
      <c r="H1820" s="93">
        <v>117927.0</v>
      </c>
    </row>
    <row r="1821">
      <c r="A1821" s="93">
        <v>2018.0</v>
      </c>
      <c r="B1821" s="94" t="s">
        <v>185</v>
      </c>
      <c r="C1821" s="94" t="s">
        <v>11</v>
      </c>
      <c r="D1821" s="94" t="s">
        <v>263</v>
      </c>
      <c r="E1821" s="94" t="s">
        <v>305</v>
      </c>
      <c r="F1821" s="93">
        <v>20187.0</v>
      </c>
      <c r="G1821" s="95" t="s">
        <v>189</v>
      </c>
      <c r="H1821" s="93">
        <v>25426.0</v>
      </c>
    </row>
    <row r="1822">
      <c r="A1822" s="93">
        <v>2018.0</v>
      </c>
      <c r="B1822" s="94" t="s">
        <v>185</v>
      </c>
      <c r="C1822" s="94" t="s">
        <v>11</v>
      </c>
      <c r="D1822" s="94" t="s">
        <v>190</v>
      </c>
      <c r="E1822" s="94" t="s">
        <v>306</v>
      </c>
      <c r="F1822" s="93">
        <v>48225.0</v>
      </c>
      <c r="G1822" s="95" t="s">
        <v>189</v>
      </c>
      <c r="H1822" s="96">
        <v>184182.0</v>
      </c>
    </row>
    <row r="1823">
      <c r="A1823" s="93">
        <v>2018.0</v>
      </c>
      <c r="B1823" s="94" t="s">
        <v>185</v>
      </c>
      <c r="C1823" s="94" t="s">
        <v>11</v>
      </c>
      <c r="D1823" s="94" t="s">
        <v>190</v>
      </c>
      <c r="E1823" s="94" t="s">
        <v>306</v>
      </c>
      <c r="F1823" s="93">
        <v>48225.0</v>
      </c>
      <c r="G1823" s="95" t="s">
        <v>173</v>
      </c>
      <c r="H1823" s="96">
        <v>35590.0</v>
      </c>
    </row>
    <row r="1824">
      <c r="A1824" s="93">
        <v>2018.0</v>
      </c>
      <c r="B1824" s="94" t="s">
        <v>185</v>
      </c>
      <c r="C1824" s="94" t="s">
        <v>11</v>
      </c>
      <c r="D1824" s="94" t="s">
        <v>204</v>
      </c>
      <c r="E1824" s="94" t="s">
        <v>307</v>
      </c>
      <c r="F1824" s="93">
        <v>8077.0</v>
      </c>
      <c r="G1824" s="95" t="s">
        <v>189</v>
      </c>
      <c r="H1824" s="96">
        <v>2.1616848E7</v>
      </c>
    </row>
    <row r="1825">
      <c r="A1825" s="93">
        <v>2018.0</v>
      </c>
      <c r="B1825" s="94" t="s">
        <v>185</v>
      </c>
      <c r="C1825" s="94" t="s">
        <v>11</v>
      </c>
      <c r="D1825" s="94" t="s">
        <v>204</v>
      </c>
      <c r="E1825" s="94" t="s">
        <v>307</v>
      </c>
      <c r="F1825" s="93">
        <v>8077.0</v>
      </c>
      <c r="G1825" s="95" t="s">
        <v>173</v>
      </c>
      <c r="H1825" s="96">
        <v>41730.0</v>
      </c>
    </row>
    <row r="1826">
      <c r="A1826" s="93">
        <v>2018.0</v>
      </c>
      <c r="B1826" s="94" t="s">
        <v>185</v>
      </c>
      <c r="C1826" s="94" t="s">
        <v>11</v>
      </c>
      <c r="D1826" s="94" t="s">
        <v>200</v>
      </c>
      <c r="E1826" s="94" t="s">
        <v>312</v>
      </c>
      <c r="F1826" s="93">
        <v>40119.0</v>
      </c>
      <c r="G1826" s="95" t="s">
        <v>189</v>
      </c>
      <c r="H1826" s="96">
        <v>280.0</v>
      </c>
    </row>
    <row r="1827">
      <c r="A1827" s="93">
        <v>2018.0</v>
      </c>
      <c r="B1827" s="94" t="s">
        <v>185</v>
      </c>
      <c r="C1827" s="94" t="s">
        <v>186</v>
      </c>
      <c r="D1827" s="94" t="s">
        <v>206</v>
      </c>
      <c r="E1827" s="94" t="s">
        <v>207</v>
      </c>
      <c r="F1827" s="93">
        <v>35045.0</v>
      </c>
      <c r="G1827" s="95" t="s">
        <v>189</v>
      </c>
      <c r="H1827" s="96">
        <v>295890.0</v>
      </c>
    </row>
    <row r="1828">
      <c r="A1828" s="93">
        <v>2018.0</v>
      </c>
      <c r="B1828" s="94" t="s">
        <v>185</v>
      </c>
      <c r="C1828" s="94" t="s">
        <v>11</v>
      </c>
      <c r="D1828" s="94" t="s">
        <v>300</v>
      </c>
      <c r="E1828" s="94" t="s">
        <v>311</v>
      </c>
      <c r="F1828" s="93">
        <v>6083.0</v>
      </c>
      <c r="G1828" s="95" t="s">
        <v>173</v>
      </c>
      <c r="H1828" s="96">
        <v>61436.0</v>
      </c>
    </row>
    <row r="1829">
      <c r="A1829" s="93">
        <v>2018.0</v>
      </c>
      <c r="B1829" s="94" t="s">
        <v>185</v>
      </c>
      <c r="C1829" s="94" t="s">
        <v>11</v>
      </c>
      <c r="D1829" s="94" t="s">
        <v>300</v>
      </c>
      <c r="E1829" s="94" t="s">
        <v>311</v>
      </c>
      <c r="F1829" s="93">
        <v>6083.0</v>
      </c>
      <c r="G1829" s="95" t="s">
        <v>189</v>
      </c>
      <c r="H1829" s="96">
        <v>62785.0</v>
      </c>
    </row>
    <row r="1830">
      <c r="A1830" s="93">
        <v>2018.0</v>
      </c>
      <c r="B1830" s="94" t="s">
        <v>185</v>
      </c>
      <c r="C1830" s="94" t="s">
        <v>11</v>
      </c>
      <c r="D1830" s="94" t="s">
        <v>200</v>
      </c>
      <c r="E1830" s="94" t="s">
        <v>312</v>
      </c>
      <c r="F1830" s="93">
        <v>40119.0</v>
      </c>
      <c r="G1830" s="95" t="s">
        <v>173</v>
      </c>
      <c r="H1830" s="96">
        <v>147.0</v>
      </c>
    </row>
    <row r="1831">
      <c r="A1831" s="93">
        <v>2018.0</v>
      </c>
      <c r="B1831" s="94" t="s">
        <v>185</v>
      </c>
      <c r="C1831" s="94" t="s">
        <v>186</v>
      </c>
      <c r="D1831" s="94" t="s">
        <v>206</v>
      </c>
      <c r="E1831" s="94" t="s">
        <v>335</v>
      </c>
      <c r="F1831" s="93">
        <v>35039.0</v>
      </c>
      <c r="G1831" s="95" t="s">
        <v>189</v>
      </c>
      <c r="H1831" s="96">
        <v>16229.0</v>
      </c>
    </row>
    <row r="1832">
      <c r="A1832" s="93">
        <v>2018.0</v>
      </c>
      <c r="B1832" s="94" t="s">
        <v>185</v>
      </c>
      <c r="C1832" s="94" t="s">
        <v>11</v>
      </c>
      <c r="D1832" s="94" t="s">
        <v>222</v>
      </c>
      <c r="E1832" s="94" t="s">
        <v>314</v>
      </c>
      <c r="F1832" s="93">
        <v>31105.0</v>
      </c>
      <c r="G1832" s="94" t="s">
        <v>189</v>
      </c>
      <c r="H1832" s="96">
        <v>11.0</v>
      </c>
    </row>
    <row r="1833">
      <c r="A1833" s="93">
        <v>2018.0</v>
      </c>
      <c r="B1833" s="94" t="s">
        <v>185</v>
      </c>
      <c r="C1833" s="94" t="s">
        <v>11</v>
      </c>
      <c r="D1833" s="94" t="s">
        <v>222</v>
      </c>
      <c r="E1833" s="94" t="s">
        <v>314</v>
      </c>
      <c r="F1833" s="93">
        <v>31105.0</v>
      </c>
      <c r="G1833" s="95" t="s">
        <v>173</v>
      </c>
      <c r="H1833" s="96">
        <v>2177.0</v>
      </c>
    </row>
    <row r="1834">
      <c r="A1834" s="93">
        <v>2018.0</v>
      </c>
      <c r="B1834" s="94" t="s">
        <v>185</v>
      </c>
      <c r="C1834" s="94" t="s">
        <v>186</v>
      </c>
      <c r="D1834" s="94" t="s">
        <v>206</v>
      </c>
      <c r="E1834" s="94" t="s">
        <v>207</v>
      </c>
      <c r="F1834" s="93">
        <v>35045.0</v>
      </c>
      <c r="G1834" s="95" t="s">
        <v>173</v>
      </c>
      <c r="H1834" s="96">
        <v>25186.0</v>
      </c>
    </row>
    <row r="1835">
      <c r="A1835" s="93">
        <v>2018.0</v>
      </c>
      <c r="B1835" s="94" t="s">
        <v>185</v>
      </c>
      <c r="C1835" s="94" t="s">
        <v>186</v>
      </c>
      <c r="D1835" s="94" t="s">
        <v>204</v>
      </c>
      <c r="E1835" s="94" t="s">
        <v>315</v>
      </c>
      <c r="F1835" s="93">
        <v>8051.0</v>
      </c>
      <c r="G1835" s="95" t="s">
        <v>189</v>
      </c>
      <c r="H1835" s="96">
        <v>9925.0</v>
      </c>
    </row>
    <row r="1836">
      <c r="A1836" s="93">
        <v>2018.0</v>
      </c>
      <c r="B1836" s="94" t="s">
        <v>185</v>
      </c>
      <c r="C1836" s="94" t="s">
        <v>186</v>
      </c>
      <c r="D1836" s="94" t="s">
        <v>206</v>
      </c>
      <c r="E1836" s="94" t="s">
        <v>335</v>
      </c>
      <c r="F1836" s="93">
        <v>35039.0</v>
      </c>
      <c r="G1836" s="95" t="s">
        <v>173</v>
      </c>
      <c r="H1836" s="96">
        <v>13.0</v>
      </c>
    </row>
    <row r="1837">
      <c r="A1837" s="93">
        <v>2018.0</v>
      </c>
      <c r="B1837" s="94" t="s">
        <v>185</v>
      </c>
      <c r="C1837" s="94" t="s">
        <v>11</v>
      </c>
      <c r="D1837" s="94" t="s">
        <v>256</v>
      </c>
      <c r="E1837" s="94" t="s">
        <v>318</v>
      </c>
      <c r="F1837" s="93">
        <v>39089.0</v>
      </c>
      <c r="G1837" s="95" t="s">
        <v>173</v>
      </c>
      <c r="H1837" s="96">
        <v>325.0</v>
      </c>
    </row>
    <row r="1838">
      <c r="A1838" s="93">
        <v>2018.0</v>
      </c>
      <c r="B1838" s="94" t="s">
        <v>185</v>
      </c>
      <c r="C1838" s="94" t="s">
        <v>11</v>
      </c>
      <c r="D1838" s="94" t="s">
        <v>217</v>
      </c>
      <c r="E1838" s="94" t="s">
        <v>223</v>
      </c>
      <c r="F1838" s="93">
        <v>21095.0</v>
      </c>
      <c r="G1838" s="95" t="s">
        <v>172</v>
      </c>
      <c r="H1838" s="96">
        <v>46887.0</v>
      </c>
    </row>
    <row r="1839">
      <c r="A1839" s="93">
        <v>2018.0</v>
      </c>
      <c r="B1839" s="94" t="s">
        <v>185</v>
      </c>
      <c r="C1839" s="94" t="s">
        <v>11</v>
      </c>
      <c r="D1839" s="94" t="s">
        <v>204</v>
      </c>
      <c r="E1839" s="94" t="s">
        <v>319</v>
      </c>
      <c r="F1839" s="93">
        <v>8001.0</v>
      </c>
      <c r="G1839" s="95" t="s">
        <v>189</v>
      </c>
      <c r="H1839" s="96">
        <v>42088.0</v>
      </c>
    </row>
    <row r="1840">
      <c r="A1840" s="93">
        <v>2018.0</v>
      </c>
      <c r="B1840" s="94" t="s">
        <v>185</v>
      </c>
      <c r="C1840" s="94" t="s">
        <v>11</v>
      </c>
      <c r="D1840" s="94" t="s">
        <v>204</v>
      </c>
      <c r="E1840" s="94" t="s">
        <v>319</v>
      </c>
      <c r="F1840" s="93">
        <v>8001.0</v>
      </c>
      <c r="G1840" s="95" t="s">
        <v>173</v>
      </c>
      <c r="H1840" s="96">
        <v>28421.0</v>
      </c>
    </row>
    <row r="1841">
      <c r="A1841" s="93">
        <v>2018.0</v>
      </c>
      <c r="B1841" s="94" t="s">
        <v>185</v>
      </c>
      <c r="C1841" s="94" t="s">
        <v>11</v>
      </c>
      <c r="D1841" s="94" t="s">
        <v>231</v>
      </c>
      <c r="E1841" s="94" t="s">
        <v>320</v>
      </c>
      <c r="F1841" s="93">
        <v>5115.0</v>
      </c>
      <c r="G1841" s="95" t="s">
        <v>189</v>
      </c>
      <c r="H1841" s="96">
        <v>93735.0</v>
      </c>
    </row>
    <row r="1842">
      <c r="A1842" s="93">
        <v>2018.0</v>
      </c>
      <c r="B1842" s="94" t="s">
        <v>185</v>
      </c>
      <c r="C1842" s="94" t="s">
        <v>186</v>
      </c>
      <c r="D1842" s="94" t="s">
        <v>196</v>
      </c>
      <c r="E1842" s="94" t="s">
        <v>298</v>
      </c>
      <c r="F1842" s="93">
        <v>49019.0</v>
      </c>
      <c r="G1842" s="95" t="s">
        <v>173</v>
      </c>
      <c r="H1842" s="96">
        <v>84802.0</v>
      </c>
    </row>
    <row r="1843">
      <c r="A1843" s="93">
        <v>2018.0</v>
      </c>
      <c r="B1843" s="94" t="s">
        <v>185</v>
      </c>
      <c r="C1843" s="94" t="s">
        <v>186</v>
      </c>
      <c r="D1843" s="94" t="s">
        <v>196</v>
      </c>
      <c r="E1843" s="94" t="s">
        <v>298</v>
      </c>
      <c r="F1843" s="93">
        <v>49019.0</v>
      </c>
      <c r="G1843" s="95" t="s">
        <v>189</v>
      </c>
      <c r="H1843" s="96">
        <v>79528.0</v>
      </c>
    </row>
    <row r="1844">
      <c r="A1844" s="93">
        <v>2018.0</v>
      </c>
      <c r="B1844" s="94" t="s">
        <v>185</v>
      </c>
      <c r="C1844" s="94" t="s">
        <v>11</v>
      </c>
      <c r="D1844" s="94" t="s">
        <v>192</v>
      </c>
      <c r="E1844" s="94" t="s">
        <v>321</v>
      </c>
      <c r="F1844" s="93">
        <v>22085.0</v>
      </c>
      <c r="G1844" s="95" t="s">
        <v>189</v>
      </c>
      <c r="H1844" s="96">
        <v>236.0</v>
      </c>
    </row>
    <row r="1845">
      <c r="A1845" s="93">
        <v>2018.0</v>
      </c>
      <c r="B1845" s="94" t="s">
        <v>185</v>
      </c>
      <c r="C1845" s="94" t="s">
        <v>11</v>
      </c>
      <c r="D1845" s="94" t="s">
        <v>202</v>
      </c>
      <c r="E1845" s="94" t="s">
        <v>324</v>
      </c>
      <c r="F1845" s="93">
        <v>26143.0</v>
      </c>
      <c r="G1845" s="95" t="s">
        <v>189</v>
      </c>
      <c r="H1845" s="96">
        <v>23422.0</v>
      </c>
    </row>
    <row r="1846">
      <c r="A1846" s="93">
        <v>2018.0</v>
      </c>
      <c r="B1846" s="94" t="s">
        <v>185</v>
      </c>
      <c r="C1846" s="94" t="s">
        <v>11</v>
      </c>
      <c r="D1846" s="94" t="s">
        <v>202</v>
      </c>
      <c r="E1846" s="94" t="s">
        <v>324</v>
      </c>
      <c r="F1846" s="93">
        <v>26143.0</v>
      </c>
      <c r="G1846" s="95" t="s">
        <v>173</v>
      </c>
      <c r="H1846" s="96">
        <v>2499.0</v>
      </c>
    </row>
    <row r="1847">
      <c r="A1847" s="93">
        <v>2018.0</v>
      </c>
      <c r="B1847" s="94" t="s">
        <v>185</v>
      </c>
      <c r="C1847" s="94" t="s">
        <v>186</v>
      </c>
      <c r="D1847" s="94" t="s">
        <v>204</v>
      </c>
      <c r="E1847" s="94" t="s">
        <v>205</v>
      </c>
      <c r="F1847" s="93">
        <v>8057.0</v>
      </c>
      <c r="G1847" s="95" t="s">
        <v>173</v>
      </c>
      <c r="H1847" s="96">
        <v>11513.0</v>
      </c>
    </row>
    <row r="1848">
      <c r="A1848" s="93">
        <v>2018.0</v>
      </c>
      <c r="B1848" s="94" t="s">
        <v>185</v>
      </c>
      <c r="C1848" s="94" t="s">
        <v>186</v>
      </c>
      <c r="D1848" s="94" t="s">
        <v>204</v>
      </c>
      <c r="E1848" s="94" t="s">
        <v>205</v>
      </c>
      <c r="F1848" s="93">
        <v>8057.0</v>
      </c>
      <c r="G1848" s="95" t="s">
        <v>189</v>
      </c>
      <c r="H1848" s="96">
        <v>13418.0</v>
      </c>
    </row>
    <row r="1849">
      <c r="A1849" s="93">
        <v>2018.0</v>
      </c>
      <c r="B1849" s="94" t="s">
        <v>185</v>
      </c>
      <c r="C1849" s="94" t="s">
        <v>11</v>
      </c>
      <c r="D1849" s="94" t="s">
        <v>300</v>
      </c>
      <c r="E1849" s="94" t="s">
        <v>327</v>
      </c>
      <c r="F1849" s="93">
        <v>6079.0</v>
      </c>
      <c r="G1849" s="95" t="s">
        <v>189</v>
      </c>
      <c r="H1849" s="96">
        <v>14447.0</v>
      </c>
    </row>
    <row r="1850">
      <c r="A1850" s="93">
        <v>2018.0</v>
      </c>
      <c r="B1850" s="94" t="s">
        <v>185</v>
      </c>
      <c r="C1850" s="94" t="s">
        <v>11</v>
      </c>
      <c r="D1850" s="94" t="s">
        <v>300</v>
      </c>
      <c r="E1850" s="94" t="s">
        <v>327</v>
      </c>
      <c r="F1850" s="93">
        <v>6079.0</v>
      </c>
      <c r="G1850" s="95" t="s">
        <v>173</v>
      </c>
      <c r="H1850" s="96">
        <v>8664.0</v>
      </c>
    </row>
    <row r="1851">
      <c r="A1851" s="93">
        <v>2018.0</v>
      </c>
      <c r="B1851" s="94" t="s">
        <v>185</v>
      </c>
      <c r="C1851" s="94" t="s">
        <v>11</v>
      </c>
      <c r="D1851" s="94" t="s">
        <v>200</v>
      </c>
      <c r="E1851" s="94" t="s">
        <v>328</v>
      </c>
      <c r="F1851" s="93">
        <v>40017.0</v>
      </c>
      <c r="G1851" s="95" t="s">
        <v>189</v>
      </c>
      <c r="H1851" s="96">
        <v>1543433.0</v>
      </c>
    </row>
    <row r="1852">
      <c r="A1852" s="93">
        <v>2018.0</v>
      </c>
      <c r="B1852" s="94" t="s">
        <v>185</v>
      </c>
      <c r="C1852" s="94" t="s">
        <v>11</v>
      </c>
      <c r="D1852" s="94" t="s">
        <v>200</v>
      </c>
      <c r="E1852" s="94" t="s">
        <v>328</v>
      </c>
      <c r="F1852" s="93">
        <v>40017.0</v>
      </c>
      <c r="G1852" s="95" t="s">
        <v>173</v>
      </c>
      <c r="H1852" s="96">
        <v>124417.0</v>
      </c>
    </row>
    <row r="1853">
      <c r="A1853" s="93">
        <v>2018.0</v>
      </c>
      <c r="B1853" s="94" t="s">
        <v>185</v>
      </c>
      <c r="C1853" s="94" t="s">
        <v>11</v>
      </c>
      <c r="D1853" s="94" t="s">
        <v>206</v>
      </c>
      <c r="E1853" s="94" t="s">
        <v>329</v>
      </c>
      <c r="F1853" s="93">
        <v>35001.0</v>
      </c>
      <c r="G1853" s="95" t="s">
        <v>189</v>
      </c>
      <c r="H1853" s="96">
        <v>1794.0</v>
      </c>
    </row>
    <row r="1854">
      <c r="A1854" s="93">
        <v>2018.0</v>
      </c>
      <c r="B1854" s="94" t="s">
        <v>185</v>
      </c>
      <c r="C1854" s="94" t="s">
        <v>11</v>
      </c>
      <c r="D1854" s="94" t="s">
        <v>206</v>
      </c>
      <c r="E1854" s="94" t="s">
        <v>329</v>
      </c>
      <c r="F1854" s="93">
        <v>35001.0</v>
      </c>
      <c r="G1854" s="95" t="s">
        <v>173</v>
      </c>
      <c r="H1854" s="96">
        <v>4179.0</v>
      </c>
    </row>
    <row r="1855">
      <c r="A1855" s="93">
        <v>2018.0</v>
      </c>
      <c r="B1855" s="94" t="s">
        <v>185</v>
      </c>
      <c r="C1855" s="94" t="s">
        <v>11</v>
      </c>
      <c r="D1855" s="94" t="s">
        <v>204</v>
      </c>
      <c r="E1855" s="94" t="s">
        <v>331</v>
      </c>
      <c r="F1855" s="93">
        <v>8005.0</v>
      </c>
      <c r="G1855" s="95" t="s">
        <v>189</v>
      </c>
      <c r="H1855" s="96">
        <v>4815.0</v>
      </c>
    </row>
    <row r="1856">
      <c r="A1856" s="93">
        <v>2018.0</v>
      </c>
      <c r="B1856" s="94" t="s">
        <v>185</v>
      </c>
      <c r="C1856" s="94" t="s">
        <v>11</v>
      </c>
      <c r="D1856" s="94" t="s">
        <v>204</v>
      </c>
      <c r="E1856" s="94" t="s">
        <v>331</v>
      </c>
      <c r="F1856" s="93">
        <v>8005.0</v>
      </c>
      <c r="G1856" s="95" t="s">
        <v>173</v>
      </c>
      <c r="H1856" s="93">
        <v>2792.0</v>
      </c>
    </row>
    <row r="1857">
      <c r="A1857" s="93">
        <v>2018.0</v>
      </c>
      <c r="B1857" s="94" t="s">
        <v>185</v>
      </c>
      <c r="C1857" s="94" t="s">
        <v>11</v>
      </c>
      <c r="D1857" s="94" t="s">
        <v>209</v>
      </c>
      <c r="E1857" s="94" t="s">
        <v>332</v>
      </c>
      <c r="F1857" s="93">
        <v>51051.0</v>
      </c>
      <c r="G1857" s="95" t="s">
        <v>189</v>
      </c>
      <c r="H1857" s="93">
        <v>123789.0</v>
      </c>
    </row>
    <row r="1858">
      <c r="A1858" s="93">
        <v>2018.0</v>
      </c>
      <c r="B1858" s="94" t="s">
        <v>185</v>
      </c>
      <c r="C1858" s="94" t="s">
        <v>11</v>
      </c>
      <c r="D1858" s="94" t="s">
        <v>217</v>
      </c>
      <c r="E1858" s="94" t="s">
        <v>333</v>
      </c>
      <c r="F1858" s="93">
        <v>21133.0</v>
      </c>
      <c r="G1858" s="95" t="s">
        <v>189</v>
      </c>
      <c r="H1858" s="96">
        <v>1192.0</v>
      </c>
    </row>
    <row r="1859">
      <c r="A1859" s="93">
        <v>2018.0</v>
      </c>
      <c r="B1859" s="94" t="s">
        <v>185</v>
      </c>
      <c r="C1859" s="94" t="s">
        <v>11</v>
      </c>
      <c r="D1859" s="94" t="s">
        <v>194</v>
      </c>
      <c r="E1859" s="94" t="s">
        <v>336</v>
      </c>
      <c r="F1859" s="93">
        <v>38009.0</v>
      </c>
      <c r="G1859" s="95" t="s">
        <v>189</v>
      </c>
      <c r="H1859" s="96">
        <v>5278.0</v>
      </c>
    </row>
    <row r="1860">
      <c r="A1860" s="93">
        <v>2018.0</v>
      </c>
      <c r="B1860" s="94" t="s">
        <v>185</v>
      </c>
      <c r="C1860" s="94" t="s">
        <v>11</v>
      </c>
      <c r="D1860" s="94" t="s">
        <v>194</v>
      </c>
      <c r="E1860" s="94" t="s">
        <v>336</v>
      </c>
      <c r="F1860" s="93">
        <v>38009.0</v>
      </c>
      <c r="G1860" s="95" t="s">
        <v>173</v>
      </c>
      <c r="H1860" s="96">
        <v>25891.0</v>
      </c>
    </row>
    <row r="1861">
      <c r="A1861" s="93">
        <v>2018.0</v>
      </c>
      <c r="B1861" s="94" t="s">
        <v>185</v>
      </c>
      <c r="C1861" s="94" t="s">
        <v>11</v>
      </c>
      <c r="D1861" s="94" t="s">
        <v>214</v>
      </c>
      <c r="E1861" s="94" t="s">
        <v>245</v>
      </c>
      <c r="F1861" s="93">
        <v>28037.0</v>
      </c>
      <c r="G1861" s="95" t="s">
        <v>189</v>
      </c>
      <c r="H1861" s="96">
        <v>6341.0</v>
      </c>
    </row>
    <row r="1862">
      <c r="A1862" s="93">
        <v>2018.0</v>
      </c>
      <c r="B1862" s="94" t="s">
        <v>185</v>
      </c>
      <c r="C1862" s="94" t="s">
        <v>11</v>
      </c>
      <c r="D1862" s="94" t="s">
        <v>214</v>
      </c>
      <c r="E1862" s="94" t="s">
        <v>245</v>
      </c>
      <c r="F1862" s="93">
        <v>28037.0</v>
      </c>
      <c r="G1862" s="95" t="s">
        <v>173</v>
      </c>
      <c r="H1862" s="96">
        <v>120959.0</v>
      </c>
    </row>
    <row r="1863">
      <c r="A1863" s="93">
        <v>2018.0</v>
      </c>
      <c r="B1863" s="94" t="s">
        <v>185</v>
      </c>
      <c r="C1863" s="94" t="s">
        <v>11</v>
      </c>
      <c r="D1863" s="94" t="s">
        <v>206</v>
      </c>
      <c r="E1863" s="94" t="s">
        <v>339</v>
      </c>
      <c r="F1863" s="93">
        <v>35037.0</v>
      </c>
      <c r="G1863" s="95" t="s">
        <v>189</v>
      </c>
      <c r="H1863" s="96">
        <v>839734.0</v>
      </c>
    </row>
    <row r="1864">
      <c r="A1864" s="93">
        <v>2018.0</v>
      </c>
      <c r="B1864" s="94" t="s">
        <v>185</v>
      </c>
      <c r="C1864" s="94" t="s">
        <v>11</v>
      </c>
      <c r="D1864" s="94" t="s">
        <v>192</v>
      </c>
      <c r="E1864" s="94" t="s">
        <v>340</v>
      </c>
      <c r="F1864" s="93">
        <v>22111.0</v>
      </c>
      <c r="G1864" s="95" t="s">
        <v>189</v>
      </c>
      <c r="H1864" s="96">
        <v>1529.0</v>
      </c>
    </row>
    <row r="1865">
      <c r="A1865" s="93">
        <v>2018.0</v>
      </c>
      <c r="B1865" s="94" t="s">
        <v>185</v>
      </c>
      <c r="C1865" s="94" t="s">
        <v>11</v>
      </c>
      <c r="D1865" s="94" t="s">
        <v>250</v>
      </c>
      <c r="E1865" s="94" t="s">
        <v>288</v>
      </c>
      <c r="F1865" s="93">
        <v>30003.0</v>
      </c>
      <c r="G1865" s="95" t="s">
        <v>189</v>
      </c>
      <c r="H1865" s="96">
        <v>17619.0</v>
      </c>
    </row>
    <row r="1866">
      <c r="A1866" s="93">
        <v>2018.0</v>
      </c>
      <c r="B1866" s="94" t="s">
        <v>185</v>
      </c>
      <c r="C1866" s="94" t="s">
        <v>11</v>
      </c>
      <c r="D1866" s="94" t="s">
        <v>250</v>
      </c>
      <c r="E1866" s="94" t="s">
        <v>288</v>
      </c>
      <c r="F1866" s="93">
        <v>30003.0</v>
      </c>
      <c r="G1866" s="95" t="s">
        <v>172</v>
      </c>
      <c r="H1866" s="96">
        <v>1.2814626E7</v>
      </c>
    </row>
    <row r="1867">
      <c r="A1867" s="93">
        <v>2018.0</v>
      </c>
      <c r="B1867" s="94" t="s">
        <v>185</v>
      </c>
      <c r="C1867" s="94" t="s">
        <v>11</v>
      </c>
      <c r="D1867" s="94" t="s">
        <v>190</v>
      </c>
      <c r="E1867" s="94" t="s">
        <v>420</v>
      </c>
      <c r="F1867" s="93">
        <v>48405.0</v>
      </c>
      <c r="G1867" s="95" t="s">
        <v>189</v>
      </c>
      <c r="H1867" s="96">
        <v>148577.0</v>
      </c>
    </row>
    <row r="1868">
      <c r="A1868" s="93">
        <v>2018.0</v>
      </c>
      <c r="B1868" s="94" t="s">
        <v>185</v>
      </c>
      <c r="C1868" s="94" t="s">
        <v>11</v>
      </c>
      <c r="D1868" s="94" t="s">
        <v>190</v>
      </c>
      <c r="E1868" s="94" t="s">
        <v>420</v>
      </c>
      <c r="F1868" s="93">
        <v>48405.0</v>
      </c>
      <c r="G1868" s="95" t="s">
        <v>173</v>
      </c>
      <c r="H1868" s="96">
        <v>70.0</v>
      </c>
    </row>
    <row r="1869">
      <c r="A1869" s="93">
        <v>2018.0</v>
      </c>
      <c r="B1869" s="94" t="s">
        <v>185</v>
      </c>
      <c r="C1869" s="94" t="s">
        <v>186</v>
      </c>
      <c r="D1869" s="94" t="s">
        <v>206</v>
      </c>
      <c r="E1869" s="94" t="s">
        <v>252</v>
      </c>
      <c r="F1869" s="93">
        <v>35015.0</v>
      </c>
      <c r="G1869" s="95" t="s">
        <v>173</v>
      </c>
      <c r="H1869" s="96">
        <v>2017575.0</v>
      </c>
    </row>
    <row r="1870">
      <c r="A1870" s="93">
        <v>2018.0</v>
      </c>
      <c r="B1870" s="94" t="s">
        <v>185</v>
      </c>
      <c r="C1870" s="94" t="s">
        <v>186</v>
      </c>
      <c r="D1870" s="94" t="s">
        <v>206</v>
      </c>
      <c r="E1870" s="94" t="s">
        <v>252</v>
      </c>
      <c r="F1870" s="93">
        <v>35015.0</v>
      </c>
      <c r="G1870" s="95" t="s">
        <v>189</v>
      </c>
      <c r="H1870" s="96">
        <v>8892395.0</v>
      </c>
    </row>
    <row r="1871">
      <c r="A1871" s="93">
        <v>2018.0</v>
      </c>
      <c r="B1871" s="94" t="s">
        <v>185</v>
      </c>
      <c r="C1871" s="94" t="s">
        <v>11</v>
      </c>
      <c r="D1871" s="94" t="s">
        <v>190</v>
      </c>
      <c r="E1871" s="94" t="s">
        <v>205</v>
      </c>
      <c r="F1871" s="93">
        <v>48239.0</v>
      </c>
      <c r="G1871" s="95" t="s">
        <v>189</v>
      </c>
      <c r="H1871" s="96">
        <v>110184.0</v>
      </c>
    </row>
    <row r="1872">
      <c r="A1872" s="93">
        <v>2018.0</v>
      </c>
      <c r="B1872" s="94" t="s">
        <v>185</v>
      </c>
      <c r="C1872" s="94" t="s">
        <v>11</v>
      </c>
      <c r="D1872" s="94" t="s">
        <v>190</v>
      </c>
      <c r="E1872" s="94" t="s">
        <v>205</v>
      </c>
      <c r="F1872" s="93">
        <v>48239.0</v>
      </c>
      <c r="G1872" s="95" t="s">
        <v>173</v>
      </c>
      <c r="H1872" s="96">
        <v>79894.0</v>
      </c>
    </row>
    <row r="1873">
      <c r="A1873" s="93">
        <v>2018.0</v>
      </c>
      <c r="B1873" s="94" t="s">
        <v>185</v>
      </c>
      <c r="C1873" s="94" t="s">
        <v>11</v>
      </c>
      <c r="D1873" s="94" t="s">
        <v>234</v>
      </c>
      <c r="E1873" s="94" t="s">
        <v>342</v>
      </c>
      <c r="F1873" s="93">
        <v>2185.0</v>
      </c>
      <c r="G1873" s="95" t="s">
        <v>189</v>
      </c>
      <c r="H1873" s="93">
        <v>257435.0</v>
      </c>
    </row>
    <row r="1874">
      <c r="A1874" s="93">
        <v>2018.0</v>
      </c>
      <c r="B1874" s="94" t="s">
        <v>185</v>
      </c>
      <c r="C1874" s="94" t="s">
        <v>11</v>
      </c>
      <c r="D1874" s="94" t="s">
        <v>234</v>
      </c>
      <c r="E1874" s="94" t="s">
        <v>342</v>
      </c>
      <c r="F1874" s="93">
        <v>2185.0</v>
      </c>
      <c r="G1874" s="95" t="s">
        <v>173</v>
      </c>
      <c r="H1874" s="96">
        <v>398218.0</v>
      </c>
    </row>
    <row r="1875">
      <c r="A1875" s="93">
        <v>2018.0</v>
      </c>
      <c r="B1875" s="94" t="s">
        <v>185</v>
      </c>
      <c r="C1875" s="94" t="s">
        <v>11</v>
      </c>
      <c r="D1875" s="94" t="s">
        <v>200</v>
      </c>
      <c r="E1875" s="94" t="s">
        <v>343</v>
      </c>
      <c r="F1875" s="93">
        <v>40091.0</v>
      </c>
      <c r="G1875" s="95" t="s">
        <v>189</v>
      </c>
      <c r="H1875" s="96">
        <v>9114.0</v>
      </c>
    </row>
    <row r="1876">
      <c r="A1876" s="93">
        <v>2018.0</v>
      </c>
      <c r="B1876" s="94" t="s">
        <v>185</v>
      </c>
      <c r="C1876" s="94" t="s">
        <v>11</v>
      </c>
      <c r="D1876" s="94" t="s">
        <v>196</v>
      </c>
      <c r="E1876" s="94" t="s">
        <v>440</v>
      </c>
      <c r="F1876" s="93">
        <v>49039.0</v>
      </c>
      <c r="G1876" s="95" t="s">
        <v>189</v>
      </c>
      <c r="H1876" s="96">
        <v>670421.0</v>
      </c>
    </row>
    <row r="1877">
      <c r="A1877" s="93">
        <v>2018.0</v>
      </c>
      <c r="B1877" s="94" t="s">
        <v>185</v>
      </c>
      <c r="C1877" s="94" t="s">
        <v>186</v>
      </c>
      <c r="D1877" s="94" t="s">
        <v>206</v>
      </c>
      <c r="E1877" s="94" t="s">
        <v>355</v>
      </c>
      <c r="F1877" s="93">
        <v>35025.0</v>
      </c>
      <c r="G1877" s="95" t="s">
        <v>173</v>
      </c>
      <c r="H1877" s="96">
        <v>548393.0</v>
      </c>
    </row>
    <row r="1878">
      <c r="A1878" s="93">
        <v>2018.0</v>
      </c>
      <c r="B1878" s="94" t="s">
        <v>185</v>
      </c>
      <c r="C1878" s="94" t="s">
        <v>11</v>
      </c>
      <c r="D1878" s="94" t="s">
        <v>187</v>
      </c>
      <c r="E1878" s="94" t="s">
        <v>347</v>
      </c>
      <c r="F1878" s="93">
        <v>56043.0</v>
      </c>
      <c r="G1878" s="95" t="s">
        <v>189</v>
      </c>
      <c r="H1878" s="96">
        <v>488969.0</v>
      </c>
    </row>
    <row r="1879">
      <c r="A1879" s="93">
        <v>2018.0</v>
      </c>
      <c r="B1879" s="94" t="s">
        <v>185</v>
      </c>
      <c r="C1879" s="94" t="s">
        <v>11</v>
      </c>
      <c r="D1879" s="94" t="s">
        <v>187</v>
      </c>
      <c r="E1879" s="94" t="s">
        <v>347</v>
      </c>
      <c r="F1879" s="93">
        <v>56043.0</v>
      </c>
      <c r="G1879" s="95" t="s">
        <v>173</v>
      </c>
      <c r="H1879" s="96">
        <v>375597.0</v>
      </c>
    </row>
    <row r="1880">
      <c r="A1880" s="93">
        <v>2018.0</v>
      </c>
      <c r="B1880" s="94" t="s">
        <v>185</v>
      </c>
      <c r="C1880" s="94" t="s">
        <v>11</v>
      </c>
      <c r="D1880" s="94" t="s">
        <v>192</v>
      </c>
      <c r="E1880" s="94" t="s">
        <v>348</v>
      </c>
      <c r="F1880" s="93">
        <v>22067.0</v>
      </c>
      <c r="G1880" s="95" t="s">
        <v>189</v>
      </c>
      <c r="H1880" s="96">
        <v>920.0</v>
      </c>
    </row>
    <row r="1881">
      <c r="A1881" s="93">
        <v>2018.0</v>
      </c>
      <c r="B1881" s="94" t="s">
        <v>185</v>
      </c>
      <c r="C1881" s="94" t="s">
        <v>186</v>
      </c>
      <c r="D1881" s="94" t="s">
        <v>206</v>
      </c>
      <c r="E1881" s="94" t="s">
        <v>355</v>
      </c>
      <c r="F1881" s="93">
        <v>35025.0</v>
      </c>
      <c r="G1881" s="95" t="s">
        <v>189</v>
      </c>
      <c r="H1881" s="96">
        <v>1871354.0</v>
      </c>
    </row>
    <row r="1882">
      <c r="A1882" s="93">
        <v>2018.0</v>
      </c>
      <c r="B1882" s="94" t="s">
        <v>185</v>
      </c>
      <c r="C1882" s="94" t="s">
        <v>11</v>
      </c>
      <c r="D1882" s="94" t="s">
        <v>202</v>
      </c>
      <c r="E1882" s="94" t="s">
        <v>350</v>
      </c>
      <c r="F1882" s="93">
        <v>26005.0</v>
      </c>
      <c r="G1882" s="95" t="s">
        <v>173</v>
      </c>
      <c r="H1882" s="96">
        <v>110.0</v>
      </c>
    </row>
    <row r="1883">
      <c r="A1883" s="93">
        <v>2018.0</v>
      </c>
      <c r="B1883" s="94" t="s">
        <v>185</v>
      </c>
      <c r="C1883" s="94" t="s">
        <v>11</v>
      </c>
      <c r="D1883" s="94" t="s">
        <v>214</v>
      </c>
      <c r="E1883" s="94" t="s">
        <v>351</v>
      </c>
      <c r="F1883" s="93">
        <v>28061.0</v>
      </c>
      <c r="G1883" s="95" t="s">
        <v>189</v>
      </c>
      <c r="H1883" s="96">
        <v>2283.0</v>
      </c>
    </row>
    <row r="1884">
      <c r="A1884" s="93">
        <v>2018.0</v>
      </c>
      <c r="B1884" s="94" t="s">
        <v>185</v>
      </c>
      <c r="C1884" s="94" t="s">
        <v>11</v>
      </c>
      <c r="D1884" s="94" t="s">
        <v>196</v>
      </c>
      <c r="E1884" s="94" t="s">
        <v>440</v>
      </c>
      <c r="F1884" s="93">
        <v>49039.0</v>
      </c>
      <c r="G1884" s="95" t="s">
        <v>173</v>
      </c>
      <c r="H1884" s="96">
        <v>72244.0</v>
      </c>
    </row>
    <row r="1885">
      <c r="A1885" s="93">
        <v>2018.0</v>
      </c>
      <c r="B1885" s="94" t="s">
        <v>185</v>
      </c>
      <c r="C1885" s="94" t="s">
        <v>11</v>
      </c>
      <c r="D1885" s="94" t="s">
        <v>196</v>
      </c>
      <c r="E1885" s="94" t="s">
        <v>440</v>
      </c>
      <c r="F1885" s="93">
        <v>49039.0</v>
      </c>
      <c r="G1885" s="95" t="s">
        <v>172</v>
      </c>
      <c r="H1885" s="96">
        <v>600517.0</v>
      </c>
    </row>
    <row r="1886">
      <c r="A1886" s="93">
        <v>2018.0</v>
      </c>
      <c r="B1886" s="94" t="s">
        <v>185</v>
      </c>
      <c r="C1886" s="94" t="s">
        <v>11</v>
      </c>
      <c r="D1886" s="94" t="s">
        <v>192</v>
      </c>
      <c r="E1886" s="94" t="s">
        <v>352</v>
      </c>
      <c r="F1886" s="93">
        <v>22119.0</v>
      </c>
      <c r="G1886" s="95" t="s">
        <v>173</v>
      </c>
      <c r="H1886" s="96">
        <v>4183.0</v>
      </c>
    </row>
    <row r="1887">
      <c r="A1887" s="93">
        <v>2018.0</v>
      </c>
      <c r="B1887" s="94" t="s">
        <v>185</v>
      </c>
      <c r="C1887" s="94" t="s">
        <v>11</v>
      </c>
      <c r="D1887" s="94" t="s">
        <v>192</v>
      </c>
      <c r="E1887" s="94" t="s">
        <v>352</v>
      </c>
      <c r="F1887" s="93">
        <v>22119.0</v>
      </c>
      <c r="G1887" s="95" t="s">
        <v>189</v>
      </c>
      <c r="H1887" s="96">
        <v>9356158.0</v>
      </c>
    </row>
    <row r="1888">
      <c r="A1888" s="93">
        <v>2018.0</v>
      </c>
      <c r="B1888" s="94" t="s">
        <v>185</v>
      </c>
      <c r="C1888" s="94" t="s">
        <v>11</v>
      </c>
      <c r="D1888" s="94" t="s">
        <v>256</v>
      </c>
      <c r="E1888" s="94" t="s">
        <v>356</v>
      </c>
      <c r="F1888" s="93">
        <v>39127.0</v>
      </c>
      <c r="G1888" s="95" t="s">
        <v>189</v>
      </c>
      <c r="H1888" s="96">
        <v>446.0</v>
      </c>
    </row>
    <row r="1889">
      <c r="A1889" s="93">
        <v>2018.0</v>
      </c>
      <c r="B1889" s="94" t="s">
        <v>185</v>
      </c>
      <c r="C1889" s="94" t="s">
        <v>11</v>
      </c>
      <c r="D1889" s="94" t="s">
        <v>256</v>
      </c>
      <c r="E1889" s="94" t="s">
        <v>356</v>
      </c>
      <c r="F1889" s="93">
        <v>39127.0</v>
      </c>
      <c r="G1889" s="95" t="s">
        <v>173</v>
      </c>
      <c r="H1889" s="96">
        <v>748.0</v>
      </c>
    </row>
    <row r="1890">
      <c r="A1890" s="93">
        <v>2018.0</v>
      </c>
      <c r="B1890" s="94" t="s">
        <v>185</v>
      </c>
      <c r="C1890" s="94" t="s">
        <v>11</v>
      </c>
      <c r="D1890" s="94" t="s">
        <v>187</v>
      </c>
      <c r="E1890" s="94" t="s">
        <v>357</v>
      </c>
      <c r="F1890" s="93">
        <v>56013.0</v>
      </c>
      <c r="G1890" s="95" t="s">
        <v>189</v>
      </c>
      <c r="H1890" s="96">
        <v>9.5418999E7</v>
      </c>
    </row>
    <row r="1891">
      <c r="A1891" s="93">
        <v>2018.0</v>
      </c>
      <c r="B1891" s="94" t="s">
        <v>185</v>
      </c>
      <c r="C1891" s="94" t="s">
        <v>11</v>
      </c>
      <c r="D1891" s="94" t="s">
        <v>187</v>
      </c>
      <c r="E1891" s="94" t="s">
        <v>357</v>
      </c>
      <c r="F1891" s="93">
        <v>56013.0</v>
      </c>
      <c r="G1891" s="95" t="s">
        <v>173</v>
      </c>
      <c r="H1891" s="96">
        <v>947387.0</v>
      </c>
    </row>
    <row r="1892">
      <c r="A1892" s="93">
        <v>2018.0</v>
      </c>
      <c r="B1892" s="94" t="s">
        <v>185</v>
      </c>
      <c r="C1892" s="94" t="s">
        <v>11</v>
      </c>
      <c r="D1892" s="94" t="s">
        <v>256</v>
      </c>
      <c r="E1892" s="94" t="s">
        <v>359</v>
      </c>
      <c r="F1892" s="93">
        <v>39099.0</v>
      </c>
      <c r="G1892" s="95" t="s">
        <v>189</v>
      </c>
      <c r="H1892" s="96">
        <v>49237.0</v>
      </c>
    </row>
    <row r="1893">
      <c r="A1893" s="93">
        <v>2018.0</v>
      </c>
      <c r="B1893" s="94" t="s">
        <v>185</v>
      </c>
      <c r="C1893" s="94" t="s">
        <v>11</v>
      </c>
      <c r="D1893" s="94" t="s">
        <v>256</v>
      </c>
      <c r="E1893" s="94" t="s">
        <v>359</v>
      </c>
      <c r="F1893" s="93">
        <v>39099.0</v>
      </c>
      <c r="G1893" s="95" t="s">
        <v>173</v>
      </c>
      <c r="H1893" s="96">
        <v>1887.0</v>
      </c>
    </row>
    <row r="1894">
      <c r="A1894" s="93">
        <v>2018.0</v>
      </c>
      <c r="B1894" s="94" t="s">
        <v>185</v>
      </c>
      <c r="C1894" s="94" t="s">
        <v>11</v>
      </c>
      <c r="D1894" s="94" t="s">
        <v>206</v>
      </c>
      <c r="E1894" s="94" t="s">
        <v>361</v>
      </c>
      <c r="F1894" s="93">
        <v>35021.0</v>
      </c>
      <c r="G1894" s="95" t="s">
        <v>189</v>
      </c>
      <c r="H1894" s="96">
        <v>880551.0</v>
      </c>
    </row>
    <row r="1895">
      <c r="A1895" s="93">
        <v>2018.0</v>
      </c>
      <c r="B1895" s="94" t="s">
        <v>185</v>
      </c>
      <c r="C1895" s="94" t="s">
        <v>11</v>
      </c>
      <c r="D1895" s="94" t="s">
        <v>190</v>
      </c>
      <c r="E1895" s="94" t="s">
        <v>362</v>
      </c>
      <c r="F1895" s="93">
        <v>48483.0</v>
      </c>
      <c r="G1895" s="95" t="s">
        <v>173</v>
      </c>
      <c r="H1895" s="96">
        <v>11.0</v>
      </c>
    </row>
    <row r="1896">
      <c r="A1896" s="93">
        <v>2018.0</v>
      </c>
      <c r="B1896" s="94" t="s">
        <v>185</v>
      </c>
      <c r="C1896" s="94" t="s">
        <v>11</v>
      </c>
      <c r="D1896" s="94" t="s">
        <v>190</v>
      </c>
      <c r="E1896" s="94" t="s">
        <v>362</v>
      </c>
      <c r="F1896" s="93">
        <v>48483.0</v>
      </c>
      <c r="G1896" s="95" t="s">
        <v>189</v>
      </c>
      <c r="H1896" s="96">
        <v>1183.0</v>
      </c>
    </row>
    <row r="1897">
      <c r="A1897" s="93">
        <v>2018.0</v>
      </c>
      <c r="B1897" s="94" t="s">
        <v>185</v>
      </c>
      <c r="C1897" s="94" t="s">
        <v>11</v>
      </c>
      <c r="D1897" s="94" t="s">
        <v>196</v>
      </c>
      <c r="E1897" s="94" t="s">
        <v>365</v>
      </c>
      <c r="F1897" s="93">
        <v>49015.0</v>
      </c>
      <c r="G1897" s="95" t="s">
        <v>189</v>
      </c>
      <c r="H1897" s="96">
        <v>3928255.0</v>
      </c>
    </row>
    <row r="1898">
      <c r="A1898" s="93">
        <v>2018.0</v>
      </c>
      <c r="B1898" s="94" t="s">
        <v>185</v>
      </c>
      <c r="C1898" s="94" t="s">
        <v>11</v>
      </c>
      <c r="D1898" s="94" t="s">
        <v>196</v>
      </c>
      <c r="E1898" s="94" t="s">
        <v>365</v>
      </c>
      <c r="F1898" s="93">
        <v>49015.0</v>
      </c>
      <c r="G1898" s="95" t="s">
        <v>173</v>
      </c>
      <c r="H1898" s="96">
        <v>388.0</v>
      </c>
    </row>
    <row r="1899">
      <c r="A1899" s="93">
        <v>2018.0</v>
      </c>
      <c r="B1899" s="94" t="s">
        <v>185</v>
      </c>
      <c r="C1899" s="94" t="s">
        <v>11</v>
      </c>
      <c r="D1899" s="94" t="s">
        <v>196</v>
      </c>
      <c r="E1899" s="94" t="s">
        <v>365</v>
      </c>
      <c r="F1899" s="93">
        <v>49015.0</v>
      </c>
      <c r="G1899" s="95" t="s">
        <v>172</v>
      </c>
      <c r="H1899" s="96">
        <v>4585605.0</v>
      </c>
    </row>
    <row r="1900">
      <c r="A1900" s="93">
        <v>2018.0</v>
      </c>
      <c r="B1900" s="94" t="s">
        <v>185</v>
      </c>
      <c r="C1900" s="94" t="s">
        <v>11</v>
      </c>
      <c r="D1900" s="94" t="s">
        <v>190</v>
      </c>
      <c r="E1900" s="94" t="s">
        <v>368</v>
      </c>
      <c r="F1900" s="93">
        <v>48255.0</v>
      </c>
      <c r="G1900" s="95" t="s">
        <v>189</v>
      </c>
      <c r="H1900" s="96">
        <v>352483.0</v>
      </c>
    </row>
    <row r="1901">
      <c r="A1901" s="93">
        <v>2018.0</v>
      </c>
      <c r="B1901" s="94" t="s">
        <v>185</v>
      </c>
      <c r="C1901" s="94" t="s">
        <v>11</v>
      </c>
      <c r="D1901" s="94" t="s">
        <v>190</v>
      </c>
      <c r="E1901" s="94" t="s">
        <v>368</v>
      </c>
      <c r="F1901" s="93">
        <v>48255.0</v>
      </c>
      <c r="G1901" s="95" t="s">
        <v>173</v>
      </c>
      <c r="H1901" s="96">
        <v>228341.0</v>
      </c>
    </row>
    <row r="1902">
      <c r="A1902" s="93">
        <v>2018.0</v>
      </c>
      <c r="B1902" s="94" t="s">
        <v>185</v>
      </c>
      <c r="C1902" s="94" t="s">
        <v>186</v>
      </c>
      <c r="D1902" s="94" t="s">
        <v>204</v>
      </c>
      <c r="E1902" s="94" t="s">
        <v>307</v>
      </c>
      <c r="F1902" s="93">
        <v>8077.0</v>
      </c>
      <c r="G1902" s="95" t="s">
        <v>173</v>
      </c>
      <c r="H1902" s="96">
        <v>359.0</v>
      </c>
    </row>
    <row r="1903">
      <c r="A1903" s="93">
        <v>2018.0</v>
      </c>
      <c r="B1903" s="94" t="s">
        <v>185</v>
      </c>
      <c r="C1903" s="94" t="s">
        <v>11</v>
      </c>
      <c r="D1903" s="94" t="s">
        <v>206</v>
      </c>
      <c r="E1903" s="94" t="s">
        <v>367</v>
      </c>
      <c r="F1903" s="93">
        <v>35005.0</v>
      </c>
      <c r="G1903" s="95" t="s">
        <v>173</v>
      </c>
      <c r="H1903" s="93">
        <v>511979.0</v>
      </c>
    </row>
    <row r="1904">
      <c r="A1904" s="93">
        <v>2018.0</v>
      </c>
      <c r="B1904" s="94" t="s">
        <v>185</v>
      </c>
      <c r="C1904" s="94" t="s">
        <v>11</v>
      </c>
      <c r="D1904" s="94" t="s">
        <v>206</v>
      </c>
      <c r="E1904" s="94" t="s">
        <v>367</v>
      </c>
      <c r="F1904" s="93">
        <v>35005.0</v>
      </c>
      <c r="G1904" s="95" t="s">
        <v>189</v>
      </c>
      <c r="H1904" s="93">
        <v>5992407.0</v>
      </c>
    </row>
    <row r="1905">
      <c r="A1905" s="93">
        <v>2018.0</v>
      </c>
      <c r="B1905" s="94" t="s">
        <v>185</v>
      </c>
      <c r="C1905" s="94" t="s">
        <v>186</v>
      </c>
      <c r="D1905" s="94" t="s">
        <v>231</v>
      </c>
      <c r="E1905" s="94" t="s">
        <v>369</v>
      </c>
      <c r="F1905" s="93">
        <v>5127.0</v>
      </c>
      <c r="G1905" s="95" t="s">
        <v>189</v>
      </c>
      <c r="H1905" s="96">
        <v>6664.0</v>
      </c>
    </row>
    <row r="1906">
      <c r="A1906" s="93">
        <v>2018.0</v>
      </c>
      <c r="B1906" s="94" t="s">
        <v>185</v>
      </c>
      <c r="C1906" s="94" t="s">
        <v>11</v>
      </c>
      <c r="D1906" s="94" t="s">
        <v>250</v>
      </c>
      <c r="E1906" s="94" t="s">
        <v>371</v>
      </c>
      <c r="F1906" s="93">
        <v>30015.0</v>
      </c>
      <c r="G1906" s="95" t="s">
        <v>189</v>
      </c>
      <c r="H1906" s="96">
        <v>82113.0</v>
      </c>
    </row>
    <row r="1907">
      <c r="A1907" s="93">
        <v>2018.0</v>
      </c>
      <c r="B1907" s="94" t="s">
        <v>185</v>
      </c>
      <c r="C1907" s="94" t="s">
        <v>11</v>
      </c>
      <c r="D1907" s="94" t="s">
        <v>204</v>
      </c>
      <c r="E1907" s="94" t="s">
        <v>381</v>
      </c>
      <c r="F1907" s="93">
        <v>8055.0</v>
      </c>
      <c r="G1907" s="95" t="s">
        <v>189</v>
      </c>
      <c r="H1907" s="96">
        <v>3771583.0</v>
      </c>
    </row>
    <row r="1908">
      <c r="A1908" s="93">
        <v>2018.0</v>
      </c>
      <c r="B1908" s="94" t="s">
        <v>185</v>
      </c>
      <c r="C1908" s="94" t="s">
        <v>186</v>
      </c>
      <c r="D1908" s="94" t="s">
        <v>204</v>
      </c>
      <c r="E1908" s="94" t="s">
        <v>307</v>
      </c>
      <c r="F1908" s="93">
        <v>8077.0</v>
      </c>
      <c r="G1908" s="95" t="s">
        <v>189</v>
      </c>
      <c r="H1908" s="96">
        <v>136539.0</v>
      </c>
    </row>
    <row r="1909">
      <c r="A1909" s="93">
        <v>2018.0</v>
      </c>
      <c r="B1909" s="94" t="s">
        <v>185</v>
      </c>
      <c r="C1909" s="94" t="s">
        <v>11</v>
      </c>
      <c r="D1909" s="94" t="s">
        <v>194</v>
      </c>
      <c r="E1909" s="94" t="s">
        <v>372</v>
      </c>
      <c r="F1909" s="93">
        <v>38105.0</v>
      </c>
      <c r="G1909" s="95" t="s">
        <v>173</v>
      </c>
      <c r="H1909" s="96">
        <v>919354.0</v>
      </c>
    </row>
    <row r="1910">
      <c r="A1910" s="93">
        <v>2019.0</v>
      </c>
      <c r="B1910" s="94" t="s">
        <v>185</v>
      </c>
      <c r="C1910" s="94" t="s">
        <v>186</v>
      </c>
      <c r="D1910" s="94" t="s">
        <v>204</v>
      </c>
      <c r="E1910" s="94" t="s">
        <v>205</v>
      </c>
      <c r="F1910" s="93">
        <v>8057.0</v>
      </c>
      <c r="G1910" s="95" t="s">
        <v>173</v>
      </c>
      <c r="H1910" s="96">
        <v>5844.0</v>
      </c>
    </row>
    <row r="1911">
      <c r="A1911" s="93">
        <v>2019.0</v>
      </c>
      <c r="B1911" s="94" t="s">
        <v>185</v>
      </c>
      <c r="C1911" s="94" t="s">
        <v>11</v>
      </c>
      <c r="D1911" s="94" t="s">
        <v>217</v>
      </c>
      <c r="E1911" s="94" t="s">
        <v>454</v>
      </c>
      <c r="F1911" s="93">
        <v>21051.0</v>
      </c>
      <c r="G1911" s="95" t="s">
        <v>173</v>
      </c>
      <c r="H1911" s="96">
        <v>525.0</v>
      </c>
    </row>
    <row r="1912">
      <c r="A1912" s="93">
        <v>2019.0</v>
      </c>
      <c r="B1912" s="94" t="s">
        <v>185</v>
      </c>
      <c r="C1912" s="94" t="s">
        <v>11</v>
      </c>
      <c r="D1912" s="94" t="s">
        <v>217</v>
      </c>
      <c r="E1912" s="94" t="s">
        <v>454</v>
      </c>
      <c r="F1912" s="93">
        <v>21051.0</v>
      </c>
      <c r="G1912" s="95" t="s">
        <v>189</v>
      </c>
      <c r="H1912" s="96">
        <v>29048.0</v>
      </c>
    </row>
    <row r="1913">
      <c r="A1913" s="93">
        <v>2019.0</v>
      </c>
      <c r="B1913" s="94" t="s">
        <v>185</v>
      </c>
      <c r="C1913" s="94" t="s">
        <v>11</v>
      </c>
      <c r="D1913" s="94" t="s">
        <v>204</v>
      </c>
      <c r="E1913" s="94" t="s">
        <v>303</v>
      </c>
      <c r="F1913" s="93">
        <v>8063.0</v>
      </c>
      <c r="G1913" s="95" t="s">
        <v>173</v>
      </c>
      <c r="H1913" s="96">
        <v>12.0</v>
      </c>
    </row>
    <row r="1914">
      <c r="A1914" s="93">
        <v>2019.0</v>
      </c>
      <c r="B1914" s="94" t="s">
        <v>185</v>
      </c>
      <c r="C1914" s="94" t="s">
        <v>11</v>
      </c>
      <c r="D1914" s="94" t="s">
        <v>250</v>
      </c>
      <c r="E1914" s="94" t="s">
        <v>254</v>
      </c>
      <c r="F1914" s="93">
        <v>30021.0</v>
      </c>
      <c r="G1914" s="94" t="s">
        <v>173</v>
      </c>
      <c r="H1914" s="96">
        <v>156707.0</v>
      </c>
    </row>
    <row r="1915">
      <c r="A1915" s="93">
        <v>2019.0</v>
      </c>
      <c r="B1915" s="94" t="s">
        <v>185</v>
      </c>
      <c r="C1915" s="94" t="s">
        <v>11</v>
      </c>
      <c r="D1915" s="94" t="s">
        <v>250</v>
      </c>
      <c r="E1915" s="94" t="s">
        <v>254</v>
      </c>
      <c r="F1915" s="93">
        <v>30021.0</v>
      </c>
      <c r="G1915" s="94" t="s">
        <v>189</v>
      </c>
      <c r="H1915" s="96">
        <v>56096.0</v>
      </c>
    </row>
    <row r="1916">
      <c r="A1916" s="93">
        <v>2019.0</v>
      </c>
      <c r="B1916" s="94" t="s">
        <v>185</v>
      </c>
      <c r="C1916" s="94" t="s">
        <v>11</v>
      </c>
      <c r="D1916" s="94" t="s">
        <v>200</v>
      </c>
      <c r="E1916" s="94" t="s">
        <v>213</v>
      </c>
      <c r="F1916" s="93">
        <v>40063.0</v>
      </c>
      <c r="G1916" s="95" t="s">
        <v>189</v>
      </c>
      <c r="H1916" s="96">
        <v>465.0</v>
      </c>
    </row>
    <row r="1917">
      <c r="A1917" s="93">
        <v>2019.0</v>
      </c>
      <c r="B1917" s="94" t="s">
        <v>185</v>
      </c>
      <c r="C1917" s="94" t="s">
        <v>11</v>
      </c>
      <c r="D1917" s="94" t="s">
        <v>187</v>
      </c>
      <c r="E1917" s="94" t="s">
        <v>506</v>
      </c>
      <c r="F1917" s="93">
        <v>56045.0</v>
      </c>
      <c r="G1917" s="95" t="s">
        <v>173</v>
      </c>
      <c r="H1917" s="96">
        <v>234240.0</v>
      </c>
    </row>
    <row r="1918">
      <c r="A1918" s="93">
        <v>2019.0</v>
      </c>
      <c r="B1918" s="94" t="s">
        <v>185</v>
      </c>
      <c r="C1918" s="94" t="s">
        <v>11</v>
      </c>
      <c r="D1918" s="94" t="s">
        <v>187</v>
      </c>
      <c r="E1918" s="94" t="s">
        <v>506</v>
      </c>
      <c r="F1918" s="93">
        <v>56045.0</v>
      </c>
      <c r="G1918" s="95" t="s">
        <v>189</v>
      </c>
      <c r="H1918" s="96">
        <v>543565.0</v>
      </c>
    </row>
    <row r="1919">
      <c r="A1919" s="93">
        <v>2019.0</v>
      </c>
      <c r="B1919" s="94" t="s">
        <v>185</v>
      </c>
      <c r="C1919" s="94" t="s">
        <v>11</v>
      </c>
      <c r="D1919" s="94" t="s">
        <v>256</v>
      </c>
      <c r="E1919" s="94" t="s">
        <v>334</v>
      </c>
      <c r="F1919" s="93">
        <v>39087.0</v>
      </c>
      <c r="G1919" s="95" t="s">
        <v>189</v>
      </c>
      <c r="H1919" s="96">
        <v>2159.0</v>
      </c>
    </row>
    <row r="1920">
      <c r="A1920" s="93">
        <v>2019.0</v>
      </c>
      <c r="B1920" s="94" t="s">
        <v>185</v>
      </c>
      <c r="C1920" s="94" t="s">
        <v>11</v>
      </c>
      <c r="D1920" s="94" t="s">
        <v>200</v>
      </c>
      <c r="E1920" s="94" t="s">
        <v>455</v>
      </c>
      <c r="F1920" s="93">
        <v>40043.0</v>
      </c>
      <c r="G1920" s="95" t="s">
        <v>173</v>
      </c>
      <c r="H1920" s="96">
        <v>138531.0</v>
      </c>
    </row>
    <row r="1921">
      <c r="A1921" s="93">
        <v>2019.0</v>
      </c>
      <c r="B1921" s="94" t="s">
        <v>185</v>
      </c>
      <c r="C1921" s="94" t="s">
        <v>11</v>
      </c>
      <c r="D1921" s="94" t="s">
        <v>200</v>
      </c>
      <c r="E1921" s="94" t="s">
        <v>455</v>
      </c>
      <c r="F1921" s="93">
        <v>40043.0</v>
      </c>
      <c r="G1921" s="95" t="s">
        <v>189</v>
      </c>
      <c r="H1921" s="96">
        <v>1283600.0</v>
      </c>
    </row>
    <row r="1922">
      <c r="A1922" s="93">
        <v>2019.0</v>
      </c>
      <c r="B1922" s="94" t="s">
        <v>185</v>
      </c>
      <c r="C1922" s="94" t="s">
        <v>11</v>
      </c>
      <c r="D1922" s="94" t="s">
        <v>256</v>
      </c>
      <c r="E1922" s="94" t="s">
        <v>435</v>
      </c>
      <c r="F1922" s="93">
        <v>39009.0</v>
      </c>
      <c r="G1922" s="95" t="s">
        <v>189</v>
      </c>
      <c r="H1922" s="96">
        <v>1109.0</v>
      </c>
    </row>
    <row r="1923">
      <c r="A1923" s="93">
        <v>2019.0</v>
      </c>
      <c r="B1923" s="94" t="s">
        <v>185</v>
      </c>
      <c r="C1923" s="94" t="s">
        <v>11</v>
      </c>
      <c r="D1923" s="94" t="s">
        <v>187</v>
      </c>
      <c r="E1923" s="94" t="s">
        <v>386</v>
      </c>
      <c r="F1923" s="93">
        <v>56023.0</v>
      </c>
      <c r="G1923" s="95" t="s">
        <v>172</v>
      </c>
      <c r="H1923" s="96">
        <v>804080.0</v>
      </c>
    </row>
    <row r="1924">
      <c r="A1924" s="93">
        <v>2019.0</v>
      </c>
      <c r="B1924" s="94" t="s">
        <v>185</v>
      </c>
      <c r="C1924" s="94" t="s">
        <v>11</v>
      </c>
      <c r="D1924" s="94" t="s">
        <v>187</v>
      </c>
      <c r="E1924" s="94" t="s">
        <v>386</v>
      </c>
      <c r="F1924" s="93">
        <v>56023.0</v>
      </c>
      <c r="G1924" s="95" t="s">
        <v>173</v>
      </c>
      <c r="H1924" s="96">
        <v>184862.0</v>
      </c>
    </row>
    <row r="1925">
      <c r="A1925" s="93">
        <v>2019.0</v>
      </c>
      <c r="B1925" s="94" t="s">
        <v>185</v>
      </c>
      <c r="C1925" s="94" t="s">
        <v>11</v>
      </c>
      <c r="D1925" s="94" t="s">
        <v>187</v>
      </c>
      <c r="E1925" s="94" t="s">
        <v>386</v>
      </c>
      <c r="F1925" s="93">
        <v>56023.0</v>
      </c>
      <c r="G1925" s="95" t="s">
        <v>189</v>
      </c>
      <c r="H1925" s="96">
        <v>2.4196337E7</v>
      </c>
    </row>
    <row r="1926">
      <c r="A1926" s="93">
        <v>2019.0</v>
      </c>
      <c r="B1926" s="94" t="s">
        <v>185</v>
      </c>
      <c r="C1926" s="94" t="s">
        <v>11</v>
      </c>
      <c r="D1926" s="94" t="s">
        <v>194</v>
      </c>
      <c r="E1926" s="94" t="s">
        <v>229</v>
      </c>
      <c r="F1926" s="93">
        <v>38061.0</v>
      </c>
      <c r="G1926" s="95" t="s">
        <v>173</v>
      </c>
      <c r="H1926" s="96">
        <v>1.0926995E7</v>
      </c>
    </row>
    <row r="1927">
      <c r="A1927" s="93">
        <v>2019.0</v>
      </c>
      <c r="B1927" s="94" t="s">
        <v>185</v>
      </c>
      <c r="C1927" s="94" t="s">
        <v>11</v>
      </c>
      <c r="D1927" s="94" t="s">
        <v>194</v>
      </c>
      <c r="E1927" s="94" t="s">
        <v>229</v>
      </c>
      <c r="F1927" s="93">
        <v>38061.0</v>
      </c>
      <c r="G1927" s="95" t="s">
        <v>189</v>
      </c>
      <c r="H1927" s="96">
        <v>1.4635057E7</v>
      </c>
    </row>
    <row r="1928">
      <c r="A1928" s="93">
        <v>2019.0</v>
      </c>
      <c r="B1928" s="94" t="s">
        <v>185</v>
      </c>
      <c r="C1928" s="94" t="s">
        <v>11</v>
      </c>
      <c r="D1928" s="94" t="s">
        <v>190</v>
      </c>
      <c r="E1928" s="94" t="s">
        <v>321</v>
      </c>
      <c r="F1928" s="93">
        <v>48403.0</v>
      </c>
      <c r="G1928" s="95" t="s">
        <v>173</v>
      </c>
      <c r="H1928" s="96">
        <v>144.0</v>
      </c>
    </row>
    <row r="1929">
      <c r="A1929" s="93">
        <v>2019.0</v>
      </c>
      <c r="B1929" s="94" t="s">
        <v>185</v>
      </c>
      <c r="C1929" s="94" t="s">
        <v>11</v>
      </c>
      <c r="D1929" s="94" t="s">
        <v>190</v>
      </c>
      <c r="E1929" s="94" t="s">
        <v>321</v>
      </c>
      <c r="F1929" s="93">
        <v>48403.0</v>
      </c>
      <c r="G1929" s="95" t="s">
        <v>189</v>
      </c>
      <c r="H1929" s="96">
        <v>537261.0</v>
      </c>
    </row>
    <row r="1930">
      <c r="A1930" s="93">
        <v>2019.0</v>
      </c>
      <c r="B1930" s="94" t="s">
        <v>185</v>
      </c>
      <c r="C1930" s="94" t="s">
        <v>11</v>
      </c>
      <c r="D1930" s="94" t="s">
        <v>190</v>
      </c>
      <c r="E1930" s="94" t="s">
        <v>377</v>
      </c>
      <c r="F1930" s="93">
        <v>48407.0</v>
      </c>
      <c r="G1930" s="95" t="s">
        <v>173</v>
      </c>
      <c r="H1930" s="96">
        <v>15346.0</v>
      </c>
    </row>
    <row r="1931">
      <c r="A1931" s="93">
        <v>2019.0</v>
      </c>
      <c r="B1931" s="94" t="s">
        <v>185</v>
      </c>
      <c r="C1931" s="94" t="s">
        <v>11</v>
      </c>
      <c r="D1931" s="94" t="s">
        <v>190</v>
      </c>
      <c r="E1931" s="94" t="s">
        <v>377</v>
      </c>
      <c r="F1931" s="93">
        <v>48407.0</v>
      </c>
      <c r="G1931" s="95" t="s">
        <v>189</v>
      </c>
      <c r="H1931" s="96">
        <v>19846.0</v>
      </c>
    </row>
    <row r="1932">
      <c r="A1932" s="93">
        <v>2019.0</v>
      </c>
      <c r="B1932" s="94" t="s">
        <v>185</v>
      </c>
      <c r="C1932" s="94" t="s">
        <v>11</v>
      </c>
      <c r="D1932" s="94" t="s">
        <v>398</v>
      </c>
      <c r="E1932" s="94" t="s">
        <v>399</v>
      </c>
      <c r="F1932" s="93">
        <v>36013.0</v>
      </c>
      <c r="G1932" s="95" t="s">
        <v>189</v>
      </c>
      <c r="H1932" s="93">
        <v>5048.0</v>
      </c>
    </row>
    <row r="1933">
      <c r="A1933" s="93">
        <v>2019.0</v>
      </c>
      <c r="B1933" s="94" t="s">
        <v>185</v>
      </c>
      <c r="C1933" s="94" t="s">
        <v>11</v>
      </c>
      <c r="D1933" s="94" t="s">
        <v>200</v>
      </c>
      <c r="E1933" s="94" t="s">
        <v>326</v>
      </c>
      <c r="F1933" s="93">
        <v>40045.0</v>
      </c>
      <c r="G1933" s="95" t="s">
        <v>173</v>
      </c>
      <c r="H1933" s="96">
        <v>211875.0</v>
      </c>
    </row>
    <row r="1934">
      <c r="A1934" s="93">
        <v>2019.0</v>
      </c>
      <c r="B1934" s="94" t="s">
        <v>185</v>
      </c>
      <c r="C1934" s="94" t="s">
        <v>11</v>
      </c>
      <c r="D1934" s="94" t="s">
        <v>200</v>
      </c>
      <c r="E1934" s="94" t="s">
        <v>326</v>
      </c>
      <c r="F1934" s="93">
        <v>40045.0</v>
      </c>
      <c r="G1934" s="95" t="s">
        <v>189</v>
      </c>
      <c r="H1934" s="96">
        <v>785531.0</v>
      </c>
    </row>
    <row r="1935">
      <c r="A1935" s="93">
        <v>2019.0</v>
      </c>
      <c r="B1935" s="94" t="s">
        <v>185</v>
      </c>
      <c r="C1935" s="94" t="s">
        <v>11</v>
      </c>
      <c r="D1935" s="94" t="s">
        <v>200</v>
      </c>
      <c r="E1935" s="94" t="s">
        <v>487</v>
      </c>
      <c r="F1935" s="93">
        <v>40153.0</v>
      </c>
      <c r="G1935" s="95" t="s">
        <v>173</v>
      </c>
      <c r="H1935" s="96">
        <v>712.0</v>
      </c>
    </row>
    <row r="1936">
      <c r="A1936" s="93">
        <v>2019.0</v>
      </c>
      <c r="B1936" s="94" t="s">
        <v>185</v>
      </c>
      <c r="C1936" s="94" t="s">
        <v>11</v>
      </c>
      <c r="D1936" s="94" t="s">
        <v>200</v>
      </c>
      <c r="E1936" s="94" t="s">
        <v>487</v>
      </c>
      <c r="F1936" s="93">
        <v>40153.0</v>
      </c>
      <c r="G1936" s="95" t="s">
        <v>189</v>
      </c>
      <c r="H1936" s="96">
        <v>167421.0</v>
      </c>
    </row>
    <row r="1937">
      <c r="A1937" s="93">
        <v>2019.0</v>
      </c>
      <c r="B1937" s="94" t="s">
        <v>185</v>
      </c>
      <c r="C1937" s="94" t="s">
        <v>11</v>
      </c>
      <c r="D1937" s="94" t="s">
        <v>231</v>
      </c>
      <c r="E1937" s="94" t="s">
        <v>258</v>
      </c>
      <c r="F1937" s="93">
        <v>5033.0</v>
      </c>
      <c r="G1937" s="95" t="s">
        <v>189</v>
      </c>
      <c r="H1937" s="96">
        <v>43360.0</v>
      </c>
    </row>
    <row r="1938">
      <c r="A1938" s="93">
        <v>2019.0</v>
      </c>
      <c r="B1938" s="94" t="s">
        <v>185</v>
      </c>
      <c r="C1938" s="94" t="s">
        <v>11</v>
      </c>
      <c r="D1938" s="94" t="s">
        <v>256</v>
      </c>
      <c r="E1938" s="94" t="s">
        <v>309</v>
      </c>
      <c r="F1938" s="93">
        <v>39133.0</v>
      </c>
      <c r="G1938" s="95" t="s">
        <v>173</v>
      </c>
      <c r="H1938" s="96">
        <v>5138.0</v>
      </c>
    </row>
    <row r="1939">
      <c r="A1939" s="93">
        <v>2019.0</v>
      </c>
      <c r="B1939" s="94" t="s">
        <v>185</v>
      </c>
      <c r="C1939" s="94" t="s">
        <v>11</v>
      </c>
      <c r="D1939" s="94" t="s">
        <v>256</v>
      </c>
      <c r="E1939" s="94" t="s">
        <v>309</v>
      </c>
      <c r="F1939" s="93">
        <v>39133.0</v>
      </c>
      <c r="G1939" s="95" t="s">
        <v>189</v>
      </c>
      <c r="H1939" s="96">
        <v>136643.0</v>
      </c>
    </row>
    <row r="1940">
      <c r="A1940" s="93">
        <v>2019.0</v>
      </c>
      <c r="B1940" s="94" t="s">
        <v>185</v>
      </c>
      <c r="C1940" s="94" t="s">
        <v>11</v>
      </c>
      <c r="D1940" s="94" t="s">
        <v>190</v>
      </c>
      <c r="E1940" s="94" t="s">
        <v>205</v>
      </c>
      <c r="F1940" s="93">
        <v>48239.0</v>
      </c>
      <c r="G1940" s="95" t="s">
        <v>173</v>
      </c>
      <c r="H1940" s="96">
        <v>49284.0</v>
      </c>
    </row>
    <row r="1941">
      <c r="A1941" s="93">
        <v>2019.0</v>
      </c>
      <c r="B1941" s="94" t="s">
        <v>185</v>
      </c>
      <c r="C1941" s="94" t="s">
        <v>11</v>
      </c>
      <c r="D1941" s="94" t="s">
        <v>190</v>
      </c>
      <c r="E1941" s="94" t="s">
        <v>205</v>
      </c>
      <c r="F1941" s="93">
        <v>48239.0</v>
      </c>
      <c r="G1941" s="95" t="s">
        <v>189</v>
      </c>
      <c r="H1941" s="96">
        <v>76244.0</v>
      </c>
    </row>
    <row r="1942">
      <c r="A1942" s="93">
        <v>2019.0</v>
      </c>
      <c r="B1942" s="94" t="s">
        <v>185</v>
      </c>
      <c r="C1942" s="94" t="s">
        <v>11</v>
      </c>
      <c r="D1942" s="94" t="s">
        <v>250</v>
      </c>
      <c r="E1942" s="94" t="s">
        <v>288</v>
      </c>
      <c r="F1942" s="93">
        <v>30003.0</v>
      </c>
      <c r="G1942" s="95" t="s">
        <v>172</v>
      </c>
      <c r="H1942" s="96">
        <v>1.3170171E7</v>
      </c>
    </row>
    <row r="1943">
      <c r="A1943" s="93">
        <v>2019.0</v>
      </c>
      <c r="B1943" s="94" t="s">
        <v>185</v>
      </c>
      <c r="C1943" s="94" t="s">
        <v>11</v>
      </c>
      <c r="D1943" s="94" t="s">
        <v>250</v>
      </c>
      <c r="E1943" s="94" t="s">
        <v>288</v>
      </c>
      <c r="F1943" s="93">
        <v>30003.0</v>
      </c>
      <c r="G1943" s="95" t="s">
        <v>189</v>
      </c>
      <c r="H1943" s="96">
        <v>7215.0</v>
      </c>
    </row>
    <row r="1944">
      <c r="A1944" s="93">
        <v>2019.0</v>
      </c>
      <c r="B1944" s="94" t="s">
        <v>185</v>
      </c>
      <c r="C1944" s="94" t="s">
        <v>11</v>
      </c>
      <c r="D1944" s="94" t="s">
        <v>192</v>
      </c>
      <c r="E1944" s="94" t="s">
        <v>340</v>
      </c>
      <c r="F1944" s="93">
        <v>22111.0</v>
      </c>
      <c r="G1944" s="95" t="s">
        <v>189</v>
      </c>
      <c r="H1944" s="96">
        <v>1037.0</v>
      </c>
    </row>
    <row r="1945">
      <c r="A1945" s="93">
        <v>2019.0</v>
      </c>
      <c r="B1945" s="94" t="s">
        <v>185</v>
      </c>
      <c r="C1945" s="94" t="s">
        <v>11</v>
      </c>
      <c r="D1945" s="94" t="s">
        <v>206</v>
      </c>
      <c r="E1945" s="94" t="s">
        <v>339</v>
      </c>
      <c r="F1945" s="93">
        <v>35037.0</v>
      </c>
      <c r="G1945" s="95" t="s">
        <v>189</v>
      </c>
      <c r="H1945" s="96">
        <v>13191.0</v>
      </c>
    </row>
    <row r="1946">
      <c r="A1946" s="93">
        <v>2019.0</v>
      </c>
      <c r="B1946" s="94" t="s">
        <v>185</v>
      </c>
      <c r="C1946" s="94" t="s">
        <v>11</v>
      </c>
      <c r="D1946" s="94" t="s">
        <v>214</v>
      </c>
      <c r="E1946" s="94" t="s">
        <v>245</v>
      </c>
      <c r="F1946" s="93">
        <v>28037.0</v>
      </c>
      <c r="G1946" s="95" t="s">
        <v>173</v>
      </c>
      <c r="H1946" s="93">
        <v>115946.0</v>
      </c>
    </row>
    <row r="1947">
      <c r="A1947" s="93">
        <v>2019.0</v>
      </c>
      <c r="B1947" s="94" t="s">
        <v>185</v>
      </c>
      <c r="C1947" s="94" t="s">
        <v>11</v>
      </c>
      <c r="D1947" s="94" t="s">
        <v>214</v>
      </c>
      <c r="E1947" s="94" t="s">
        <v>245</v>
      </c>
      <c r="F1947" s="93">
        <v>28037.0</v>
      </c>
      <c r="G1947" s="95" t="s">
        <v>189</v>
      </c>
      <c r="H1947" s="96">
        <v>8111.0</v>
      </c>
    </row>
    <row r="1948">
      <c r="A1948" s="93">
        <v>2019.0</v>
      </c>
      <c r="B1948" s="94" t="s">
        <v>185</v>
      </c>
      <c r="C1948" s="94" t="s">
        <v>11</v>
      </c>
      <c r="D1948" s="94" t="s">
        <v>194</v>
      </c>
      <c r="E1948" s="94" t="s">
        <v>336</v>
      </c>
      <c r="F1948" s="93">
        <v>38009.0</v>
      </c>
      <c r="G1948" s="95" t="s">
        <v>173</v>
      </c>
      <c r="H1948" s="96">
        <v>18812.0</v>
      </c>
    </row>
    <row r="1949">
      <c r="A1949" s="93">
        <v>2019.0</v>
      </c>
      <c r="B1949" s="94" t="s">
        <v>185</v>
      </c>
      <c r="C1949" s="94" t="s">
        <v>11</v>
      </c>
      <c r="D1949" s="94" t="s">
        <v>194</v>
      </c>
      <c r="E1949" s="94" t="s">
        <v>336</v>
      </c>
      <c r="F1949" s="93">
        <v>38009.0</v>
      </c>
      <c r="G1949" s="95" t="s">
        <v>189</v>
      </c>
      <c r="H1949" s="96">
        <v>3364.0</v>
      </c>
    </row>
    <row r="1950">
      <c r="A1950" s="93">
        <v>2019.0</v>
      </c>
      <c r="B1950" s="94" t="s">
        <v>185</v>
      </c>
      <c r="C1950" s="94" t="s">
        <v>11</v>
      </c>
      <c r="D1950" s="94" t="s">
        <v>217</v>
      </c>
      <c r="E1950" s="94" t="s">
        <v>334</v>
      </c>
      <c r="F1950" s="93">
        <v>21127.0</v>
      </c>
      <c r="G1950" s="95" t="s">
        <v>189</v>
      </c>
      <c r="H1950" s="96">
        <v>208.0</v>
      </c>
    </row>
    <row r="1951">
      <c r="A1951" s="93">
        <v>2019.0</v>
      </c>
      <c r="B1951" s="94" t="s">
        <v>185</v>
      </c>
      <c r="C1951" s="94" t="s">
        <v>11</v>
      </c>
      <c r="D1951" s="94" t="s">
        <v>217</v>
      </c>
      <c r="E1951" s="94" t="s">
        <v>333</v>
      </c>
      <c r="F1951" s="93">
        <v>21133.0</v>
      </c>
      <c r="G1951" s="95" t="s">
        <v>189</v>
      </c>
      <c r="H1951" s="93">
        <v>290.0</v>
      </c>
    </row>
    <row r="1952">
      <c r="A1952" s="93">
        <v>2019.0</v>
      </c>
      <c r="B1952" s="94" t="s">
        <v>185</v>
      </c>
      <c r="C1952" s="94" t="s">
        <v>11</v>
      </c>
      <c r="D1952" s="94" t="s">
        <v>209</v>
      </c>
      <c r="E1952" s="94" t="s">
        <v>332</v>
      </c>
      <c r="F1952" s="93">
        <v>51051.0</v>
      </c>
      <c r="G1952" s="95" t="s">
        <v>189</v>
      </c>
      <c r="H1952" s="93">
        <v>119680.0</v>
      </c>
    </row>
    <row r="1953">
      <c r="A1953" s="93">
        <v>2019.0</v>
      </c>
      <c r="B1953" s="94" t="s">
        <v>185</v>
      </c>
      <c r="C1953" s="94" t="s">
        <v>11</v>
      </c>
      <c r="D1953" s="94" t="s">
        <v>204</v>
      </c>
      <c r="E1953" s="94" t="s">
        <v>331</v>
      </c>
      <c r="F1953" s="93">
        <v>8005.0</v>
      </c>
      <c r="G1953" s="95" t="s">
        <v>173</v>
      </c>
      <c r="H1953" s="93">
        <v>2375.0</v>
      </c>
    </row>
    <row r="1954">
      <c r="A1954" s="93">
        <v>2019.0</v>
      </c>
      <c r="B1954" s="94" t="s">
        <v>185</v>
      </c>
      <c r="C1954" s="94" t="s">
        <v>11</v>
      </c>
      <c r="D1954" s="94" t="s">
        <v>204</v>
      </c>
      <c r="E1954" s="94" t="s">
        <v>331</v>
      </c>
      <c r="F1954" s="93">
        <v>8005.0</v>
      </c>
      <c r="G1954" s="95" t="s">
        <v>189</v>
      </c>
      <c r="H1954" s="96">
        <v>3758.0</v>
      </c>
    </row>
    <row r="1955">
      <c r="A1955" s="93">
        <v>2019.0</v>
      </c>
      <c r="B1955" s="94" t="s">
        <v>185</v>
      </c>
      <c r="C1955" s="94" t="s">
        <v>11</v>
      </c>
      <c r="D1955" s="94" t="s">
        <v>206</v>
      </c>
      <c r="E1955" s="94" t="s">
        <v>329</v>
      </c>
      <c r="F1955" s="93">
        <v>35001.0</v>
      </c>
      <c r="G1955" s="95" t="s">
        <v>173</v>
      </c>
      <c r="H1955" s="96">
        <v>3529.0</v>
      </c>
    </row>
    <row r="1956">
      <c r="A1956" s="93">
        <v>2019.0</v>
      </c>
      <c r="B1956" s="94" t="s">
        <v>185</v>
      </c>
      <c r="C1956" s="94" t="s">
        <v>11</v>
      </c>
      <c r="D1956" s="94" t="s">
        <v>200</v>
      </c>
      <c r="E1956" s="94" t="s">
        <v>328</v>
      </c>
      <c r="F1956" s="93">
        <v>40017.0</v>
      </c>
      <c r="G1956" s="95" t="s">
        <v>173</v>
      </c>
      <c r="H1956" s="96">
        <v>71300.0</v>
      </c>
    </row>
    <row r="1957">
      <c r="A1957" s="93">
        <v>2019.0</v>
      </c>
      <c r="B1957" s="94" t="s">
        <v>185</v>
      </c>
      <c r="C1957" s="94" t="s">
        <v>11</v>
      </c>
      <c r="D1957" s="94" t="s">
        <v>200</v>
      </c>
      <c r="E1957" s="94" t="s">
        <v>328</v>
      </c>
      <c r="F1957" s="93">
        <v>40017.0</v>
      </c>
      <c r="G1957" s="95" t="s">
        <v>189</v>
      </c>
      <c r="H1957" s="96">
        <v>1128168.0</v>
      </c>
    </row>
    <row r="1958">
      <c r="A1958" s="93">
        <v>2019.0</v>
      </c>
      <c r="B1958" s="94" t="s">
        <v>185</v>
      </c>
      <c r="C1958" s="94" t="s">
        <v>11</v>
      </c>
      <c r="D1958" s="94" t="s">
        <v>300</v>
      </c>
      <c r="E1958" s="94" t="s">
        <v>327</v>
      </c>
      <c r="F1958" s="93">
        <v>6079.0</v>
      </c>
      <c r="G1958" s="95" t="s">
        <v>173</v>
      </c>
      <c r="H1958" s="96">
        <v>8398.0</v>
      </c>
    </row>
    <row r="1959">
      <c r="A1959" s="93">
        <v>2019.0</v>
      </c>
      <c r="B1959" s="94" t="s">
        <v>185</v>
      </c>
      <c r="C1959" s="94" t="s">
        <v>11</v>
      </c>
      <c r="D1959" s="94" t="s">
        <v>300</v>
      </c>
      <c r="E1959" s="94" t="s">
        <v>327</v>
      </c>
      <c r="F1959" s="93">
        <v>6079.0</v>
      </c>
      <c r="G1959" s="95" t="s">
        <v>189</v>
      </c>
      <c r="H1959" s="96">
        <v>16830.0</v>
      </c>
    </row>
    <row r="1960">
      <c r="A1960" s="93">
        <v>2019.0</v>
      </c>
      <c r="B1960" s="94" t="s">
        <v>185</v>
      </c>
      <c r="C1960" s="94" t="s">
        <v>11</v>
      </c>
      <c r="D1960" s="94" t="s">
        <v>202</v>
      </c>
      <c r="E1960" s="94" t="s">
        <v>324</v>
      </c>
      <c r="F1960" s="93">
        <v>26143.0</v>
      </c>
      <c r="G1960" s="95" t="s">
        <v>173</v>
      </c>
      <c r="H1960" s="96">
        <v>2446.0</v>
      </c>
    </row>
    <row r="1961">
      <c r="A1961" s="93">
        <v>2019.0</v>
      </c>
      <c r="B1961" s="94" t="s">
        <v>185</v>
      </c>
      <c r="C1961" s="94" t="s">
        <v>11</v>
      </c>
      <c r="D1961" s="94" t="s">
        <v>202</v>
      </c>
      <c r="E1961" s="94" t="s">
        <v>324</v>
      </c>
      <c r="F1961" s="93">
        <v>26143.0</v>
      </c>
      <c r="G1961" s="95" t="s">
        <v>189</v>
      </c>
      <c r="H1961" s="96">
        <v>23048.0</v>
      </c>
    </row>
    <row r="1962">
      <c r="A1962" s="93">
        <v>2019.0</v>
      </c>
      <c r="B1962" s="94" t="s">
        <v>185</v>
      </c>
      <c r="C1962" s="94" t="s">
        <v>11</v>
      </c>
      <c r="D1962" s="94" t="s">
        <v>192</v>
      </c>
      <c r="E1962" s="94" t="s">
        <v>321</v>
      </c>
      <c r="F1962" s="93">
        <v>22085.0</v>
      </c>
      <c r="G1962" s="95" t="s">
        <v>189</v>
      </c>
      <c r="H1962" s="96">
        <v>50093.0</v>
      </c>
    </row>
    <row r="1963">
      <c r="A1963" s="93">
        <v>2019.0</v>
      </c>
      <c r="B1963" s="94" t="s">
        <v>185</v>
      </c>
      <c r="C1963" s="94" t="s">
        <v>11</v>
      </c>
      <c r="D1963" s="94" t="s">
        <v>231</v>
      </c>
      <c r="E1963" s="94" t="s">
        <v>320</v>
      </c>
      <c r="F1963" s="93">
        <v>5115.0</v>
      </c>
      <c r="G1963" s="95" t="s">
        <v>189</v>
      </c>
      <c r="H1963" s="96">
        <v>87409.0</v>
      </c>
    </row>
    <row r="1964">
      <c r="A1964" s="93">
        <v>2019.0</v>
      </c>
      <c r="B1964" s="94" t="s">
        <v>185</v>
      </c>
      <c r="C1964" s="94" t="s">
        <v>11</v>
      </c>
      <c r="D1964" s="94" t="s">
        <v>204</v>
      </c>
      <c r="E1964" s="94" t="s">
        <v>319</v>
      </c>
      <c r="F1964" s="93">
        <v>8001.0</v>
      </c>
      <c r="G1964" s="95" t="s">
        <v>173</v>
      </c>
      <c r="H1964" s="96">
        <v>62833.0</v>
      </c>
    </row>
    <row r="1965">
      <c r="A1965" s="93">
        <v>2019.0</v>
      </c>
      <c r="B1965" s="94" t="s">
        <v>185</v>
      </c>
      <c r="C1965" s="94" t="s">
        <v>11</v>
      </c>
      <c r="D1965" s="94" t="s">
        <v>204</v>
      </c>
      <c r="E1965" s="94" t="s">
        <v>319</v>
      </c>
      <c r="F1965" s="93">
        <v>8001.0</v>
      </c>
      <c r="G1965" s="95" t="s">
        <v>189</v>
      </c>
      <c r="H1965" s="96">
        <v>113647.0</v>
      </c>
    </row>
    <row r="1966">
      <c r="A1966" s="93">
        <v>2019.0</v>
      </c>
      <c r="B1966" s="94" t="s">
        <v>185</v>
      </c>
      <c r="C1966" s="94" t="s">
        <v>11</v>
      </c>
      <c r="D1966" s="94" t="s">
        <v>256</v>
      </c>
      <c r="E1966" s="94" t="s">
        <v>318</v>
      </c>
      <c r="F1966" s="93">
        <v>39089.0</v>
      </c>
      <c r="G1966" s="95" t="s">
        <v>173</v>
      </c>
      <c r="H1966" s="96">
        <v>307.0</v>
      </c>
    </row>
    <row r="1967">
      <c r="A1967" s="93">
        <v>2019.0</v>
      </c>
      <c r="B1967" s="94" t="s">
        <v>185</v>
      </c>
      <c r="C1967" s="94" t="s">
        <v>11</v>
      </c>
      <c r="D1967" s="94" t="s">
        <v>222</v>
      </c>
      <c r="E1967" s="94" t="s">
        <v>314</v>
      </c>
      <c r="F1967" s="93">
        <v>31105.0</v>
      </c>
      <c r="G1967" s="95" t="s">
        <v>173</v>
      </c>
      <c r="H1967" s="96">
        <v>2823.0</v>
      </c>
    </row>
    <row r="1968">
      <c r="A1968" s="93">
        <v>2019.0</v>
      </c>
      <c r="B1968" s="94" t="s">
        <v>185</v>
      </c>
      <c r="C1968" s="94" t="s">
        <v>11</v>
      </c>
      <c r="D1968" s="94" t="s">
        <v>222</v>
      </c>
      <c r="E1968" s="94" t="s">
        <v>314</v>
      </c>
      <c r="F1968" s="93">
        <v>31105.0</v>
      </c>
      <c r="G1968" s="95" t="s">
        <v>189</v>
      </c>
      <c r="H1968" s="96">
        <v>9.0</v>
      </c>
    </row>
    <row r="1969">
      <c r="A1969" s="93">
        <v>2019.0</v>
      </c>
      <c r="B1969" s="94" t="s">
        <v>185</v>
      </c>
      <c r="C1969" s="94" t="s">
        <v>11</v>
      </c>
      <c r="D1969" s="94" t="s">
        <v>200</v>
      </c>
      <c r="E1969" s="94" t="s">
        <v>312</v>
      </c>
      <c r="F1969" s="93">
        <v>40119.0</v>
      </c>
      <c r="G1969" s="95" t="s">
        <v>173</v>
      </c>
      <c r="H1969" s="96">
        <v>89.0</v>
      </c>
    </row>
    <row r="1970">
      <c r="A1970" s="93">
        <v>2019.0</v>
      </c>
      <c r="B1970" s="94" t="s">
        <v>185</v>
      </c>
      <c r="C1970" s="94" t="s">
        <v>11</v>
      </c>
      <c r="D1970" s="94" t="s">
        <v>200</v>
      </c>
      <c r="E1970" s="94" t="s">
        <v>312</v>
      </c>
      <c r="F1970" s="93">
        <v>40119.0</v>
      </c>
      <c r="G1970" s="95" t="s">
        <v>189</v>
      </c>
      <c r="H1970" s="96">
        <v>403.0</v>
      </c>
    </row>
    <row r="1971">
      <c r="A1971" s="93">
        <v>2019.0</v>
      </c>
      <c r="B1971" s="94" t="s">
        <v>185</v>
      </c>
      <c r="C1971" s="94" t="s">
        <v>11</v>
      </c>
      <c r="D1971" s="94" t="s">
        <v>204</v>
      </c>
      <c r="E1971" s="94" t="s">
        <v>307</v>
      </c>
      <c r="F1971" s="93">
        <v>8077.0</v>
      </c>
      <c r="G1971" s="95" t="s">
        <v>173</v>
      </c>
      <c r="H1971" s="96">
        <v>46223.0</v>
      </c>
    </row>
    <row r="1972">
      <c r="A1972" s="93">
        <v>2019.0</v>
      </c>
      <c r="B1972" s="94" t="s">
        <v>185</v>
      </c>
      <c r="C1972" s="94" t="s">
        <v>11</v>
      </c>
      <c r="D1972" s="94" t="s">
        <v>204</v>
      </c>
      <c r="E1972" s="94" t="s">
        <v>307</v>
      </c>
      <c r="F1972" s="93">
        <v>8077.0</v>
      </c>
      <c r="G1972" s="95" t="s">
        <v>189</v>
      </c>
      <c r="H1972" s="96">
        <v>2.058331E7</v>
      </c>
    </row>
    <row r="1973">
      <c r="A1973" s="93">
        <v>2019.0</v>
      </c>
      <c r="B1973" s="94" t="s">
        <v>185</v>
      </c>
      <c r="C1973" s="94" t="s">
        <v>11</v>
      </c>
      <c r="D1973" s="94" t="s">
        <v>190</v>
      </c>
      <c r="E1973" s="94" t="s">
        <v>306</v>
      </c>
      <c r="F1973" s="93">
        <v>48225.0</v>
      </c>
      <c r="G1973" s="95" t="s">
        <v>173</v>
      </c>
      <c r="H1973" s="93">
        <v>33201.0</v>
      </c>
    </row>
    <row r="1974">
      <c r="A1974" s="93">
        <v>2019.0</v>
      </c>
      <c r="B1974" s="94" t="s">
        <v>185</v>
      </c>
      <c r="C1974" s="94" t="s">
        <v>11</v>
      </c>
      <c r="D1974" s="94" t="s">
        <v>190</v>
      </c>
      <c r="E1974" s="94" t="s">
        <v>306</v>
      </c>
      <c r="F1974" s="93">
        <v>48225.0</v>
      </c>
      <c r="G1974" s="95" t="s">
        <v>189</v>
      </c>
      <c r="H1974" s="96">
        <v>116413.0</v>
      </c>
    </row>
    <row r="1975">
      <c r="A1975" s="93">
        <v>2019.0</v>
      </c>
      <c r="B1975" s="94" t="s">
        <v>185</v>
      </c>
      <c r="C1975" s="94" t="s">
        <v>11</v>
      </c>
      <c r="D1975" s="94" t="s">
        <v>263</v>
      </c>
      <c r="E1975" s="94" t="s">
        <v>305</v>
      </c>
      <c r="F1975" s="93">
        <v>20187.0</v>
      </c>
      <c r="G1975" s="95" t="s">
        <v>189</v>
      </c>
      <c r="H1975" s="96">
        <v>28176.0</v>
      </c>
    </row>
    <row r="1976">
      <c r="A1976" s="93">
        <v>2019.0</v>
      </c>
      <c r="B1976" s="94" t="s">
        <v>185</v>
      </c>
      <c r="C1976" s="94" t="s">
        <v>11</v>
      </c>
      <c r="D1976" s="94" t="s">
        <v>204</v>
      </c>
      <c r="E1976" s="94" t="s">
        <v>243</v>
      </c>
      <c r="F1976" s="93">
        <v>8029.0</v>
      </c>
      <c r="G1976" s="95" t="s">
        <v>189</v>
      </c>
      <c r="H1976" s="96">
        <v>87086.0</v>
      </c>
    </row>
    <row r="1977">
      <c r="A1977" s="93">
        <v>2019.0</v>
      </c>
      <c r="B1977" s="94" t="s">
        <v>185</v>
      </c>
      <c r="C1977" s="94" t="s">
        <v>11</v>
      </c>
      <c r="D1977" s="94" t="s">
        <v>250</v>
      </c>
      <c r="E1977" s="94" t="s">
        <v>302</v>
      </c>
      <c r="F1977" s="93">
        <v>30025.0</v>
      </c>
      <c r="G1977" s="95" t="s">
        <v>173</v>
      </c>
      <c r="H1977" s="96">
        <v>1319827.0</v>
      </c>
    </row>
    <row r="1978">
      <c r="A1978" s="93">
        <v>2019.0</v>
      </c>
      <c r="B1978" s="94" t="s">
        <v>185</v>
      </c>
      <c r="C1978" s="94" t="s">
        <v>11</v>
      </c>
      <c r="D1978" s="94" t="s">
        <v>250</v>
      </c>
      <c r="E1978" s="94" t="s">
        <v>302</v>
      </c>
      <c r="F1978" s="93">
        <v>30025.0</v>
      </c>
      <c r="G1978" s="95" t="s">
        <v>189</v>
      </c>
      <c r="H1978" s="96">
        <v>2484619.0</v>
      </c>
    </row>
    <row r="1979">
      <c r="A1979" s="93">
        <v>2019.0</v>
      </c>
      <c r="B1979" s="94" t="s">
        <v>185</v>
      </c>
      <c r="C1979" s="94" t="s">
        <v>11</v>
      </c>
      <c r="D1979" s="94" t="s">
        <v>204</v>
      </c>
      <c r="E1979" s="94" t="s">
        <v>297</v>
      </c>
      <c r="F1979" s="93">
        <v>8099.0</v>
      </c>
      <c r="G1979" s="95" t="s">
        <v>189</v>
      </c>
      <c r="H1979" s="96">
        <v>2096.0</v>
      </c>
    </row>
    <row r="1980">
      <c r="A1980" s="93">
        <v>2019.0</v>
      </c>
      <c r="B1980" s="94" t="s">
        <v>185</v>
      </c>
      <c r="C1980" s="94" t="s">
        <v>11</v>
      </c>
      <c r="D1980" s="94" t="s">
        <v>204</v>
      </c>
      <c r="E1980" s="94" t="s">
        <v>296</v>
      </c>
      <c r="F1980" s="93">
        <v>8123.0</v>
      </c>
      <c r="G1980" s="95" t="s">
        <v>173</v>
      </c>
      <c r="H1980" s="96">
        <v>3028927.0</v>
      </c>
    </row>
    <row r="1981">
      <c r="A1981" s="93">
        <v>2019.0</v>
      </c>
      <c r="B1981" s="94" t="s">
        <v>185</v>
      </c>
      <c r="C1981" s="94" t="s">
        <v>11</v>
      </c>
      <c r="D1981" s="94" t="s">
        <v>204</v>
      </c>
      <c r="E1981" s="94" t="s">
        <v>296</v>
      </c>
      <c r="F1981" s="93">
        <v>8123.0</v>
      </c>
      <c r="G1981" s="95" t="s">
        <v>189</v>
      </c>
      <c r="H1981" s="96">
        <v>1.1354704E7</v>
      </c>
    </row>
    <row r="1982">
      <c r="A1982" s="93">
        <v>2019.0</v>
      </c>
      <c r="B1982" s="94" t="s">
        <v>185</v>
      </c>
      <c r="C1982" s="94" t="s">
        <v>11</v>
      </c>
      <c r="D1982" s="94" t="s">
        <v>202</v>
      </c>
      <c r="E1982" s="94" t="s">
        <v>294</v>
      </c>
      <c r="F1982" s="93">
        <v>26001.0</v>
      </c>
      <c r="G1982" s="95" t="s">
        <v>189</v>
      </c>
      <c r="H1982" s="96">
        <v>2496.0</v>
      </c>
    </row>
    <row r="1983">
      <c r="A1983" s="93">
        <v>2019.0</v>
      </c>
      <c r="B1983" s="94" t="s">
        <v>185</v>
      </c>
      <c r="C1983" s="94" t="s">
        <v>11</v>
      </c>
      <c r="D1983" s="94" t="s">
        <v>192</v>
      </c>
      <c r="E1983" s="94" t="s">
        <v>292</v>
      </c>
      <c r="F1983" s="93">
        <v>22079.0</v>
      </c>
      <c r="G1983" s="95" t="s">
        <v>173</v>
      </c>
      <c r="H1983" s="96">
        <v>3154.0</v>
      </c>
    </row>
    <row r="1984">
      <c r="A1984" s="93">
        <v>2019.0</v>
      </c>
      <c r="B1984" s="94" t="s">
        <v>185</v>
      </c>
      <c r="C1984" s="94" t="s">
        <v>11</v>
      </c>
      <c r="D1984" s="94" t="s">
        <v>263</v>
      </c>
      <c r="E1984" s="94" t="s">
        <v>291</v>
      </c>
      <c r="F1984" s="93">
        <v>20119.0</v>
      </c>
      <c r="G1984" s="95" t="s">
        <v>189</v>
      </c>
      <c r="H1984" s="96">
        <v>1996.0</v>
      </c>
    </row>
    <row r="1985">
      <c r="A1985" s="93">
        <v>2019.0</v>
      </c>
      <c r="B1985" s="94" t="s">
        <v>185</v>
      </c>
      <c r="C1985" s="94" t="s">
        <v>11</v>
      </c>
      <c r="D1985" s="94" t="s">
        <v>286</v>
      </c>
      <c r="E1985" s="94" t="s">
        <v>287</v>
      </c>
      <c r="F1985" s="93">
        <v>32023.0</v>
      </c>
      <c r="G1985" s="95" t="s">
        <v>173</v>
      </c>
      <c r="H1985" s="96">
        <v>239476.0</v>
      </c>
    </row>
    <row r="1986">
      <c r="A1986" s="93">
        <v>2019.0</v>
      </c>
      <c r="B1986" s="94" t="s">
        <v>185</v>
      </c>
      <c r="C1986" s="94" t="s">
        <v>11</v>
      </c>
      <c r="D1986" s="94" t="s">
        <v>286</v>
      </c>
      <c r="E1986" s="94" t="s">
        <v>287</v>
      </c>
      <c r="F1986" s="93">
        <v>32023.0</v>
      </c>
      <c r="G1986" s="95" t="s">
        <v>189</v>
      </c>
      <c r="H1986" s="96">
        <v>1617.0</v>
      </c>
    </row>
    <row r="1987">
      <c r="A1987" s="93">
        <v>2019.0</v>
      </c>
      <c r="B1987" s="94" t="s">
        <v>185</v>
      </c>
      <c r="C1987" s="94" t="s">
        <v>11</v>
      </c>
      <c r="D1987" s="94" t="s">
        <v>231</v>
      </c>
      <c r="E1987" s="94" t="s">
        <v>283</v>
      </c>
      <c r="F1987" s="93">
        <v>5145.0</v>
      </c>
      <c r="G1987" s="95" t="s">
        <v>189</v>
      </c>
      <c r="H1987" s="93">
        <v>180265.0</v>
      </c>
    </row>
    <row r="1988">
      <c r="A1988" s="93">
        <v>2019.0</v>
      </c>
      <c r="B1988" s="94" t="s">
        <v>185</v>
      </c>
      <c r="C1988" s="94" t="s">
        <v>11</v>
      </c>
      <c r="D1988" s="94" t="s">
        <v>231</v>
      </c>
      <c r="E1988" s="94" t="s">
        <v>282</v>
      </c>
      <c r="F1988" s="93">
        <v>5027.0</v>
      </c>
      <c r="G1988" s="95" t="s">
        <v>189</v>
      </c>
      <c r="H1988" s="96">
        <v>1519.0</v>
      </c>
    </row>
    <row r="1989">
      <c r="A1989" s="93">
        <v>2019.0</v>
      </c>
      <c r="B1989" s="94" t="s">
        <v>185</v>
      </c>
      <c r="C1989" s="94" t="s">
        <v>11</v>
      </c>
      <c r="D1989" s="94" t="s">
        <v>196</v>
      </c>
      <c r="E1989" s="94" t="s">
        <v>280</v>
      </c>
      <c r="F1989" s="93">
        <v>49017.0</v>
      </c>
      <c r="G1989" s="95" t="s">
        <v>173</v>
      </c>
      <c r="H1989" s="96">
        <v>128372.0</v>
      </c>
    </row>
    <row r="1990">
      <c r="A1990" s="93">
        <v>2019.0</v>
      </c>
      <c r="B1990" s="94" t="s">
        <v>185</v>
      </c>
      <c r="C1990" s="94" t="s">
        <v>11</v>
      </c>
      <c r="D1990" s="94" t="s">
        <v>196</v>
      </c>
      <c r="E1990" s="94" t="s">
        <v>280</v>
      </c>
      <c r="F1990" s="93">
        <v>49017.0</v>
      </c>
      <c r="G1990" s="95" t="s">
        <v>189</v>
      </c>
      <c r="H1990" s="96">
        <v>9125.0</v>
      </c>
    </row>
    <row r="1991">
      <c r="A1991" s="93">
        <v>2019.0</v>
      </c>
      <c r="B1991" s="94" t="s">
        <v>185</v>
      </c>
      <c r="C1991" s="94" t="s">
        <v>11</v>
      </c>
      <c r="D1991" s="94" t="s">
        <v>194</v>
      </c>
      <c r="E1991" s="94" t="s">
        <v>278</v>
      </c>
      <c r="F1991" s="93">
        <v>38023.0</v>
      </c>
      <c r="G1991" s="95" t="s">
        <v>173</v>
      </c>
      <c r="H1991" s="96">
        <v>45357.0</v>
      </c>
    </row>
    <row r="1992">
      <c r="A1992" s="93">
        <v>2019.0</v>
      </c>
      <c r="B1992" s="94" t="s">
        <v>185</v>
      </c>
      <c r="C1992" s="94" t="s">
        <v>11</v>
      </c>
      <c r="D1992" s="94" t="s">
        <v>194</v>
      </c>
      <c r="E1992" s="94" t="s">
        <v>278</v>
      </c>
      <c r="F1992" s="93">
        <v>38023.0</v>
      </c>
      <c r="G1992" s="95" t="s">
        <v>189</v>
      </c>
      <c r="H1992" s="96">
        <v>61813.0</v>
      </c>
    </row>
    <row r="1993">
      <c r="A1993" s="93">
        <v>2019.0</v>
      </c>
      <c r="B1993" s="94" t="s">
        <v>185</v>
      </c>
      <c r="C1993" s="94" t="s">
        <v>11</v>
      </c>
      <c r="D1993" s="94" t="s">
        <v>194</v>
      </c>
      <c r="E1993" s="94" t="s">
        <v>276</v>
      </c>
      <c r="F1993" s="93">
        <v>38065.0</v>
      </c>
      <c r="G1993" s="95" t="s">
        <v>172</v>
      </c>
      <c r="H1993" s="96">
        <v>138379.0</v>
      </c>
    </row>
    <row r="1994">
      <c r="A1994" s="93">
        <v>2019.0</v>
      </c>
      <c r="B1994" s="94" t="s">
        <v>185</v>
      </c>
      <c r="C1994" s="94" t="s">
        <v>11</v>
      </c>
      <c r="D1994" s="94" t="s">
        <v>204</v>
      </c>
      <c r="E1994" s="94" t="s">
        <v>272</v>
      </c>
      <c r="F1994" s="93">
        <v>8007.0</v>
      </c>
      <c r="G1994" s="95" t="s">
        <v>189</v>
      </c>
      <c r="H1994" s="96">
        <v>1250668.0</v>
      </c>
    </row>
    <row r="1995">
      <c r="A1995" s="93">
        <v>2019.0</v>
      </c>
      <c r="B1995" s="94" t="s">
        <v>185</v>
      </c>
      <c r="C1995" s="94" t="s">
        <v>11</v>
      </c>
      <c r="D1995" s="94" t="s">
        <v>190</v>
      </c>
      <c r="E1995" s="94" t="s">
        <v>271</v>
      </c>
      <c r="F1995" s="93">
        <v>48217.0</v>
      </c>
      <c r="G1995" s="95" t="s">
        <v>189</v>
      </c>
      <c r="H1995" s="96">
        <v>23988.0</v>
      </c>
    </row>
    <row r="1996">
      <c r="A1996" s="93">
        <v>2019.0</v>
      </c>
      <c r="B1996" s="94" t="s">
        <v>185</v>
      </c>
      <c r="C1996" s="94" t="s">
        <v>11</v>
      </c>
      <c r="D1996" s="94" t="s">
        <v>190</v>
      </c>
      <c r="E1996" s="94" t="s">
        <v>270</v>
      </c>
      <c r="F1996" s="93">
        <v>48339.0</v>
      </c>
      <c r="G1996" s="95" t="s">
        <v>173</v>
      </c>
      <c r="H1996" s="96">
        <v>645.0</v>
      </c>
    </row>
    <row r="1997">
      <c r="A1997" s="93">
        <v>2019.0</v>
      </c>
      <c r="B1997" s="94" t="s">
        <v>185</v>
      </c>
      <c r="C1997" s="94" t="s">
        <v>11</v>
      </c>
      <c r="D1997" s="94" t="s">
        <v>190</v>
      </c>
      <c r="E1997" s="94" t="s">
        <v>270</v>
      </c>
      <c r="F1997" s="93">
        <v>48339.0</v>
      </c>
      <c r="G1997" s="95" t="s">
        <v>189</v>
      </c>
      <c r="H1997" s="96">
        <v>209203.0</v>
      </c>
    </row>
    <row r="1998">
      <c r="A1998" s="93">
        <v>2019.0</v>
      </c>
      <c r="B1998" s="94" t="s">
        <v>185</v>
      </c>
      <c r="C1998" s="94" t="s">
        <v>11</v>
      </c>
      <c r="D1998" s="94" t="s">
        <v>190</v>
      </c>
      <c r="E1998" s="94" t="s">
        <v>269</v>
      </c>
      <c r="F1998" s="93">
        <v>48037.0</v>
      </c>
      <c r="G1998" s="95" t="s">
        <v>173</v>
      </c>
      <c r="H1998" s="96">
        <v>1268.0</v>
      </c>
    </row>
    <row r="1999">
      <c r="A1999" s="93">
        <v>2019.0</v>
      </c>
      <c r="B1999" s="94" t="s">
        <v>185</v>
      </c>
      <c r="C1999" s="94" t="s">
        <v>11</v>
      </c>
      <c r="D1999" s="94" t="s">
        <v>222</v>
      </c>
      <c r="E1999" s="94" t="s">
        <v>267</v>
      </c>
      <c r="F1999" s="93">
        <v>31057.0</v>
      </c>
      <c r="G1999" s="95" t="s">
        <v>173</v>
      </c>
      <c r="H1999" s="96">
        <v>216.0</v>
      </c>
    </row>
    <row r="2000">
      <c r="A2000" s="93">
        <v>2019.0</v>
      </c>
      <c r="B2000" s="94" t="s">
        <v>185</v>
      </c>
      <c r="C2000" s="94" t="s">
        <v>11</v>
      </c>
      <c r="D2000" s="94" t="s">
        <v>190</v>
      </c>
      <c r="E2000" s="94" t="s">
        <v>266</v>
      </c>
      <c r="F2000" s="93">
        <v>48347.0</v>
      </c>
      <c r="G2000" s="95" t="s">
        <v>173</v>
      </c>
      <c r="H2000" s="96">
        <v>65.0</v>
      </c>
    </row>
    <row r="2001">
      <c r="A2001" s="93">
        <v>2019.0</v>
      </c>
      <c r="B2001" s="94" t="s">
        <v>185</v>
      </c>
      <c r="C2001" s="94" t="s">
        <v>11</v>
      </c>
      <c r="D2001" s="94" t="s">
        <v>190</v>
      </c>
      <c r="E2001" s="94" t="s">
        <v>266</v>
      </c>
      <c r="F2001" s="93">
        <v>48347.0</v>
      </c>
      <c r="G2001" s="95" t="s">
        <v>189</v>
      </c>
      <c r="H2001" s="96">
        <v>104576.0</v>
      </c>
    </row>
    <row r="2002">
      <c r="A2002" s="93">
        <v>2019.0</v>
      </c>
      <c r="B2002" s="94" t="s">
        <v>185</v>
      </c>
      <c r="C2002" s="94" t="s">
        <v>11</v>
      </c>
      <c r="D2002" s="94" t="s">
        <v>194</v>
      </c>
      <c r="E2002" s="94" t="s">
        <v>262</v>
      </c>
      <c r="F2002" s="93">
        <v>38089.0</v>
      </c>
      <c r="G2002" s="95" t="s">
        <v>173</v>
      </c>
      <c r="H2002" s="93">
        <v>80886.0</v>
      </c>
    </row>
    <row r="2003">
      <c r="A2003" s="93">
        <v>2019.0</v>
      </c>
      <c r="B2003" s="94" t="s">
        <v>185</v>
      </c>
      <c r="C2003" s="94" t="s">
        <v>11</v>
      </c>
      <c r="D2003" s="94" t="s">
        <v>194</v>
      </c>
      <c r="E2003" s="94" t="s">
        <v>262</v>
      </c>
      <c r="F2003" s="93">
        <v>38089.0</v>
      </c>
      <c r="G2003" s="95" t="s">
        <v>189</v>
      </c>
      <c r="H2003" s="93">
        <v>137871.0</v>
      </c>
    </row>
    <row r="2004">
      <c r="A2004" s="93">
        <v>2019.0</v>
      </c>
      <c r="B2004" s="94" t="s">
        <v>185</v>
      </c>
      <c r="C2004" s="94" t="s">
        <v>11</v>
      </c>
      <c r="D2004" s="94" t="s">
        <v>260</v>
      </c>
      <c r="E2004" s="94" t="s">
        <v>261</v>
      </c>
      <c r="F2004" s="93">
        <v>42015.0</v>
      </c>
      <c r="G2004" s="95" t="s">
        <v>189</v>
      </c>
      <c r="H2004" s="93">
        <v>56624.0</v>
      </c>
    </row>
    <row r="2005">
      <c r="A2005" s="93">
        <v>2019.0</v>
      </c>
      <c r="B2005" s="94" t="s">
        <v>185</v>
      </c>
      <c r="C2005" s="94" t="s">
        <v>11</v>
      </c>
      <c r="D2005" s="94" t="s">
        <v>190</v>
      </c>
      <c r="E2005" s="94" t="s">
        <v>259</v>
      </c>
      <c r="F2005" s="93">
        <v>48439.0</v>
      </c>
      <c r="G2005" s="95" t="s">
        <v>173</v>
      </c>
      <c r="H2005" s="93">
        <v>175.0</v>
      </c>
    </row>
    <row r="2006">
      <c r="A2006" s="93">
        <v>2019.0</v>
      </c>
      <c r="B2006" s="94" t="s">
        <v>185</v>
      </c>
      <c r="C2006" s="94" t="s">
        <v>11</v>
      </c>
      <c r="D2006" s="94" t="s">
        <v>190</v>
      </c>
      <c r="E2006" s="94" t="s">
        <v>259</v>
      </c>
      <c r="F2006" s="93">
        <v>48439.0</v>
      </c>
      <c r="G2006" s="95" t="s">
        <v>189</v>
      </c>
      <c r="H2006" s="96">
        <v>1.1150124E7</v>
      </c>
    </row>
    <row r="2007">
      <c r="A2007" s="93">
        <v>2019.0</v>
      </c>
      <c r="B2007" s="94" t="s">
        <v>185</v>
      </c>
      <c r="C2007" s="94" t="s">
        <v>11</v>
      </c>
      <c r="D2007" s="94" t="s">
        <v>250</v>
      </c>
      <c r="E2007" s="94" t="s">
        <v>255</v>
      </c>
      <c r="F2007" s="93">
        <v>30005.0</v>
      </c>
      <c r="G2007" s="95" t="s">
        <v>173</v>
      </c>
      <c r="H2007" s="96">
        <v>47528.0</v>
      </c>
    </row>
    <row r="2008">
      <c r="A2008" s="93">
        <v>2019.0</v>
      </c>
      <c r="B2008" s="94" t="s">
        <v>185</v>
      </c>
      <c r="C2008" s="94" t="s">
        <v>11</v>
      </c>
      <c r="D2008" s="94" t="s">
        <v>250</v>
      </c>
      <c r="E2008" s="94" t="s">
        <v>255</v>
      </c>
      <c r="F2008" s="93">
        <v>30005.0</v>
      </c>
      <c r="G2008" s="95" t="s">
        <v>189</v>
      </c>
      <c r="H2008" s="96">
        <v>783746.0</v>
      </c>
    </row>
    <row r="2009">
      <c r="A2009" s="93">
        <v>2019.0</v>
      </c>
      <c r="B2009" s="94" t="s">
        <v>185</v>
      </c>
      <c r="C2009" s="94" t="s">
        <v>11</v>
      </c>
      <c r="D2009" s="94" t="s">
        <v>231</v>
      </c>
      <c r="E2009" s="94" t="s">
        <v>253</v>
      </c>
      <c r="F2009" s="93">
        <v>5029.0</v>
      </c>
      <c r="G2009" s="95" t="s">
        <v>189</v>
      </c>
      <c r="H2009" s="96">
        <v>874057.0</v>
      </c>
    </row>
    <row r="2010">
      <c r="A2010" s="93">
        <v>2019.0</v>
      </c>
      <c r="B2010" s="94" t="s">
        <v>185</v>
      </c>
      <c r="C2010" s="94" t="s">
        <v>11</v>
      </c>
      <c r="D2010" s="94" t="s">
        <v>250</v>
      </c>
      <c r="E2010" s="94" t="s">
        <v>251</v>
      </c>
      <c r="F2010" s="93">
        <v>30101.0</v>
      </c>
      <c r="G2010" s="95" t="s">
        <v>173</v>
      </c>
      <c r="H2010" s="96">
        <v>32599.0</v>
      </c>
    </row>
    <row r="2011">
      <c r="A2011" s="93">
        <v>2019.0</v>
      </c>
      <c r="B2011" s="94" t="s">
        <v>185</v>
      </c>
      <c r="C2011" s="94" t="s">
        <v>11</v>
      </c>
      <c r="D2011" s="94" t="s">
        <v>250</v>
      </c>
      <c r="E2011" s="94" t="s">
        <v>251</v>
      </c>
      <c r="F2011" s="93">
        <v>30101.0</v>
      </c>
      <c r="G2011" s="95" t="s">
        <v>189</v>
      </c>
      <c r="H2011" s="96">
        <v>119453.0</v>
      </c>
    </row>
    <row r="2012">
      <c r="A2012" s="93">
        <v>2019.0</v>
      </c>
      <c r="B2012" s="94" t="s">
        <v>185</v>
      </c>
      <c r="C2012" s="94" t="s">
        <v>11</v>
      </c>
      <c r="D2012" s="94" t="s">
        <v>202</v>
      </c>
      <c r="E2012" s="94" t="s">
        <v>247</v>
      </c>
      <c r="F2012" s="93">
        <v>26119.0</v>
      </c>
      <c r="G2012" s="95" t="s">
        <v>189</v>
      </c>
      <c r="H2012" s="96">
        <v>471440.0</v>
      </c>
    </row>
    <row r="2013">
      <c r="A2013" s="93">
        <v>2019.0</v>
      </c>
      <c r="B2013" s="94" t="s">
        <v>185</v>
      </c>
      <c r="C2013" s="94" t="s">
        <v>11</v>
      </c>
      <c r="D2013" s="94" t="s">
        <v>200</v>
      </c>
      <c r="E2013" s="94" t="s">
        <v>242</v>
      </c>
      <c r="F2013" s="93">
        <v>40031.0</v>
      </c>
      <c r="G2013" s="95" t="s">
        <v>173</v>
      </c>
      <c r="H2013" s="96">
        <v>3274.0</v>
      </c>
    </row>
    <row r="2014">
      <c r="A2014" s="93">
        <v>2019.0</v>
      </c>
      <c r="B2014" s="94" t="s">
        <v>185</v>
      </c>
      <c r="C2014" s="94" t="s">
        <v>11</v>
      </c>
      <c r="D2014" s="94" t="s">
        <v>239</v>
      </c>
      <c r="E2014" s="94" t="s">
        <v>240</v>
      </c>
      <c r="F2014" s="93">
        <v>53041.0</v>
      </c>
      <c r="G2014" s="95" t="s">
        <v>172</v>
      </c>
      <c r="H2014" s="96">
        <v>1335.0</v>
      </c>
    </row>
    <row r="2015">
      <c r="A2015" s="93">
        <v>2019.0</v>
      </c>
      <c r="B2015" s="94" t="s">
        <v>185</v>
      </c>
      <c r="C2015" s="94" t="s">
        <v>11</v>
      </c>
      <c r="D2015" s="94" t="s">
        <v>204</v>
      </c>
      <c r="E2015" s="94" t="s">
        <v>237</v>
      </c>
      <c r="F2015" s="93">
        <v>8009.0</v>
      </c>
      <c r="G2015" s="95" t="s">
        <v>173</v>
      </c>
      <c r="H2015" s="96">
        <v>1028.0</v>
      </c>
    </row>
    <row r="2016">
      <c r="A2016" s="93">
        <v>2019.0</v>
      </c>
      <c r="B2016" s="94" t="s">
        <v>185</v>
      </c>
      <c r="C2016" s="94" t="s">
        <v>11</v>
      </c>
      <c r="D2016" s="94" t="s">
        <v>204</v>
      </c>
      <c r="E2016" s="94" t="s">
        <v>237</v>
      </c>
      <c r="F2016" s="93">
        <v>8009.0</v>
      </c>
      <c r="G2016" s="95" t="s">
        <v>189</v>
      </c>
      <c r="H2016" s="96">
        <v>21643.0</v>
      </c>
    </row>
    <row r="2017">
      <c r="A2017" s="93">
        <v>2019.0</v>
      </c>
      <c r="B2017" s="94" t="s">
        <v>185</v>
      </c>
      <c r="C2017" s="94" t="s">
        <v>11</v>
      </c>
      <c r="D2017" s="94" t="s">
        <v>187</v>
      </c>
      <c r="E2017" s="94" t="s">
        <v>233</v>
      </c>
      <c r="F2017" s="93">
        <v>56035.0</v>
      </c>
      <c r="G2017" s="95" t="s">
        <v>173</v>
      </c>
      <c r="H2017" s="96">
        <v>5310139.0</v>
      </c>
    </row>
    <row r="2018">
      <c r="A2018" s="93">
        <v>2019.0</v>
      </c>
      <c r="B2018" s="94" t="s">
        <v>185</v>
      </c>
      <c r="C2018" s="94" t="s">
        <v>11</v>
      </c>
      <c r="D2018" s="94" t="s">
        <v>187</v>
      </c>
      <c r="E2018" s="94" t="s">
        <v>233</v>
      </c>
      <c r="F2018" s="93">
        <v>56035.0</v>
      </c>
      <c r="G2018" s="95" t="s">
        <v>189</v>
      </c>
      <c r="H2018" s="96">
        <v>8.52392091E8</v>
      </c>
    </row>
    <row r="2019">
      <c r="A2019" s="93">
        <v>2019.0</v>
      </c>
      <c r="B2019" s="94" t="s">
        <v>185</v>
      </c>
      <c r="C2019" s="94" t="s">
        <v>11</v>
      </c>
      <c r="D2019" s="94" t="s">
        <v>204</v>
      </c>
      <c r="E2019" s="94" t="s">
        <v>228</v>
      </c>
      <c r="F2019" s="93">
        <v>8103.0</v>
      </c>
      <c r="G2019" s="95" t="s">
        <v>172</v>
      </c>
      <c r="H2019" s="96">
        <v>2879247.0</v>
      </c>
    </row>
    <row r="2020">
      <c r="A2020" s="93">
        <v>2019.0</v>
      </c>
      <c r="B2020" s="94" t="s">
        <v>185</v>
      </c>
      <c r="C2020" s="94" t="s">
        <v>11</v>
      </c>
      <c r="D2020" s="94" t="s">
        <v>204</v>
      </c>
      <c r="E2020" s="94" t="s">
        <v>228</v>
      </c>
      <c r="F2020" s="93">
        <v>8103.0</v>
      </c>
      <c r="G2020" s="95" t="s">
        <v>173</v>
      </c>
      <c r="H2020" s="96">
        <v>1924250.0</v>
      </c>
    </row>
    <row r="2021">
      <c r="A2021" s="93">
        <v>2019.0</v>
      </c>
      <c r="B2021" s="94" t="s">
        <v>185</v>
      </c>
      <c r="C2021" s="94" t="s">
        <v>11</v>
      </c>
      <c r="D2021" s="94" t="s">
        <v>204</v>
      </c>
      <c r="E2021" s="94" t="s">
        <v>228</v>
      </c>
      <c r="F2021" s="93">
        <v>8103.0</v>
      </c>
      <c r="G2021" s="95" t="s">
        <v>189</v>
      </c>
      <c r="H2021" s="96">
        <v>7.5577481E7</v>
      </c>
    </row>
    <row r="2022">
      <c r="A2022" s="93">
        <v>2019.0</v>
      </c>
      <c r="B2022" s="94" t="s">
        <v>185</v>
      </c>
      <c r="C2022" s="94" t="s">
        <v>11</v>
      </c>
      <c r="D2022" s="94" t="s">
        <v>192</v>
      </c>
      <c r="E2022" s="94" t="s">
        <v>225</v>
      </c>
      <c r="F2022" s="93">
        <v>22115.0</v>
      </c>
      <c r="G2022" s="95" t="s">
        <v>173</v>
      </c>
      <c r="H2022" s="96">
        <v>590.0</v>
      </c>
    </row>
    <row r="2023">
      <c r="A2023" s="93">
        <v>2019.0</v>
      </c>
      <c r="B2023" s="94" t="s">
        <v>185</v>
      </c>
      <c r="C2023" s="94" t="s">
        <v>11</v>
      </c>
      <c r="D2023" s="94" t="s">
        <v>192</v>
      </c>
      <c r="E2023" s="94" t="s">
        <v>225</v>
      </c>
      <c r="F2023" s="93">
        <v>22115.0</v>
      </c>
      <c r="G2023" s="95" t="s">
        <v>189</v>
      </c>
      <c r="H2023" s="96">
        <v>2293.0</v>
      </c>
    </row>
    <row r="2024">
      <c r="A2024" s="93">
        <v>2019.0</v>
      </c>
      <c r="B2024" s="94" t="s">
        <v>185</v>
      </c>
      <c r="C2024" s="94" t="s">
        <v>11</v>
      </c>
      <c r="D2024" s="94" t="s">
        <v>200</v>
      </c>
      <c r="E2024" s="94" t="s">
        <v>224</v>
      </c>
      <c r="F2024" s="93">
        <v>40093.0</v>
      </c>
      <c r="G2024" s="95" t="s">
        <v>173</v>
      </c>
      <c r="H2024" s="96">
        <v>36240.0</v>
      </c>
    </row>
    <row r="2025">
      <c r="A2025" s="93">
        <v>2019.0</v>
      </c>
      <c r="B2025" s="94" t="s">
        <v>185</v>
      </c>
      <c r="C2025" s="94" t="s">
        <v>11</v>
      </c>
      <c r="D2025" s="94" t="s">
        <v>200</v>
      </c>
      <c r="E2025" s="94" t="s">
        <v>224</v>
      </c>
      <c r="F2025" s="93">
        <v>40093.0</v>
      </c>
      <c r="G2025" s="95" t="s">
        <v>189</v>
      </c>
      <c r="H2025" s="96">
        <v>596099.0</v>
      </c>
    </row>
    <row r="2026">
      <c r="A2026" s="93">
        <v>2019.0</v>
      </c>
      <c r="B2026" s="94" t="s">
        <v>185</v>
      </c>
      <c r="C2026" s="94" t="s">
        <v>11</v>
      </c>
      <c r="D2026" s="94" t="s">
        <v>220</v>
      </c>
      <c r="E2026" s="94" t="s">
        <v>221</v>
      </c>
      <c r="F2026" s="93">
        <v>54093.0</v>
      </c>
      <c r="G2026" s="95" t="s">
        <v>189</v>
      </c>
      <c r="H2026" s="96">
        <v>18390.0</v>
      </c>
    </row>
    <row r="2027">
      <c r="A2027" s="93">
        <v>2019.0</v>
      </c>
      <c r="B2027" s="94" t="s">
        <v>185</v>
      </c>
      <c r="C2027" s="94" t="s">
        <v>11</v>
      </c>
      <c r="D2027" s="94" t="s">
        <v>196</v>
      </c>
      <c r="E2027" s="94" t="s">
        <v>216</v>
      </c>
      <c r="F2027" s="93">
        <v>49043.0</v>
      </c>
      <c r="G2027" s="95" t="s">
        <v>173</v>
      </c>
      <c r="H2027" s="96">
        <v>24585.0</v>
      </c>
    </row>
    <row r="2028">
      <c r="A2028" s="93">
        <v>2019.0</v>
      </c>
      <c r="B2028" s="94" t="s">
        <v>185</v>
      </c>
      <c r="C2028" s="94" t="s">
        <v>11</v>
      </c>
      <c r="D2028" s="94" t="s">
        <v>196</v>
      </c>
      <c r="E2028" s="94" t="s">
        <v>216</v>
      </c>
      <c r="F2028" s="93">
        <v>49043.0</v>
      </c>
      <c r="G2028" s="95" t="s">
        <v>189</v>
      </c>
      <c r="H2028" s="96">
        <v>93388.0</v>
      </c>
    </row>
    <row r="2029">
      <c r="A2029" s="93">
        <v>2019.0</v>
      </c>
      <c r="B2029" s="94" t="s">
        <v>185</v>
      </c>
      <c r="C2029" s="94" t="s">
        <v>11</v>
      </c>
      <c r="D2029" s="94" t="s">
        <v>187</v>
      </c>
      <c r="E2029" s="94" t="s">
        <v>188</v>
      </c>
      <c r="F2029" s="93">
        <v>56019.0</v>
      </c>
      <c r="G2029" s="95" t="s">
        <v>173</v>
      </c>
      <c r="H2029" s="96">
        <v>697007.0</v>
      </c>
    </row>
    <row r="2030">
      <c r="A2030" s="93">
        <v>2019.0</v>
      </c>
      <c r="B2030" s="94" t="s">
        <v>185</v>
      </c>
      <c r="C2030" s="94" t="s">
        <v>11</v>
      </c>
      <c r="D2030" s="94" t="s">
        <v>187</v>
      </c>
      <c r="E2030" s="94" t="s">
        <v>188</v>
      </c>
      <c r="F2030" s="93">
        <v>56019.0</v>
      </c>
      <c r="G2030" s="95" t="s">
        <v>189</v>
      </c>
      <c r="H2030" s="96">
        <v>5.4625277E7</v>
      </c>
    </row>
    <row r="2031">
      <c r="A2031" s="93">
        <v>2019.0</v>
      </c>
      <c r="B2031" s="94" t="s">
        <v>185</v>
      </c>
      <c r="C2031" s="94" t="s">
        <v>11</v>
      </c>
      <c r="D2031" s="94" t="s">
        <v>204</v>
      </c>
      <c r="E2031" s="94" t="s">
        <v>212</v>
      </c>
      <c r="F2031" s="93">
        <v>8083.0</v>
      </c>
      <c r="G2031" s="95" t="s">
        <v>173</v>
      </c>
      <c r="H2031" s="96">
        <v>34189.0</v>
      </c>
    </row>
    <row r="2032">
      <c r="A2032" s="93">
        <v>2019.0</v>
      </c>
      <c r="B2032" s="94" t="s">
        <v>185</v>
      </c>
      <c r="C2032" s="94" t="s">
        <v>11</v>
      </c>
      <c r="D2032" s="94" t="s">
        <v>204</v>
      </c>
      <c r="E2032" s="94" t="s">
        <v>212</v>
      </c>
      <c r="F2032" s="93">
        <v>8083.0</v>
      </c>
      <c r="G2032" s="95" t="s">
        <v>189</v>
      </c>
      <c r="H2032" s="96">
        <v>1.61365752E8</v>
      </c>
    </row>
    <row r="2033">
      <c r="A2033" s="93">
        <v>2019.0</v>
      </c>
      <c r="B2033" s="94" t="s">
        <v>185</v>
      </c>
      <c r="C2033" s="94" t="s">
        <v>11</v>
      </c>
      <c r="D2033" s="94" t="s">
        <v>206</v>
      </c>
      <c r="E2033" s="94" t="s">
        <v>207</v>
      </c>
      <c r="F2033" s="93">
        <v>35045.0</v>
      </c>
      <c r="G2033" s="95" t="s">
        <v>172</v>
      </c>
      <c r="H2033" s="96">
        <v>4174185.0</v>
      </c>
    </row>
    <row r="2034">
      <c r="A2034" s="93">
        <v>2019.0</v>
      </c>
      <c r="B2034" s="94" t="s">
        <v>185</v>
      </c>
      <c r="C2034" s="94" t="s">
        <v>11</v>
      </c>
      <c r="D2034" s="94" t="s">
        <v>206</v>
      </c>
      <c r="E2034" s="94" t="s">
        <v>207</v>
      </c>
      <c r="F2034" s="93">
        <v>35045.0</v>
      </c>
      <c r="G2034" s="95" t="s">
        <v>173</v>
      </c>
      <c r="H2034" s="96">
        <v>3011502.0</v>
      </c>
    </row>
    <row r="2035">
      <c r="A2035" s="93">
        <v>2019.0</v>
      </c>
      <c r="B2035" s="94" t="s">
        <v>185</v>
      </c>
      <c r="C2035" s="94" t="s">
        <v>11</v>
      </c>
      <c r="D2035" s="94" t="s">
        <v>206</v>
      </c>
      <c r="E2035" s="94" t="s">
        <v>207</v>
      </c>
      <c r="F2035" s="93">
        <v>35045.0</v>
      </c>
      <c r="G2035" s="95" t="s">
        <v>189</v>
      </c>
      <c r="H2035" s="96">
        <v>2.51539834E8</v>
      </c>
    </row>
    <row r="2036">
      <c r="A2036" s="93">
        <v>2019.0</v>
      </c>
      <c r="B2036" s="94" t="s">
        <v>185</v>
      </c>
      <c r="C2036" s="94" t="s">
        <v>11</v>
      </c>
      <c r="D2036" s="94" t="s">
        <v>202</v>
      </c>
      <c r="E2036" s="94" t="s">
        <v>203</v>
      </c>
      <c r="F2036" s="93">
        <v>26035.0</v>
      </c>
      <c r="G2036" s="95" t="s">
        <v>173</v>
      </c>
      <c r="H2036" s="96">
        <v>1407.0</v>
      </c>
    </row>
    <row r="2037">
      <c r="A2037" s="93">
        <v>2019.0</v>
      </c>
      <c r="B2037" s="94" t="s">
        <v>185</v>
      </c>
      <c r="C2037" s="94" t="s">
        <v>11</v>
      </c>
      <c r="D2037" s="94" t="s">
        <v>202</v>
      </c>
      <c r="E2037" s="94" t="s">
        <v>203</v>
      </c>
      <c r="F2037" s="93">
        <v>26035.0</v>
      </c>
      <c r="G2037" s="95" t="s">
        <v>189</v>
      </c>
      <c r="H2037" s="96">
        <v>10960.0</v>
      </c>
    </row>
    <row r="2038">
      <c r="A2038" s="93">
        <v>2019.0</v>
      </c>
      <c r="B2038" s="94" t="s">
        <v>185</v>
      </c>
      <c r="C2038" s="94" t="s">
        <v>11</v>
      </c>
      <c r="D2038" s="94" t="s">
        <v>198</v>
      </c>
      <c r="E2038" s="94" t="s">
        <v>199</v>
      </c>
      <c r="F2038" s="93">
        <v>1023.0</v>
      </c>
      <c r="G2038" s="95" t="s">
        <v>173</v>
      </c>
      <c r="H2038" s="93">
        <v>4.0</v>
      </c>
    </row>
    <row r="2039">
      <c r="A2039" s="93">
        <v>2019.0</v>
      </c>
      <c r="B2039" s="94" t="s">
        <v>185</v>
      </c>
      <c r="C2039" s="94" t="s">
        <v>11</v>
      </c>
      <c r="D2039" s="94" t="s">
        <v>190</v>
      </c>
      <c r="E2039" s="94" t="s">
        <v>191</v>
      </c>
      <c r="F2039" s="93">
        <v>48215.0</v>
      </c>
      <c r="G2039" s="95" t="s">
        <v>173</v>
      </c>
      <c r="H2039" s="93">
        <v>76.0</v>
      </c>
    </row>
    <row r="2040">
      <c r="A2040" s="93">
        <v>2019.0</v>
      </c>
      <c r="B2040" s="94" t="s">
        <v>185</v>
      </c>
      <c r="C2040" s="94" t="s">
        <v>11</v>
      </c>
      <c r="D2040" s="94" t="s">
        <v>190</v>
      </c>
      <c r="E2040" s="94" t="s">
        <v>191</v>
      </c>
      <c r="F2040" s="93">
        <v>48215.0</v>
      </c>
      <c r="G2040" s="95" t="s">
        <v>189</v>
      </c>
      <c r="H2040" s="93">
        <v>11520.0</v>
      </c>
    </row>
    <row r="2041">
      <c r="A2041" s="93">
        <v>2019.0</v>
      </c>
      <c r="B2041" s="94" t="s">
        <v>185</v>
      </c>
      <c r="C2041" s="94" t="s">
        <v>11</v>
      </c>
      <c r="D2041" s="94" t="s">
        <v>196</v>
      </c>
      <c r="E2041" s="94" t="s">
        <v>446</v>
      </c>
      <c r="F2041" s="93">
        <v>49007.0</v>
      </c>
      <c r="G2041" s="95" t="s">
        <v>172</v>
      </c>
      <c r="H2041" s="93">
        <v>429899.0</v>
      </c>
    </row>
    <row r="2042">
      <c r="A2042" s="93">
        <v>2019.0</v>
      </c>
      <c r="B2042" s="94" t="s">
        <v>185</v>
      </c>
      <c r="C2042" s="94" t="s">
        <v>11</v>
      </c>
      <c r="D2042" s="94" t="s">
        <v>196</v>
      </c>
      <c r="E2042" s="94" t="s">
        <v>446</v>
      </c>
      <c r="F2042" s="93">
        <v>49007.0</v>
      </c>
      <c r="G2042" s="95" t="s">
        <v>173</v>
      </c>
      <c r="H2042" s="93">
        <v>42534.0</v>
      </c>
    </row>
    <row r="2043">
      <c r="A2043" s="93">
        <v>2019.0</v>
      </c>
      <c r="B2043" s="94" t="s">
        <v>185</v>
      </c>
      <c r="C2043" s="94" t="s">
        <v>11</v>
      </c>
      <c r="D2043" s="94" t="s">
        <v>196</v>
      </c>
      <c r="E2043" s="94" t="s">
        <v>446</v>
      </c>
      <c r="F2043" s="93">
        <v>49007.0</v>
      </c>
      <c r="G2043" s="95" t="s">
        <v>189</v>
      </c>
      <c r="H2043" s="93">
        <v>2.1041175E7</v>
      </c>
    </row>
    <row r="2044">
      <c r="A2044" s="93">
        <v>2019.0</v>
      </c>
      <c r="B2044" s="94" t="s">
        <v>185</v>
      </c>
      <c r="C2044" s="94" t="s">
        <v>11</v>
      </c>
      <c r="D2044" s="94" t="s">
        <v>286</v>
      </c>
      <c r="E2044" s="94" t="s">
        <v>517</v>
      </c>
      <c r="F2044" s="93">
        <v>32011.0</v>
      </c>
      <c r="G2044" s="95" t="s">
        <v>173</v>
      </c>
      <c r="H2044" s="93">
        <v>25037.0</v>
      </c>
    </row>
    <row r="2045">
      <c r="A2045" s="93">
        <v>2019.0</v>
      </c>
      <c r="B2045" s="94" t="s">
        <v>185</v>
      </c>
      <c r="C2045" s="94" t="s">
        <v>11</v>
      </c>
      <c r="D2045" s="94" t="s">
        <v>250</v>
      </c>
      <c r="E2045" s="94" t="s">
        <v>515</v>
      </c>
      <c r="F2045" s="93">
        <v>30109.0</v>
      </c>
      <c r="G2045" s="95" t="s">
        <v>173</v>
      </c>
      <c r="H2045" s="93">
        <v>64257.0</v>
      </c>
    </row>
    <row r="2046">
      <c r="A2046" s="93">
        <v>2019.0</v>
      </c>
      <c r="B2046" s="94" t="s">
        <v>185</v>
      </c>
      <c r="C2046" s="94" t="s">
        <v>11</v>
      </c>
      <c r="D2046" s="94" t="s">
        <v>250</v>
      </c>
      <c r="E2046" s="94" t="s">
        <v>515</v>
      </c>
      <c r="F2046" s="93">
        <v>30109.0</v>
      </c>
      <c r="G2046" s="95" t="s">
        <v>189</v>
      </c>
      <c r="H2046" s="93">
        <v>82160.0</v>
      </c>
    </row>
    <row r="2047">
      <c r="A2047" s="93">
        <v>2019.0</v>
      </c>
      <c r="B2047" s="94" t="s">
        <v>185</v>
      </c>
      <c r="C2047" s="94" t="s">
        <v>11</v>
      </c>
      <c r="D2047" s="94" t="s">
        <v>190</v>
      </c>
      <c r="E2047" s="94" t="s">
        <v>514</v>
      </c>
      <c r="F2047" s="93">
        <v>48427.0</v>
      </c>
      <c r="G2047" s="95" t="s">
        <v>173</v>
      </c>
      <c r="H2047" s="96">
        <v>14.0</v>
      </c>
    </row>
    <row r="2048">
      <c r="A2048" s="93">
        <v>2019.0</v>
      </c>
      <c r="B2048" s="94" t="s">
        <v>185</v>
      </c>
      <c r="C2048" s="94" t="s">
        <v>11</v>
      </c>
      <c r="D2048" s="94" t="s">
        <v>190</v>
      </c>
      <c r="E2048" s="94" t="s">
        <v>514</v>
      </c>
      <c r="F2048" s="93">
        <v>48427.0</v>
      </c>
      <c r="G2048" s="95" t="s">
        <v>189</v>
      </c>
      <c r="H2048" s="96">
        <v>2122123.0</v>
      </c>
    </row>
    <row r="2049">
      <c r="A2049" s="93">
        <v>2019.0</v>
      </c>
      <c r="B2049" s="94" t="s">
        <v>185</v>
      </c>
      <c r="C2049" s="94" t="s">
        <v>11</v>
      </c>
      <c r="D2049" s="94" t="s">
        <v>231</v>
      </c>
      <c r="E2049" s="94" t="s">
        <v>512</v>
      </c>
      <c r="F2049" s="93">
        <v>5149.0</v>
      </c>
      <c r="G2049" s="95" t="s">
        <v>189</v>
      </c>
      <c r="H2049" s="96">
        <v>355223.0</v>
      </c>
    </row>
    <row r="2050">
      <c r="A2050" s="93">
        <v>2019.0</v>
      </c>
      <c r="B2050" s="94" t="s">
        <v>185</v>
      </c>
      <c r="C2050" s="94" t="s">
        <v>11</v>
      </c>
      <c r="D2050" s="94" t="s">
        <v>206</v>
      </c>
      <c r="E2050" s="94" t="s">
        <v>511</v>
      </c>
      <c r="F2050" s="93">
        <v>35043.0</v>
      </c>
      <c r="G2050" s="95" t="s">
        <v>173</v>
      </c>
      <c r="H2050" s="96">
        <v>605888.0</v>
      </c>
    </row>
    <row r="2051">
      <c r="A2051" s="93">
        <v>2019.0</v>
      </c>
      <c r="B2051" s="94" t="s">
        <v>185</v>
      </c>
      <c r="C2051" s="94" t="s">
        <v>11</v>
      </c>
      <c r="D2051" s="94" t="s">
        <v>206</v>
      </c>
      <c r="E2051" s="94" t="s">
        <v>511</v>
      </c>
      <c r="F2051" s="93">
        <v>35043.0</v>
      </c>
      <c r="G2051" s="95" t="s">
        <v>189</v>
      </c>
      <c r="H2051" s="96">
        <v>4257813.0</v>
      </c>
    </row>
    <row r="2052">
      <c r="A2052" s="93">
        <v>2019.0</v>
      </c>
      <c r="B2052" s="94" t="s">
        <v>185</v>
      </c>
      <c r="C2052" s="94" t="s">
        <v>11</v>
      </c>
      <c r="D2052" s="94" t="s">
        <v>192</v>
      </c>
      <c r="E2052" s="94" t="s">
        <v>510</v>
      </c>
      <c r="F2052" s="93">
        <v>22015.0</v>
      </c>
      <c r="G2052" s="95" t="s">
        <v>173</v>
      </c>
      <c r="H2052" s="96">
        <v>46606.0</v>
      </c>
    </row>
    <row r="2053">
      <c r="A2053" s="93">
        <v>2019.0</v>
      </c>
      <c r="B2053" s="94" t="s">
        <v>185</v>
      </c>
      <c r="C2053" s="94" t="s">
        <v>11</v>
      </c>
      <c r="D2053" s="94" t="s">
        <v>192</v>
      </c>
      <c r="E2053" s="94" t="s">
        <v>510</v>
      </c>
      <c r="F2053" s="93">
        <v>22015.0</v>
      </c>
      <c r="G2053" s="95" t="s">
        <v>189</v>
      </c>
      <c r="H2053" s="96">
        <v>1.2020993E7</v>
      </c>
    </row>
    <row r="2054">
      <c r="A2054" s="93">
        <v>2019.0</v>
      </c>
      <c r="B2054" s="94" t="s">
        <v>185</v>
      </c>
      <c r="C2054" s="94" t="s">
        <v>11</v>
      </c>
      <c r="D2054" s="94" t="s">
        <v>217</v>
      </c>
      <c r="E2054" s="94" t="s">
        <v>507</v>
      </c>
      <c r="F2054" s="93">
        <v>21235.0</v>
      </c>
      <c r="G2054" s="95" t="s">
        <v>189</v>
      </c>
      <c r="H2054" s="96">
        <v>13509.0</v>
      </c>
    </row>
    <row r="2055">
      <c r="A2055" s="93">
        <v>2019.0</v>
      </c>
      <c r="B2055" s="94" t="s">
        <v>185</v>
      </c>
      <c r="C2055" s="94" t="s">
        <v>11</v>
      </c>
      <c r="D2055" s="94" t="s">
        <v>204</v>
      </c>
      <c r="E2055" s="94" t="s">
        <v>406</v>
      </c>
      <c r="F2055" s="93">
        <v>8017.0</v>
      </c>
      <c r="G2055" s="95" t="s">
        <v>173</v>
      </c>
      <c r="H2055" s="96">
        <v>11823.0</v>
      </c>
    </row>
    <row r="2056">
      <c r="A2056" s="93">
        <v>2019.0</v>
      </c>
      <c r="B2056" s="94" t="s">
        <v>185</v>
      </c>
      <c r="C2056" s="94" t="s">
        <v>11</v>
      </c>
      <c r="D2056" s="94" t="s">
        <v>204</v>
      </c>
      <c r="E2056" s="94" t="s">
        <v>406</v>
      </c>
      <c r="F2056" s="93">
        <v>8017.0</v>
      </c>
      <c r="G2056" s="95" t="s">
        <v>189</v>
      </c>
      <c r="H2056" s="96">
        <v>80569.0</v>
      </c>
    </row>
    <row r="2057">
      <c r="A2057" s="93">
        <v>2019.0</v>
      </c>
      <c r="B2057" s="94" t="s">
        <v>185</v>
      </c>
      <c r="C2057" s="94" t="s">
        <v>11</v>
      </c>
      <c r="D2057" s="94" t="s">
        <v>217</v>
      </c>
      <c r="E2057" s="94" t="s">
        <v>465</v>
      </c>
      <c r="F2057" s="93">
        <v>21175.0</v>
      </c>
      <c r="G2057" s="95" t="s">
        <v>189</v>
      </c>
      <c r="H2057" s="96">
        <v>43.0</v>
      </c>
    </row>
    <row r="2058">
      <c r="A2058" s="93">
        <v>2019.0</v>
      </c>
      <c r="B2058" s="94" t="s">
        <v>185</v>
      </c>
      <c r="C2058" s="94" t="s">
        <v>11</v>
      </c>
      <c r="D2058" s="94" t="s">
        <v>214</v>
      </c>
      <c r="E2058" s="94" t="s">
        <v>503</v>
      </c>
      <c r="F2058" s="93">
        <v>28017.0</v>
      </c>
      <c r="G2058" s="95" t="s">
        <v>189</v>
      </c>
      <c r="H2058" s="96">
        <v>10513.0</v>
      </c>
    </row>
    <row r="2059">
      <c r="A2059" s="93">
        <v>2019.0</v>
      </c>
      <c r="B2059" s="94" t="s">
        <v>185</v>
      </c>
      <c r="C2059" s="94" t="s">
        <v>11</v>
      </c>
      <c r="D2059" s="94" t="s">
        <v>214</v>
      </c>
      <c r="E2059" s="94" t="s">
        <v>441</v>
      </c>
      <c r="F2059" s="93">
        <v>28095.0</v>
      </c>
      <c r="G2059" s="95" t="s">
        <v>173</v>
      </c>
      <c r="H2059" s="96">
        <v>36.0</v>
      </c>
    </row>
    <row r="2060">
      <c r="A2060" s="93">
        <v>2019.0</v>
      </c>
      <c r="B2060" s="94" t="s">
        <v>185</v>
      </c>
      <c r="C2060" s="94" t="s">
        <v>11</v>
      </c>
      <c r="D2060" s="94" t="s">
        <v>214</v>
      </c>
      <c r="E2060" s="94" t="s">
        <v>441</v>
      </c>
      <c r="F2060" s="93">
        <v>28095.0</v>
      </c>
      <c r="G2060" s="95" t="s">
        <v>189</v>
      </c>
      <c r="H2060" s="96">
        <v>33083.0</v>
      </c>
    </row>
    <row r="2061">
      <c r="A2061" s="93">
        <v>2019.0</v>
      </c>
      <c r="B2061" s="94" t="s">
        <v>185</v>
      </c>
      <c r="C2061" s="94" t="s">
        <v>11</v>
      </c>
      <c r="D2061" s="94" t="s">
        <v>190</v>
      </c>
      <c r="E2061" s="94" t="s">
        <v>210</v>
      </c>
      <c r="F2061" s="93">
        <v>48497.0</v>
      </c>
      <c r="G2061" s="95" t="s">
        <v>173</v>
      </c>
      <c r="H2061" s="96">
        <v>17405.0</v>
      </c>
    </row>
    <row r="2062">
      <c r="A2062" s="93">
        <v>2019.0</v>
      </c>
      <c r="B2062" s="94" t="s">
        <v>185</v>
      </c>
      <c r="C2062" s="94" t="s">
        <v>11</v>
      </c>
      <c r="D2062" s="94" t="s">
        <v>190</v>
      </c>
      <c r="E2062" s="94" t="s">
        <v>210</v>
      </c>
      <c r="F2062" s="93">
        <v>48497.0</v>
      </c>
      <c r="G2062" s="95" t="s">
        <v>189</v>
      </c>
      <c r="H2062" s="96">
        <v>2040357.0</v>
      </c>
    </row>
    <row r="2063">
      <c r="A2063" s="93">
        <v>2019.0</v>
      </c>
      <c r="B2063" s="94" t="s">
        <v>185</v>
      </c>
      <c r="C2063" s="94" t="s">
        <v>11</v>
      </c>
      <c r="D2063" s="94" t="s">
        <v>190</v>
      </c>
      <c r="E2063" s="94" t="s">
        <v>500</v>
      </c>
      <c r="F2063" s="93">
        <v>48287.0</v>
      </c>
      <c r="G2063" s="95" t="s">
        <v>173</v>
      </c>
      <c r="H2063" s="93">
        <v>208.0</v>
      </c>
    </row>
    <row r="2064">
      <c r="A2064" s="93">
        <v>2019.0</v>
      </c>
      <c r="B2064" s="94" t="s">
        <v>185</v>
      </c>
      <c r="C2064" s="94" t="s">
        <v>11</v>
      </c>
      <c r="D2064" s="94" t="s">
        <v>190</v>
      </c>
      <c r="E2064" s="94" t="s">
        <v>500</v>
      </c>
      <c r="F2064" s="93">
        <v>48287.0</v>
      </c>
      <c r="G2064" s="95" t="s">
        <v>189</v>
      </c>
      <c r="H2064" s="93">
        <v>2271.0</v>
      </c>
    </row>
    <row r="2065">
      <c r="A2065" s="93">
        <v>2019.0</v>
      </c>
      <c r="B2065" s="94" t="s">
        <v>185</v>
      </c>
      <c r="C2065" s="94" t="s">
        <v>11</v>
      </c>
      <c r="D2065" s="94" t="s">
        <v>202</v>
      </c>
      <c r="E2065" s="94" t="s">
        <v>497</v>
      </c>
      <c r="F2065" s="93">
        <v>26009.0</v>
      </c>
      <c r="G2065" s="95" t="s">
        <v>189</v>
      </c>
      <c r="H2065" s="96">
        <v>2351.0</v>
      </c>
    </row>
    <row r="2066">
      <c r="A2066" s="93">
        <v>2019.0</v>
      </c>
      <c r="B2066" s="94" t="s">
        <v>185</v>
      </c>
      <c r="C2066" s="94" t="s">
        <v>11</v>
      </c>
      <c r="D2066" s="94" t="s">
        <v>220</v>
      </c>
      <c r="E2066" s="94" t="s">
        <v>496</v>
      </c>
      <c r="F2066" s="93">
        <v>54083.0</v>
      </c>
      <c r="G2066" s="95" t="s">
        <v>189</v>
      </c>
      <c r="H2066" s="96">
        <v>23331.0</v>
      </c>
    </row>
    <row r="2067">
      <c r="A2067" s="93">
        <v>2019.0</v>
      </c>
      <c r="B2067" s="94" t="s">
        <v>185</v>
      </c>
      <c r="C2067" s="94" t="s">
        <v>11</v>
      </c>
      <c r="D2067" s="94" t="s">
        <v>250</v>
      </c>
      <c r="E2067" s="94" t="s">
        <v>495</v>
      </c>
      <c r="F2067" s="93">
        <v>30083.0</v>
      </c>
      <c r="G2067" s="95" t="s">
        <v>173</v>
      </c>
      <c r="H2067" s="96">
        <v>250169.0</v>
      </c>
    </row>
    <row r="2068">
      <c r="A2068" s="93">
        <v>2019.0</v>
      </c>
      <c r="B2068" s="94" t="s">
        <v>185</v>
      </c>
      <c r="C2068" s="94" t="s">
        <v>11</v>
      </c>
      <c r="D2068" s="94" t="s">
        <v>250</v>
      </c>
      <c r="E2068" s="94" t="s">
        <v>495</v>
      </c>
      <c r="F2068" s="93">
        <v>30083.0</v>
      </c>
      <c r="G2068" s="95" t="s">
        <v>189</v>
      </c>
      <c r="H2068" s="96">
        <v>393600.0</v>
      </c>
    </row>
    <row r="2069">
      <c r="A2069" s="93">
        <v>2019.0</v>
      </c>
      <c r="B2069" s="94" t="s">
        <v>185</v>
      </c>
      <c r="C2069" s="94" t="s">
        <v>11</v>
      </c>
      <c r="D2069" s="94" t="s">
        <v>200</v>
      </c>
      <c r="E2069" s="94" t="s">
        <v>493</v>
      </c>
      <c r="F2069" s="93">
        <v>40121.0</v>
      </c>
      <c r="G2069" s="95" t="s">
        <v>189</v>
      </c>
      <c r="H2069" s="93">
        <v>913934.0</v>
      </c>
    </row>
    <row r="2070">
      <c r="A2070" s="93">
        <v>2019.0</v>
      </c>
      <c r="B2070" s="94" t="s">
        <v>185</v>
      </c>
      <c r="C2070" s="94" t="s">
        <v>11</v>
      </c>
      <c r="D2070" s="94" t="s">
        <v>187</v>
      </c>
      <c r="E2070" s="94" t="s">
        <v>432</v>
      </c>
      <c r="F2070" s="93">
        <v>56033.0</v>
      </c>
      <c r="G2070" s="95" t="s">
        <v>173</v>
      </c>
      <c r="H2070" s="96">
        <v>8477.0</v>
      </c>
    </row>
    <row r="2071">
      <c r="A2071" s="93">
        <v>2019.0</v>
      </c>
      <c r="B2071" s="94" t="s">
        <v>185</v>
      </c>
      <c r="C2071" s="94" t="s">
        <v>11</v>
      </c>
      <c r="D2071" s="94" t="s">
        <v>187</v>
      </c>
      <c r="E2071" s="94" t="s">
        <v>432</v>
      </c>
      <c r="F2071" s="93">
        <v>56033.0</v>
      </c>
      <c r="G2071" s="95" t="s">
        <v>189</v>
      </c>
      <c r="H2071" s="96">
        <v>335896.0</v>
      </c>
    </row>
    <row r="2072">
      <c r="A2072" s="93">
        <v>2019.0</v>
      </c>
      <c r="B2072" s="94" t="s">
        <v>185</v>
      </c>
      <c r="C2072" s="94" t="s">
        <v>11</v>
      </c>
      <c r="D2072" s="94" t="s">
        <v>198</v>
      </c>
      <c r="E2072" s="94" t="s">
        <v>468</v>
      </c>
      <c r="F2072" s="93">
        <v>1075.0</v>
      </c>
      <c r="G2072" s="95" t="s">
        <v>173</v>
      </c>
      <c r="H2072" s="96">
        <v>491.0</v>
      </c>
    </row>
    <row r="2073">
      <c r="A2073" s="93">
        <v>2019.0</v>
      </c>
      <c r="B2073" s="94" t="s">
        <v>185</v>
      </c>
      <c r="C2073" s="94" t="s">
        <v>11</v>
      </c>
      <c r="D2073" s="94" t="s">
        <v>198</v>
      </c>
      <c r="E2073" s="94" t="s">
        <v>468</v>
      </c>
      <c r="F2073" s="93">
        <v>1075.0</v>
      </c>
      <c r="G2073" s="95" t="s">
        <v>189</v>
      </c>
      <c r="H2073" s="96">
        <v>66.0</v>
      </c>
    </row>
    <row r="2074">
      <c r="A2074" s="93">
        <v>2019.0</v>
      </c>
      <c r="B2074" s="94" t="s">
        <v>185</v>
      </c>
      <c r="C2074" s="94" t="s">
        <v>11</v>
      </c>
      <c r="D2074" s="94" t="s">
        <v>187</v>
      </c>
      <c r="E2074" s="94" t="s">
        <v>488</v>
      </c>
      <c r="F2074" s="93">
        <v>56025.0</v>
      </c>
      <c r="G2074" s="95" t="s">
        <v>173</v>
      </c>
      <c r="H2074" s="96">
        <v>4618602.0</v>
      </c>
    </row>
    <row r="2075">
      <c r="A2075" s="93">
        <v>2019.0</v>
      </c>
      <c r="B2075" s="94" t="s">
        <v>185</v>
      </c>
      <c r="C2075" s="94" t="s">
        <v>11</v>
      </c>
      <c r="D2075" s="94" t="s">
        <v>187</v>
      </c>
      <c r="E2075" s="94" t="s">
        <v>488</v>
      </c>
      <c r="F2075" s="93">
        <v>56025.0</v>
      </c>
      <c r="G2075" s="95" t="s">
        <v>189</v>
      </c>
      <c r="H2075" s="96">
        <v>1.1353793E7</v>
      </c>
    </row>
    <row r="2076">
      <c r="A2076" s="93">
        <v>2019.0</v>
      </c>
      <c r="B2076" s="94" t="s">
        <v>185</v>
      </c>
      <c r="C2076" s="94" t="s">
        <v>11</v>
      </c>
      <c r="D2076" s="94" t="s">
        <v>214</v>
      </c>
      <c r="E2076" s="94" t="s">
        <v>341</v>
      </c>
      <c r="F2076" s="93">
        <v>28031.0</v>
      </c>
      <c r="G2076" s="95" t="s">
        <v>173</v>
      </c>
      <c r="H2076" s="96">
        <v>417.0</v>
      </c>
    </row>
    <row r="2077">
      <c r="A2077" s="93">
        <v>2019.0</v>
      </c>
      <c r="B2077" s="94" t="s">
        <v>185</v>
      </c>
      <c r="C2077" s="94" t="s">
        <v>11</v>
      </c>
      <c r="D2077" s="94" t="s">
        <v>214</v>
      </c>
      <c r="E2077" s="94" t="s">
        <v>341</v>
      </c>
      <c r="F2077" s="93">
        <v>28031.0</v>
      </c>
      <c r="G2077" s="95" t="s">
        <v>189</v>
      </c>
      <c r="H2077" s="96">
        <v>586.0</v>
      </c>
    </row>
    <row r="2078">
      <c r="A2078" s="93">
        <v>2019.0</v>
      </c>
      <c r="B2078" s="94" t="s">
        <v>185</v>
      </c>
      <c r="C2078" s="94" t="s">
        <v>11</v>
      </c>
      <c r="D2078" s="94" t="s">
        <v>202</v>
      </c>
      <c r="E2078" s="94" t="s">
        <v>205</v>
      </c>
      <c r="F2078" s="93">
        <v>26075.0</v>
      </c>
      <c r="G2078" s="95" t="s">
        <v>173</v>
      </c>
      <c r="H2078" s="96">
        <v>4254.0</v>
      </c>
    </row>
    <row r="2079">
      <c r="A2079" s="93">
        <v>2019.0</v>
      </c>
      <c r="B2079" s="94" t="s">
        <v>185</v>
      </c>
      <c r="C2079" s="94" t="s">
        <v>11</v>
      </c>
      <c r="D2079" s="94" t="s">
        <v>202</v>
      </c>
      <c r="E2079" s="94" t="s">
        <v>205</v>
      </c>
      <c r="F2079" s="93">
        <v>26075.0</v>
      </c>
      <c r="G2079" s="95" t="s">
        <v>189</v>
      </c>
      <c r="H2079" s="96">
        <v>21556.0</v>
      </c>
    </row>
    <row r="2080">
      <c r="A2080" s="93">
        <v>2019.0</v>
      </c>
      <c r="B2080" s="94" t="s">
        <v>185</v>
      </c>
      <c r="C2080" s="94" t="s">
        <v>11</v>
      </c>
      <c r="D2080" s="94" t="s">
        <v>220</v>
      </c>
      <c r="E2080" s="94" t="s">
        <v>485</v>
      </c>
      <c r="F2080" s="93">
        <v>54059.0</v>
      </c>
      <c r="G2080" s="95" t="s">
        <v>189</v>
      </c>
      <c r="H2080" s="96">
        <v>11106.0</v>
      </c>
    </row>
    <row r="2081">
      <c r="A2081" s="93">
        <v>2019.0</v>
      </c>
      <c r="B2081" s="94" t="s">
        <v>185</v>
      </c>
      <c r="C2081" s="94" t="s">
        <v>11</v>
      </c>
      <c r="D2081" s="94" t="s">
        <v>190</v>
      </c>
      <c r="E2081" s="94" t="s">
        <v>484</v>
      </c>
      <c r="F2081" s="93">
        <v>48167.0</v>
      </c>
      <c r="G2081" s="94" t="s">
        <v>173</v>
      </c>
      <c r="H2081" s="96">
        <v>6311.0</v>
      </c>
    </row>
    <row r="2082">
      <c r="A2082" s="93">
        <v>2019.0</v>
      </c>
      <c r="B2082" s="94" t="s">
        <v>185</v>
      </c>
      <c r="C2082" s="94" t="s">
        <v>11</v>
      </c>
      <c r="D2082" s="94" t="s">
        <v>190</v>
      </c>
      <c r="E2082" s="94" t="s">
        <v>484</v>
      </c>
      <c r="F2082" s="93">
        <v>48167.0</v>
      </c>
      <c r="G2082" s="94" t="s">
        <v>189</v>
      </c>
      <c r="H2082" s="96">
        <v>1499.0</v>
      </c>
    </row>
    <row r="2083">
      <c r="A2083" s="93">
        <v>2019.0</v>
      </c>
      <c r="B2083" s="94" t="s">
        <v>185</v>
      </c>
      <c r="C2083" s="94" t="s">
        <v>11</v>
      </c>
      <c r="D2083" s="94" t="s">
        <v>192</v>
      </c>
      <c r="E2083" s="94" t="s">
        <v>481</v>
      </c>
      <c r="F2083" s="93">
        <v>22013.0</v>
      </c>
      <c r="G2083" s="95" t="s">
        <v>173</v>
      </c>
      <c r="H2083" s="96">
        <v>30.0</v>
      </c>
    </row>
    <row r="2084">
      <c r="A2084" s="93">
        <v>2019.0</v>
      </c>
      <c r="B2084" s="94" t="s">
        <v>185</v>
      </c>
      <c r="C2084" s="94" t="s">
        <v>11</v>
      </c>
      <c r="D2084" s="94" t="s">
        <v>192</v>
      </c>
      <c r="E2084" s="94" t="s">
        <v>481</v>
      </c>
      <c r="F2084" s="93">
        <v>22013.0</v>
      </c>
      <c r="G2084" s="95" t="s">
        <v>189</v>
      </c>
      <c r="H2084" s="96">
        <v>68287.0</v>
      </c>
    </row>
    <row r="2085">
      <c r="A2085" s="93">
        <v>2019.0</v>
      </c>
      <c r="B2085" s="94" t="s">
        <v>185</v>
      </c>
      <c r="C2085" s="94" t="s">
        <v>11</v>
      </c>
      <c r="D2085" s="94" t="s">
        <v>214</v>
      </c>
      <c r="E2085" s="94" t="s">
        <v>480</v>
      </c>
      <c r="F2085" s="93">
        <v>28157.0</v>
      </c>
      <c r="G2085" s="95" t="s">
        <v>173</v>
      </c>
      <c r="H2085" s="93">
        <v>2265.0</v>
      </c>
    </row>
    <row r="2086">
      <c r="A2086" s="93">
        <v>2019.0</v>
      </c>
      <c r="B2086" s="94" t="s">
        <v>185</v>
      </c>
      <c r="C2086" s="94" t="s">
        <v>11</v>
      </c>
      <c r="D2086" s="94" t="s">
        <v>214</v>
      </c>
      <c r="E2086" s="94" t="s">
        <v>480</v>
      </c>
      <c r="F2086" s="93">
        <v>28157.0</v>
      </c>
      <c r="G2086" s="95" t="s">
        <v>189</v>
      </c>
      <c r="H2086" s="93">
        <v>552.0</v>
      </c>
    </row>
    <row r="2087">
      <c r="A2087" s="93">
        <v>2019.0</v>
      </c>
      <c r="B2087" s="94" t="s">
        <v>185</v>
      </c>
      <c r="C2087" s="94" t="s">
        <v>11</v>
      </c>
      <c r="D2087" s="94" t="s">
        <v>187</v>
      </c>
      <c r="E2087" s="94" t="s">
        <v>479</v>
      </c>
      <c r="F2087" s="93">
        <v>56041.0</v>
      </c>
      <c r="G2087" s="95" t="s">
        <v>173</v>
      </c>
      <c r="H2087" s="96">
        <v>281678.0</v>
      </c>
    </row>
    <row r="2088">
      <c r="A2088" s="93">
        <v>2019.0</v>
      </c>
      <c r="B2088" s="94" t="s">
        <v>185</v>
      </c>
      <c r="C2088" s="94" t="s">
        <v>11</v>
      </c>
      <c r="D2088" s="94" t="s">
        <v>187</v>
      </c>
      <c r="E2088" s="94" t="s">
        <v>479</v>
      </c>
      <c r="F2088" s="93">
        <v>56041.0</v>
      </c>
      <c r="G2088" s="95" t="s">
        <v>189</v>
      </c>
      <c r="H2088" s="96">
        <v>2.6021448E7</v>
      </c>
    </row>
    <row r="2089">
      <c r="A2089" s="93">
        <v>2019.0</v>
      </c>
      <c r="B2089" s="94" t="s">
        <v>185</v>
      </c>
      <c r="C2089" s="94" t="s">
        <v>11</v>
      </c>
      <c r="D2089" s="94" t="s">
        <v>194</v>
      </c>
      <c r="E2089" s="94" t="s">
        <v>478</v>
      </c>
      <c r="F2089" s="93">
        <v>38075.0</v>
      </c>
      <c r="G2089" s="95" t="s">
        <v>173</v>
      </c>
      <c r="H2089" s="96">
        <v>17483.0</v>
      </c>
    </row>
    <row r="2090">
      <c r="A2090" s="93">
        <v>2019.0</v>
      </c>
      <c r="B2090" s="94" t="s">
        <v>185</v>
      </c>
      <c r="C2090" s="94" t="s">
        <v>11</v>
      </c>
      <c r="D2090" s="94" t="s">
        <v>194</v>
      </c>
      <c r="E2090" s="94" t="s">
        <v>478</v>
      </c>
      <c r="F2090" s="93">
        <v>38075.0</v>
      </c>
      <c r="G2090" s="95" t="s">
        <v>189</v>
      </c>
      <c r="H2090" s="96">
        <v>995.0</v>
      </c>
    </row>
    <row r="2091">
      <c r="A2091" s="93">
        <v>2019.0</v>
      </c>
      <c r="B2091" s="94" t="s">
        <v>185</v>
      </c>
      <c r="C2091" s="94" t="s">
        <v>11</v>
      </c>
      <c r="D2091" s="94" t="s">
        <v>187</v>
      </c>
      <c r="E2091" s="94" t="s">
        <v>476</v>
      </c>
      <c r="F2091" s="93">
        <v>56029.0</v>
      </c>
      <c r="G2091" s="95" t="s">
        <v>173</v>
      </c>
      <c r="H2091" s="96">
        <v>3526894.0</v>
      </c>
    </row>
    <row r="2092">
      <c r="A2092" s="93">
        <v>2019.0</v>
      </c>
      <c r="B2092" s="94" t="s">
        <v>185</v>
      </c>
      <c r="C2092" s="94" t="s">
        <v>11</v>
      </c>
      <c r="D2092" s="94" t="s">
        <v>187</v>
      </c>
      <c r="E2092" s="94" t="s">
        <v>476</v>
      </c>
      <c r="F2092" s="93">
        <v>56029.0</v>
      </c>
      <c r="G2092" s="95" t="s">
        <v>189</v>
      </c>
      <c r="H2092" s="96">
        <v>4312430.0</v>
      </c>
    </row>
    <row r="2093">
      <c r="A2093" s="93">
        <v>2019.0</v>
      </c>
      <c r="B2093" s="94" t="s">
        <v>185</v>
      </c>
      <c r="C2093" s="94" t="s">
        <v>11</v>
      </c>
      <c r="D2093" s="94" t="s">
        <v>263</v>
      </c>
      <c r="E2093" s="94" t="s">
        <v>475</v>
      </c>
      <c r="F2093" s="93">
        <v>20063.0</v>
      </c>
      <c r="G2093" s="95" t="s">
        <v>173</v>
      </c>
      <c r="H2093" s="96">
        <v>1524.0</v>
      </c>
    </row>
    <row r="2094">
      <c r="A2094" s="93">
        <v>2019.0</v>
      </c>
      <c r="B2094" s="94" t="s">
        <v>185</v>
      </c>
      <c r="C2094" s="94" t="s">
        <v>11</v>
      </c>
      <c r="D2094" s="94" t="s">
        <v>202</v>
      </c>
      <c r="E2094" s="94" t="s">
        <v>474</v>
      </c>
      <c r="F2094" s="93">
        <v>26135.0</v>
      </c>
      <c r="G2094" s="95" t="s">
        <v>173</v>
      </c>
      <c r="H2094" s="96">
        <v>4462.0</v>
      </c>
    </row>
    <row r="2095">
      <c r="A2095" s="93">
        <v>2019.0</v>
      </c>
      <c r="B2095" s="94" t="s">
        <v>185</v>
      </c>
      <c r="C2095" s="94" t="s">
        <v>11</v>
      </c>
      <c r="D2095" s="94" t="s">
        <v>202</v>
      </c>
      <c r="E2095" s="94" t="s">
        <v>474</v>
      </c>
      <c r="F2095" s="93">
        <v>26135.0</v>
      </c>
      <c r="G2095" s="95" t="s">
        <v>189</v>
      </c>
      <c r="H2095" s="96">
        <v>653389.0</v>
      </c>
    </row>
    <row r="2096">
      <c r="A2096" s="93">
        <v>2019.0</v>
      </c>
      <c r="B2096" s="94" t="s">
        <v>185</v>
      </c>
      <c r="C2096" s="94" t="s">
        <v>11</v>
      </c>
      <c r="D2096" s="94" t="s">
        <v>250</v>
      </c>
      <c r="E2096" s="94" t="s">
        <v>471</v>
      </c>
      <c r="F2096" s="93">
        <v>30073.0</v>
      </c>
      <c r="G2096" s="95" t="s">
        <v>189</v>
      </c>
      <c r="H2096" s="93">
        <v>649.0</v>
      </c>
    </row>
    <row r="2097">
      <c r="A2097" s="93">
        <v>2019.0</v>
      </c>
      <c r="B2097" s="94" t="s">
        <v>185</v>
      </c>
      <c r="C2097" s="94" t="s">
        <v>11</v>
      </c>
      <c r="D2097" s="94" t="s">
        <v>250</v>
      </c>
      <c r="E2097" s="94" t="s">
        <v>470</v>
      </c>
      <c r="F2097" s="93">
        <v>30075.0</v>
      </c>
      <c r="G2097" s="95" t="s">
        <v>173</v>
      </c>
      <c r="H2097" s="93">
        <v>284417.0</v>
      </c>
    </row>
    <row r="2098">
      <c r="A2098" s="93">
        <v>2019.0</v>
      </c>
      <c r="B2098" s="94" t="s">
        <v>185</v>
      </c>
      <c r="C2098" s="94" t="s">
        <v>11</v>
      </c>
      <c r="D2098" s="94" t="s">
        <v>250</v>
      </c>
      <c r="E2098" s="94" t="s">
        <v>470</v>
      </c>
      <c r="F2098" s="93">
        <v>30075.0</v>
      </c>
      <c r="G2098" s="95" t="s">
        <v>189</v>
      </c>
      <c r="H2098" s="93">
        <v>1544.0</v>
      </c>
    </row>
    <row r="2099">
      <c r="A2099" s="93">
        <v>2019.0</v>
      </c>
      <c r="B2099" s="94" t="s">
        <v>185</v>
      </c>
      <c r="C2099" s="94" t="s">
        <v>11</v>
      </c>
      <c r="D2099" s="94" t="s">
        <v>214</v>
      </c>
      <c r="E2099" s="94" t="s">
        <v>468</v>
      </c>
      <c r="F2099" s="93">
        <v>28073.0</v>
      </c>
      <c r="G2099" s="95" t="s">
        <v>173</v>
      </c>
      <c r="H2099" s="93">
        <v>14731.0</v>
      </c>
    </row>
    <row r="2100">
      <c r="A2100" s="93">
        <v>2019.0</v>
      </c>
      <c r="B2100" s="94" t="s">
        <v>185</v>
      </c>
      <c r="C2100" s="94" t="s">
        <v>11</v>
      </c>
      <c r="D2100" s="94" t="s">
        <v>194</v>
      </c>
      <c r="E2100" s="94" t="s">
        <v>467</v>
      </c>
      <c r="F2100" s="93">
        <v>38087.0</v>
      </c>
      <c r="G2100" s="95" t="s">
        <v>173</v>
      </c>
      <c r="H2100" s="96">
        <v>246113.0</v>
      </c>
    </row>
    <row r="2101">
      <c r="A2101" s="93">
        <v>2019.0</v>
      </c>
      <c r="B2101" s="94" t="s">
        <v>185</v>
      </c>
      <c r="C2101" s="94" t="s">
        <v>11</v>
      </c>
      <c r="D2101" s="94" t="s">
        <v>194</v>
      </c>
      <c r="E2101" s="94" t="s">
        <v>467</v>
      </c>
      <c r="F2101" s="93">
        <v>38087.0</v>
      </c>
      <c r="G2101" s="95" t="s">
        <v>189</v>
      </c>
      <c r="H2101" s="96">
        <v>66106.0</v>
      </c>
    </row>
    <row r="2102">
      <c r="A2102" s="93">
        <v>2019.0</v>
      </c>
      <c r="B2102" s="94" t="s">
        <v>185</v>
      </c>
      <c r="C2102" s="94" t="s">
        <v>11</v>
      </c>
      <c r="D2102" s="94" t="s">
        <v>263</v>
      </c>
      <c r="E2102" s="94" t="s">
        <v>464</v>
      </c>
      <c r="F2102" s="93">
        <v>20053.0</v>
      </c>
      <c r="G2102" s="95" t="s">
        <v>189</v>
      </c>
      <c r="H2102" s="96">
        <v>2804.0</v>
      </c>
    </row>
    <row r="2103">
      <c r="A2103" s="93">
        <v>2019.0</v>
      </c>
      <c r="B2103" s="94" t="s">
        <v>185</v>
      </c>
      <c r="C2103" s="94" t="s">
        <v>11</v>
      </c>
      <c r="D2103" s="94" t="s">
        <v>204</v>
      </c>
      <c r="E2103" s="94" t="s">
        <v>280</v>
      </c>
      <c r="F2103" s="93">
        <v>8045.0</v>
      </c>
      <c r="G2103" s="95" t="s">
        <v>173</v>
      </c>
      <c r="H2103" s="96">
        <v>527225.0</v>
      </c>
    </row>
    <row r="2104">
      <c r="A2104" s="93">
        <v>2019.0</v>
      </c>
      <c r="B2104" s="94" t="s">
        <v>185</v>
      </c>
      <c r="C2104" s="94" t="s">
        <v>11</v>
      </c>
      <c r="D2104" s="94" t="s">
        <v>204</v>
      </c>
      <c r="E2104" s="94" t="s">
        <v>280</v>
      </c>
      <c r="F2104" s="93">
        <v>8045.0</v>
      </c>
      <c r="G2104" s="95" t="s">
        <v>189</v>
      </c>
      <c r="H2104" s="96">
        <v>1.72173772E8</v>
      </c>
    </row>
    <row r="2105">
      <c r="A2105" s="93">
        <v>2019.0</v>
      </c>
      <c r="B2105" s="94" t="s">
        <v>185</v>
      </c>
      <c r="C2105" s="94" t="s">
        <v>11</v>
      </c>
      <c r="D2105" s="94" t="s">
        <v>187</v>
      </c>
      <c r="E2105" s="94" t="s">
        <v>461</v>
      </c>
      <c r="F2105" s="93">
        <v>56001.0</v>
      </c>
      <c r="G2105" s="95" t="s">
        <v>173</v>
      </c>
      <c r="H2105" s="93">
        <v>14658.0</v>
      </c>
    </row>
    <row r="2106">
      <c r="A2106" s="93">
        <v>2019.0</v>
      </c>
      <c r="B2106" s="94" t="s">
        <v>185</v>
      </c>
      <c r="C2106" s="94" t="s">
        <v>11</v>
      </c>
      <c r="D2106" s="94" t="s">
        <v>187</v>
      </c>
      <c r="E2106" s="94" t="s">
        <v>461</v>
      </c>
      <c r="F2106" s="93">
        <v>56001.0</v>
      </c>
      <c r="G2106" s="95" t="s">
        <v>189</v>
      </c>
      <c r="H2106" s="93">
        <v>15026.0</v>
      </c>
    </row>
    <row r="2107">
      <c r="A2107" s="93">
        <v>2019.0</v>
      </c>
      <c r="B2107" s="94" t="s">
        <v>185</v>
      </c>
      <c r="C2107" s="94" t="s">
        <v>11</v>
      </c>
      <c r="D2107" s="94" t="s">
        <v>250</v>
      </c>
      <c r="E2107" s="94" t="s">
        <v>460</v>
      </c>
      <c r="F2107" s="93">
        <v>30105.0</v>
      </c>
      <c r="G2107" s="95" t="s">
        <v>189</v>
      </c>
      <c r="H2107" s="96">
        <v>822101.0</v>
      </c>
    </row>
    <row r="2108">
      <c r="A2108" s="93">
        <v>2019.0</v>
      </c>
      <c r="B2108" s="94" t="s">
        <v>185</v>
      </c>
      <c r="C2108" s="94" t="s">
        <v>11</v>
      </c>
      <c r="D2108" s="94" t="s">
        <v>396</v>
      </c>
      <c r="E2108" s="94" t="s">
        <v>459</v>
      </c>
      <c r="F2108" s="93">
        <v>46047.0</v>
      </c>
      <c r="G2108" s="95" t="s">
        <v>173</v>
      </c>
      <c r="H2108" s="93">
        <v>6463.0</v>
      </c>
    </row>
    <row r="2109">
      <c r="A2109" s="93">
        <v>2019.0</v>
      </c>
      <c r="B2109" s="94" t="s">
        <v>185</v>
      </c>
      <c r="C2109" s="94" t="s">
        <v>11</v>
      </c>
      <c r="D2109" s="94" t="s">
        <v>263</v>
      </c>
      <c r="E2109" s="94" t="s">
        <v>242</v>
      </c>
      <c r="F2109" s="93">
        <v>20033.0</v>
      </c>
      <c r="G2109" s="95" t="s">
        <v>189</v>
      </c>
      <c r="H2109" s="93">
        <v>2860.0</v>
      </c>
    </row>
    <row r="2110">
      <c r="A2110" s="93">
        <v>2019.0</v>
      </c>
      <c r="B2110" s="94" t="s">
        <v>185</v>
      </c>
      <c r="C2110" s="94" t="s">
        <v>11</v>
      </c>
      <c r="D2110" s="94" t="s">
        <v>190</v>
      </c>
      <c r="E2110" s="94" t="s">
        <v>456</v>
      </c>
      <c r="F2110" s="93">
        <v>48211.0</v>
      </c>
      <c r="G2110" s="95" t="s">
        <v>173</v>
      </c>
      <c r="H2110" s="93">
        <v>66.0</v>
      </c>
    </row>
    <row r="2111">
      <c r="A2111" s="93">
        <v>2019.0</v>
      </c>
      <c r="B2111" s="94" t="s">
        <v>185</v>
      </c>
      <c r="C2111" s="94" t="s">
        <v>11</v>
      </c>
      <c r="D2111" s="94" t="s">
        <v>190</v>
      </c>
      <c r="E2111" s="94" t="s">
        <v>456</v>
      </c>
      <c r="F2111" s="93">
        <v>48211.0</v>
      </c>
      <c r="G2111" s="95" t="s">
        <v>189</v>
      </c>
      <c r="H2111" s="96">
        <v>7327.0</v>
      </c>
    </row>
    <row r="2112">
      <c r="A2112" s="93">
        <v>2019.0</v>
      </c>
      <c r="B2112" s="94" t="s">
        <v>185</v>
      </c>
      <c r="C2112" s="94" t="s">
        <v>11</v>
      </c>
      <c r="D2112" s="94" t="s">
        <v>187</v>
      </c>
      <c r="E2112" s="94" t="s">
        <v>446</v>
      </c>
      <c r="F2112" s="93">
        <v>56007.0</v>
      </c>
      <c r="G2112" s="95" t="s">
        <v>173</v>
      </c>
      <c r="H2112" s="96">
        <v>739927.0</v>
      </c>
    </row>
    <row r="2113">
      <c r="A2113" s="93">
        <v>2019.0</v>
      </c>
      <c r="B2113" s="94" t="s">
        <v>185</v>
      </c>
      <c r="C2113" s="94" t="s">
        <v>11</v>
      </c>
      <c r="D2113" s="94" t="s">
        <v>187</v>
      </c>
      <c r="E2113" s="94" t="s">
        <v>446</v>
      </c>
      <c r="F2113" s="93">
        <v>56007.0</v>
      </c>
      <c r="G2113" s="95" t="s">
        <v>189</v>
      </c>
      <c r="H2113" s="96">
        <v>4.4130767E7</v>
      </c>
    </row>
    <row r="2114">
      <c r="A2114" s="93">
        <v>2019.0</v>
      </c>
      <c r="B2114" s="94" t="s">
        <v>185</v>
      </c>
      <c r="C2114" s="94" t="s">
        <v>11</v>
      </c>
      <c r="D2114" s="94" t="s">
        <v>198</v>
      </c>
      <c r="E2114" s="94" t="s">
        <v>453</v>
      </c>
      <c r="F2114" s="93">
        <v>1125.0</v>
      </c>
      <c r="G2114" s="95" t="s">
        <v>189</v>
      </c>
      <c r="H2114" s="96">
        <v>299478.0</v>
      </c>
    </row>
    <row r="2115">
      <c r="A2115" s="93">
        <v>2019.0</v>
      </c>
      <c r="B2115" s="94" t="s">
        <v>185</v>
      </c>
      <c r="C2115" s="94" t="s">
        <v>11</v>
      </c>
      <c r="D2115" s="94" t="s">
        <v>190</v>
      </c>
      <c r="E2115" s="94" t="s">
        <v>451</v>
      </c>
      <c r="F2115" s="93">
        <v>48203.0</v>
      </c>
      <c r="G2115" s="95" t="s">
        <v>173</v>
      </c>
      <c r="H2115" s="96">
        <v>6.0</v>
      </c>
    </row>
    <row r="2116">
      <c r="A2116" s="93">
        <v>2019.0</v>
      </c>
      <c r="B2116" s="94" t="s">
        <v>185</v>
      </c>
      <c r="C2116" s="94" t="s">
        <v>11</v>
      </c>
      <c r="D2116" s="94" t="s">
        <v>190</v>
      </c>
      <c r="E2116" s="94" t="s">
        <v>451</v>
      </c>
      <c r="F2116" s="93">
        <v>48203.0</v>
      </c>
      <c r="G2116" s="95" t="s">
        <v>189</v>
      </c>
      <c r="H2116" s="96">
        <v>4724.0</v>
      </c>
    </row>
    <row r="2117">
      <c r="A2117" s="93">
        <v>2019.0</v>
      </c>
      <c r="B2117" s="94" t="s">
        <v>185</v>
      </c>
      <c r="C2117" s="94" t="s">
        <v>11</v>
      </c>
      <c r="D2117" s="94" t="s">
        <v>187</v>
      </c>
      <c r="E2117" s="94" t="s">
        <v>450</v>
      </c>
      <c r="F2117" s="93">
        <v>56005.0</v>
      </c>
      <c r="G2117" s="95" t="s">
        <v>172</v>
      </c>
      <c r="H2117" s="96">
        <v>2.43201182E8</v>
      </c>
    </row>
    <row r="2118">
      <c r="A2118" s="93">
        <v>2019.0</v>
      </c>
      <c r="B2118" s="94" t="s">
        <v>185</v>
      </c>
      <c r="C2118" s="94" t="s">
        <v>11</v>
      </c>
      <c r="D2118" s="94" t="s">
        <v>187</v>
      </c>
      <c r="E2118" s="94" t="s">
        <v>450</v>
      </c>
      <c r="F2118" s="93">
        <v>56005.0</v>
      </c>
      <c r="G2118" s="95" t="s">
        <v>173</v>
      </c>
      <c r="H2118" s="96">
        <v>9997600.0</v>
      </c>
    </row>
    <row r="2119">
      <c r="A2119" s="93">
        <v>2019.0</v>
      </c>
      <c r="B2119" s="94" t="s">
        <v>185</v>
      </c>
      <c r="C2119" s="94" t="s">
        <v>11</v>
      </c>
      <c r="D2119" s="94" t="s">
        <v>187</v>
      </c>
      <c r="E2119" s="94" t="s">
        <v>450</v>
      </c>
      <c r="F2119" s="93">
        <v>56005.0</v>
      </c>
      <c r="G2119" s="95" t="s">
        <v>189</v>
      </c>
      <c r="H2119" s="96">
        <v>4.7634077E7</v>
      </c>
    </row>
    <row r="2120">
      <c r="A2120" s="93">
        <v>2019.0</v>
      </c>
      <c r="B2120" s="94" t="s">
        <v>185</v>
      </c>
      <c r="C2120" s="94" t="s">
        <v>11</v>
      </c>
      <c r="D2120" s="94" t="s">
        <v>256</v>
      </c>
      <c r="E2120" s="94" t="s">
        <v>275</v>
      </c>
      <c r="F2120" s="93">
        <v>39167.0</v>
      </c>
      <c r="G2120" s="95" t="s">
        <v>173</v>
      </c>
      <c r="H2120" s="96">
        <v>1401.0</v>
      </c>
    </row>
    <row r="2121">
      <c r="A2121" s="93">
        <v>2019.0</v>
      </c>
      <c r="B2121" s="94" t="s">
        <v>185</v>
      </c>
      <c r="C2121" s="94" t="s">
        <v>11</v>
      </c>
      <c r="D2121" s="94" t="s">
        <v>256</v>
      </c>
      <c r="E2121" s="94" t="s">
        <v>275</v>
      </c>
      <c r="F2121" s="93">
        <v>39167.0</v>
      </c>
      <c r="G2121" s="95" t="s">
        <v>189</v>
      </c>
      <c r="H2121" s="96">
        <v>85703.0</v>
      </c>
    </row>
    <row r="2122">
      <c r="A2122" s="93">
        <v>2019.0</v>
      </c>
      <c r="B2122" s="94" t="s">
        <v>185</v>
      </c>
      <c r="C2122" s="94" t="s">
        <v>11</v>
      </c>
      <c r="D2122" s="94" t="s">
        <v>187</v>
      </c>
      <c r="E2122" s="94" t="s">
        <v>265</v>
      </c>
      <c r="F2122" s="93">
        <v>56011.0</v>
      </c>
      <c r="G2122" s="95" t="s">
        <v>173</v>
      </c>
      <c r="H2122" s="96">
        <v>436029.0</v>
      </c>
    </row>
    <row r="2123">
      <c r="A2123" s="93">
        <v>2019.0</v>
      </c>
      <c r="B2123" s="94" t="s">
        <v>185</v>
      </c>
      <c r="C2123" s="94" t="s">
        <v>11</v>
      </c>
      <c r="D2123" s="94" t="s">
        <v>187</v>
      </c>
      <c r="E2123" s="94" t="s">
        <v>265</v>
      </c>
      <c r="F2123" s="93">
        <v>56011.0</v>
      </c>
      <c r="G2123" s="95" t="s">
        <v>189</v>
      </c>
      <c r="H2123" s="96">
        <v>14142.0</v>
      </c>
    </row>
    <row r="2124">
      <c r="A2124" s="93">
        <v>2019.0</v>
      </c>
      <c r="B2124" s="94" t="s">
        <v>185</v>
      </c>
      <c r="C2124" s="94" t="s">
        <v>11</v>
      </c>
      <c r="D2124" s="94" t="s">
        <v>300</v>
      </c>
      <c r="E2124" s="94" t="s">
        <v>445</v>
      </c>
      <c r="F2124" s="93">
        <v>6067.0</v>
      </c>
      <c r="G2124" s="95" t="s">
        <v>189</v>
      </c>
      <c r="H2124" s="96">
        <v>251172.0</v>
      </c>
    </row>
    <row r="2125">
      <c r="A2125" s="93">
        <v>2019.0</v>
      </c>
      <c r="B2125" s="94" t="s">
        <v>185</v>
      </c>
      <c r="C2125" s="94" t="s">
        <v>11</v>
      </c>
      <c r="D2125" s="94" t="s">
        <v>192</v>
      </c>
      <c r="E2125" s="94" t="s">
        <v>444</v>
      </c>
      <c r="F2125" s="93">
        <v>22075.0</v>
      </c>
      <c r="G2125" s="95" t="s">
        <v>173</v>
      </c>
      <c r="H2125" s="96">
        <v>399234.0</v>
      </c>
    </row>
    <row r="2126">
      <c r="A2126" s="93">
        <v>2019.0</v>
      </c>
      <c r="B2126" s="94" t="s">
        <v>185</v>
      </c>
      <c r="C2126" s="94" t="s">
        <v>11</v>
      </c>
      <c r="D2126" s="94" t="s">
        <v>192</v>
      </c>
      <c r="E2126" s="94" t="s">
        <v>444</v>
      </c>
      <c r="F2126" s="93">
        <v>22075.0</v>
      </c>
      <c r="G2126" s="94" t="s">
        <v>189</v>
      </c>
      <c r="H2126" s="96">
        <v>620650.0</v>
      </c>
    </row>
    <row r="2127">
      <c r="A2127" s="93">
        <v>2019.0</v>
      </c>
      <c r="B2127" s="94" t="s">
        <v>185</v>
      </c>
      <c r="C2127" s="94" t="s">
        <v>11</v>
      </c>
      <c r="D2127" s="94" t="s">
        <v>196</v>
      </c>
      <c r="E2127" s="94" t="s">
        <v>147</v>
      </c>
      <c r="F2127" s="93">
        <v>49049.0</v>
      </c>
      <c r="G2127" s="94" t="s">
        <v>189</v>
      </c>
      <c r="H2127" s="93">
        <v>11286.0</v>
      </c>
    </row>
    <row r="2128">
      <c r="A2128" s="93">
        <v>2019.0</v>
      </c>
      <c r="B2128" s="94" t="s">
        <v>185</v>
      </c>
      <c r="C2128" s="94" t="s">
        <v>11</v>
      </c>
      <c r="D2128" s="94" t="s">
        <v>250</v>
      </c>
      <c r="E2128" s="94" t="s">
        <v>443</v>
      </c>
      <c r="F2128" s="93">
        <v>30087.0</v>
      </c>
      <c r="G2128" s="94" t="s">
        <v>172</v>
      </c>
      <c r="H2128" s="93">
        <v>4770101.0</v>
      </c>
    </row>
    <row r="2129">
      <c r="A2129" s="93">
        <v>2019.0</v>
      </c>
      <c r="B2129" s="94" t="s">
        <v>185</v>
      </c>
      <c r="C2129" s="94" t="s">
        <v>11</v>
      </c>
      <c r="D2129" s="94" t="s">
        <v>250</v>
      </c>
      <c r="E2129" s="94" t="s">
        <v>443</v>
      </c>
      <c r="F2129" s="93">
        <v>30087.0</v>
      </c>
      <c r="G2129" s="94" t="s">
        <v>173</v>
      </c>
      <c r="H2129" s="93">
        <v>7224.0</v>
      </c>
    </row>
    <row r="2130">
      <c r="A2130" s="93">
        <v>2019.0</v>
      </c>
      <c r="B2130" s="94" t="s">
        <v>185</v>
      </c>
      <c r="C2130" s="94" t="s">
        <v>11</v>
      </c>
      <c r="D2130" s="94" t="s">
        <v>250</v>
      </c>
      <c r="E2130" s="94" t="s">
        <v>443</v>
      </c>
      <c r="F2130" s="93">
        <v>30087.0</v>
      </c>
      <c r="G2130" s="95" t="s">
        <v>189</v>
      </c>
      <c r="H2130" s="93">
        <v>176.0</v>
      </c>
    </row>
    <row r="2131">
      <c r="A2131" s="93">
        <v>2019.0</v>
      </c>
      <c r="B2131" s="94" t="s">
        <v>185</v>
      </c>
      <c r="C2131" s="94" t="s">
        <v>11</v>
      </c>
      <c r="D2131" s="94" t="s">
        <v>190</v>
      </c>
      <c r="E2131" s="94" t="s">
        <v>442</v>
      </c>
      <c r="F2131" s="93">
        <v>48179.0</v>
      </c>
      <c r="G2131" s="95" t="s">
        <v>173</v>
      </c>
      <c r="H2131" s="93">
        <v>934.0</v>
      </c>
    </row>
    <row r="2132">
      <c r="A2132" s="93">
        <v>2019.0</v>
      </c>
      <c r="B2132" s="94" t="s">
        <v>185</v>
      </c>
      <c r="C2132" s="94" t="s">
        <v>11</v>
      </c>
      <c r="D2132" s="94" t="s">
        <v>256</v>
      </c>
      <c r="E2132" s="94" t="s">
        <v>441</v>
      </c>
      <c r="F2132" s="93">
        <v>39111.0</v>
      </c>
      <c r="G2132" s="95" t="s">
        <v>173</v>
      </c>
      <c r="H2132" s="93">
        <v>487.0</v>
      </c>
    </row>
    <row r="2133">
      <c r="A2133" s="93">
        <v>2019.0</v>
      </c>
      <c r="B2133" s="94" t="s">
        <v>185</v>
      </c>
      <c r="C2133" s="94" t="s">
        <v>11</v>
      </c>
      <c r="D2133" s="94" t="s">
        <v>256</v>
      </c>
      <c r="E2133" s="94" t="s">
        <v>441</v>
      </c>
      <c r="F2133" s="93">
        <v>39111.0</v>
      </c>
      <c r="G2133" s="95" t="s">
        <v>189</v>
      </c>
      <c r="H2133" s="93">
        <v>1878310.0</v>
      </c>
    </row>
    <row r="2134">
      <c r="A2134" s="93">
        <v>2019.0</v>
      </c>
      <c r="B2134" s="94" t="s">
        <v>185</v>
      </c>
      <c r="C2134" s="94" t="s">
        <v>11</v>
      </c>
      <c r="D2134" s="94" t="s">
        <v>192</v>
      </c>
      <c r="E2134" s="94" t="s">
        <v>438</v>
      </c>
      <c r="F2134" s="93">
        <v>22029.0</v>
      </c>
      <c r="G2134" s="95" t="s">
        <v>173</v>
      </c>
      <c r="H2134" s="93">
        <v>20.0</v>
      </c>
    </row>
    <row r="2135">
      <c r="A2135" s="93">
        <v>2019.0</v>
      </c>
      <c r="B2135" s="94" t="s">
        <v>185</v>
      </c>
      <c r="C2135" s="94" t="s">
        <v>11</v>
      </c>
      <c r="D2135" s="94" t="s">
        <v>260</v>
      </c>
      <c r="E2135" s="94" t="s">
        <v>437</v>
      </c>
      <c r="F2135" s="93">
        <v>42129.0</v>
      </c>
      <c r="G2135" s="95" t="s">
        <v>189</v>
      </c>
      <c r="H2135" s="96">
        <v>3080.0</v>
      </c>
    </row>
    <row r="2136">
      <c r="A2136" s="93">
        <v>2019.0</v>
      </c>
      <c r="B2136" s="94" t="s">
        <v>185</v>
      </c>
      <c r="C2136" s="94" t="s">
        <v>11</v>
      </c>
      <c r="D2136" s="94" t="s">
        <v>204</v>
      </c>
      <c r="E2136" s="94" t="s">
        <v>436</v>
      </c>
      <c r="F2136" s="93">
        <v>8125.0</v>
      </c>
      <c r="G2136" s="95" t="s">
        <v>189</v>
      </c>
      <c r="H2136" s="96">
        <v>620089.0</v>
      </c>
    </row>
    <row r="2137">
      <c r="A2137" s="93">
        <v>2019.0</v>
      </c>
      <c r="B2137" s="94" t="s">
        <v>185</v>
      </c>
      <c r="C2137" s="94" t="s">
        <v>11</v>
      </c>
      <c r="D2137" s="94" t="s">
        <v>202</v>
      </c>
      <c r="E2137" s="94" t="s">
        <v>434</v>
      </c>
      <c r="F2137" s="93">
        <v>26079.0</v>
      </c>
      <c r="G2137" s="95" t="s">
        <v>173</v>
      </c>
      <c r="H2137" s="96">
        <v>436.0</v>
      </c>
    </row>
    <row r="2138">
      <c r="A2138" s="93">
        <v>2019.0</v>
      </c>
      <c r="B2138" s="94" t="s">
        <v>185</v>
      </c>
      <c r="C2138" s="94" t="s">
        <v>11</v>
      </c>
      <c r="D2138" s="94" t="s">
        <v>202</v>
      </c>
      <c r="E2138" s="94" t="s">
        <v>434</v>
      </c>
      <c r="F2138" s="93">
        <v>26079.0</v>
      </c>
      <c r="G2138" s="95" t="s">
        <v>189</v>
      </c>
      <c r="H2138" s="96">
        <v>2842.0</v>
      </c>
    </row>
    <row r="2139">
      <c r="A2139" s="93">
        <v>2019.0</v>
      </c>
      <c r="B2139" s="94" t="s">
        <v>185</v>
      </c>
      <c r="C2139" s="94" t="s">
        <v>11</v>
      </c>
      <c r="D2139" s="94" t="s">
        <v>192</v>
      </c>
      <c r="E2139" s="94" t="s">
        <v>431</v>
      </c>
      <c r="F2139" s="93">
        <v>22017.0</v>
      </c>
      <c r="G2139" s="95" t="s">
        <v>173</v>
      </c>
      <c r="H2139" s="96">
        <v>6713.0</v>
      </c>
    </row>
    <row r="2140">
      <c r="A2140" s="93">
        <v>2019.0</v>
      </c>
      <c r="B2140" s="94" t="s">
        <v>185</v>
      </c>
      <c r="C2140" s="94" t="s">
        <v>11</v>
      </c>
      <c r="D2140" s="94" t="s">
        <v>192</v>
      </c>
      <c r="E2140" s="94" t="s">
        <v>431</v>
      </c>
      <c r="F2140" s="93">
        <v>22017.0</v>
      </c>
      <c r="G2140" s="95" t="s">
        <v>189</v>
      </c>
      <c r="H2140" s="96">
        <v>1328618.0</v>
      </c>
    </row>
    <row r="2141">
      <c r="A2141" s="93">
        <v>2019.0</v>
      </c>
      <c r="B2141" s="94" t="s">
        <v>185</v>
      </c>
      <c r="C2141" s="94" t="s">
        <v>11</v>
      </c>
      <c r="D2141" s="94" t="s">
        <v>300</v>
      </c>
      <c r="E2141" s="94" t="s">
        <v>354</v>
      </c>
      <c r="F2141" s="93">
        <v>6029.0</v>
      </c>
      <c r="G2141" s="95" t="s">
        <v>173</v>
      </c>
      <c r="H2141" s="96">
        <v>8908492.0</v>
      </c>
    </row>
    <row r="2142">
      <c r="A2142" s="93">
        <v>2019.0</v>
      </c>
      <c r="B2142" s="94" t="s">
        <v>185</v>
      </c>
      <c r="C2142" s="94" t="s">
        <v>11</v>
      </c>
      <c r="D2142" s="94" t="s">
        <v>300</v>
      </c>
      <c r="E2142" s="94" t="s">
        <v>354</v>
      </c>
      <c r="F2142" s="93">
        <v>6029.0</v>
      </c>
      <c r="G2142" s="95" t="s">
        <v>189</v>
      </c>
      <c r="H2142" s="96">
        <v>7411992.0</v>
      </c>
    </row>
    <row r="2143">
      <c r="A2143" s="93">
        <v>2019.0</v>
      </c>
      <c r="B2143" s="94" t="s">
        <v>185</v>
      </c>
      <c r="C2143" s="94" t="s">
        <v>11</v>
      </c>
      <c r="D2143" s="94" t="s">
        <v>190</v>
      </c>
      <c r="E2143" s="94" t="s">
        <v>524</v>
      </c>
      <c r="F2143" s="93">
        <v>48039.0</v>
      </c>
      <c r="G2143" s="95" t="s">
        <v>173</v>
      </c>
      <c r="H2143" s="96">
        <v>2011.0</v>
      </c>
    </row>
    <row r="2144">
      <c r="A2144" s="93">
        <v>2019.0</v>
      </c>
      <c r="B2144" s="94" t="s">
        <v>185</v>
      </c>
      <c r="C2144" s="94" t="s">
        <v>11</v>
      </c>
      <c r="D2144" s="94" t="s">
        <v>190</v>
      </c>
      <c r="E2144" s="94" t="s">
        <v>524</v>
      </c>
      <c r="F2144" s="93">
        <v>48039.0</v>
      </c>
      <c r="G2144" s="95" t="s">
        <v>189</v>
      </c>
      <c r="H2144" s="96">
        <v>161556.0</v>
      </c>
    </row>
    <row r="2145">
      <c r="A2145" s="93">
        <v>2019.0</v>
      </c>
      <c r="B2145" s="94" t="s">
        <v>185</v>
      </c>
      <c r="C2145" s="94" t="s">
        <v>11</v>
      </c>
      <c r="D2145" s="94" t="s">
        <v>194</v>
      </c>
      <c r="E2145" s="94" t="s">
        <v>426</v>
      </c>
      <c r="F2145" s="93">
        <v>38011.0</v>
      </c>
      <c r="G2145" s="95" t="s">
        <v>173</v>
      </c>
      <c r="H2145" s="96">
        <v>609934.0</v>
      </c>
    </row>
    <row r="2146">
      <c r="A2146" s="93">
        <v>2019.0</v>
      </c>
      <c r="B2146" s="94" t="s">
        <v>185</v>
      </c>
      <c r="C2146" s="94" t="s">
        <v>11</v>
      </c>
      <c r="D2146" s="94" t="s">
        <v>194</v>
      </c>
      <c r="E2146" s="94" t="s">
        <v>426</v>
      </c>
      <c r="F2146" s="93">
        <v>38011.0</v>
      </c>
      <c r="G2146" s="95" t="s">
        <v>189</v>
      </c>
      <c r="H2146" s="96">
        <v>830362.0</v>
      </c>
    </row>
    <row r="2147">
      <c r="A2147" s="93">
        <v>2019.0</v>
      </c>
      <c r="B2147" s="94" t="s">
        <v>185</v>
      </c>
      <c r="C2147" s="94" t="s">
        <v>11</v>
      </c>
      <c r="D2147" s="94" t="s">
        <v>250</v>
      </c>
      <c r="E2147" s="94" t="s">
        <v>424</v>
      </c>
      <c r="F2147" s="93">
        <v>30079.0</v>
      </c>
      <c r="G2147" s="95" t="s">
        <v>173</v>
      </c>
      <c r="H2147" s="96">
        <v>73862.0</v>
      </c>
    </row>
    <row r="2148">
      <c r="A2148" s="93">
        <v>2019.0</v>
      </c>
      <c r="B2148" s="94" t="s">
        <v>185</v>
      </c>
      <c r="C2148" s="94" t="s">
        <v>11</v>
      </c>
      <c r="D2148" s="94" t="s">
        <v>250</v>
      </c>
      <c r="E2148" s="94" t="s">
        <v>424</v>
      </c>
      <c r="F2148" s="93">
        <v>30079.0</v>
      </c>
      <c r="G2148" s="95" t="s">
        <v>189</v>
      </c>
      <c r="H2148" s="96">
        <v>22627.0</v>
      </c>
    </row>
    <row r="2149">
      <c r="A2149" s="93">
        <v>2019.0</v>
      </c>
      <c r="B2149" s="94" t="s">
        <v>185</v>
      </c>
      <c r="C2149" s="94" t="s">
        <v>11</v>
      </c>
      <c r="D2149" s="94" t="s">
        <v>204</v>
      </c>
      <c r="E2149" s="94" t="s">
        <v>315</v>
      </c>
      <c r="F2149" s="93">
        <v>8051.0</v>
      </c>
      <c r="G2149" s="95" t="s">
        <v>172</v>
      </c>
      <c r="H2149" s="96">
        <v>3884634.0</v>
      </c>
    </row>
    <row r="2150">
      <c r="A2150" s="93">
        <v>2019.0</v>
      </c>
      <c r="B2150" s="94" t="s">
        <v>185</v>
      </c>
      <c r="C2150" s="94" t="s">
        <v>11</v>
      </c>
      <c r="D2150" s="94" t="s">
        <v>204</v>
      </c>
      <c r="E2150" s="94" t="s">
        <v>315</v>
      </c>
      <c r="F2150" s="93">
        <v>8051.0</v>
      </c>
      <c r="G2150" s="95" t="s">
        <v>173</v>
      </c>
      <c r="H2150" s="96">
        <v>190.0</v>
      </c>
    </row>
    <row r="2151">
      <c r="A2151" s="93">
        <v>2019.0</v>
      </c>
      <c r="B2151" s="94" t="s">
        <v>185</v>
      </c>
      <c r="C2151" s="94" t="s">
        <v>11</v>
      </c>
      <c r="D2151" s="94" t="s">
        <v>204</v>
      </c>
      <c r="E2151" s="94" t="s">
        <v>315</v>
      </c>
      <c r="F2151" s="93">
        <v>8051.0</v>
      </c>
      <c r="G2151" s="95" t="s">
        <v>189</v>
      </c>
      <c r="H2151" s="96">
        <v>2712031.0</v>
      </c>
    </row>
    <row r="2152">
      <c r="A2152" s="93">
        <v>2019.0</v>
      </c>
      <c r="B2152" s="94" t="s">
        <v>185</v>
      </c>
      <c r="C2152" s="94" t="s">
        <v>11</v>
      </c>
      <c r="D2152" s="94" t="s">
        <v>231</v>
      </c>
      <c r="E2152" s="94" t="s">
        <v>375</v>
      </c>
      <c r="F2152" s="93">
        <v>5083.0</v>
      </c>
      <c r="G2152" s="95" t="s">
        <v>189</v>
      </c>
      <c r="H2152" s="96">
        <v>2963537.0</v>
      </c>
    </row>
    <row r="2153">
      <c r="A2153" s="93">
        <v>2019.0</v>
      </c>
      <c r="B2153" s="94" t="s">
        <v>185</v>
      </c>
      <c r="C2153" s="94" t="s">
        <v>11</v>
      </c>
      <c r="D2153" s="94" t="s">
        <v>200</v>
      </c>
      <c r="E2153" s="94" t="s">
        <v>402</v>
      </c>
      <c r="F2153" s="93">
        <v>40061.0</v>
      </c>
      <c r="G2153" s="95" t="s">
        <v>189</v>
      </c>
      <c r="H2153" s="96">
        <v>127079.0</v>
      </c>
    </row>
    <row r="2154">
      <c r="A2154" s="93">
        <v>2019.0</v>
      </c>
      <c r="B2154" s="94" t="s">
        <v>185</v>
      </c>
      <c r="C2154" s="94" t="s">
        <v>11</v>
      </c>
      <c r="D2154" s="94" t="s">
        <v>398</v>
      </c>
      <c r="E2154" s="94" t="s">
        <v>417</v>
      </c>
      <c r="F2154" s="93">
        <v>36099.0</v>
      </c>
      <c r="G2154" s="95" t="s">
        <v>189</v>
      </c>
      <c r="H2154" s="96">
        <v>2511.0</v>
      </c>
    </row>
    <row r="2155">
      <c r="A2155" s="93">
        <v>2019.0</v>
      </c>
      <c r="B2155" s="94" t="s">
        <v>185</v>
      </c>
      <c r="C2155" s="94" t="s">
        <v>11</v>
      </c>
      <c r="D2155" s="94" t="s">
        <v>300</v>
      </c>
      <c r="E2155" s="94" t="s">
        <v>416</v>
      </c>
      <c r="F2155" s="93">
        <v>6095.0</v>
      </c>
      <c r="G2155" s="95" t="s">
        <v>173</v>
      </c>
      <c r="H2155" s="96">
        <v>22.0</v>
      </c>
    </row>
    <row r="2156">
      <c r="A2156" s="93">
        <v>2019.0</v>
      </c>
      <c r="B2156" s="94" t="s">
        <v>185</v>
      </c>
      <c r="C2156" s="94" t="s">
        <v>11</v>
      </c>
      <c r="D2156" s="94" t="s">
        <v>300</v>
      </c>
      <c r="E2156" s="94" t="s">
        <v>416</v>
      </c>
      <c r="F2156" s="93">
        <v>6095.0</v>
      </c>
      <c r="G2156" s="95" t="s">
        <v>189</v>
      </c>
      <c r="H2156" s="96">
        <v>1176604.0</v>
      </c>
    </row>
    <row r="2157">
      <c r="A2157" s="93">
        <v>2019.0</v>
      </c>
      <c r="B2157" s="94" t="s">
        <v>185</v>
      </c>
      <c r="C2157" s="94" t="s">
        <v>11</v>
      </c>
      <c r="D2157" s="94" t="s">
        <v>250</v>
      </c>
      <c r="E2157" s="94" t="s">
        <v>414</v>
      </c>
      <c r="F2157" s="93">
        <v>30027.0</v>
      </c>
      <c r="G2157" s="95" t="s">
        <v>189</v>
      </c>
      <c r="H2157" s="93">
        <v>7535.0</v>
      </c>
    </row>
    <row r="2158">
      <c r="A2158" s="93">
        <v>2019.0</v>
      </c>
      <c r="B2158" s="94" t="s">
        <v>185</v>
      </c>
      <c r="C2158" s="94" t="s">
        <v>11</v>
      </c>
      <c r="D2158" s="94" t="s">
        <v>214</v>
      </c>
      <c r="E2158" s="94" t="s">
        <v>413</v>
      </c>
      <c r="F2158" s="93">
        <v>28129.0</v>
      </c>
      <c r="G2158" s="95" t="s">
        <v>173</v>
      </c>
      <c r="H2158" s="93">
        <v>14562.0</v>
      </c>
    </row>
    <row r="2159">
      <c r="A2159" s="93">
        <v>2019.0</v>
      </c>
      <c r="B2159" s="94" t="s">
        <v>185</v>
      </c>
      <c r="C2159" s="94" t="s">
        <v>11</v>
      </c>
      <c r="D2159" s="94" t="s">
        <v>214</v>
      </c>
      <c r="E2159" s="94" t="s">
        <v>413</v>
      </c>
      <c r="F2159" s="93">
        <v>28129.0</v>
      </c>
      <c r="G2159" s="95" t="s">
        <v>189</v>
      </c>
      <c r="H2159" s="93">
        <v>11831.0</v>
      </c>
    </row>
    <row r="2160">
      <c r="A2160" s="93">
        <v>2019.0</v>
      </c>
      <c r="B2160" s="94" t="s">
        <v>185</v>
      </c>
      <c r="C2160" s="94" t="s">
        <v>11</v>
      </c>
      <c r="D2160" s="94" t="s">
        <v>198</v>
      </c>
      <c r="E2160" s="94" t="s">
        <v>411</v>
      </c>
      <c r="F2160" s="93">
        <v>1003.0</v>
      </c>
      <c r="G2160" s="95" t="s">
        <v>173</v>
      </c>
      <c r="H2160" s="96">
        <v>20.0</v>
      </c>
    </row>
    <row r="2161">
      <c r="A2161" s="93">
        <v>2019.0</v>
      </c>
      <c r="B2161" s="94" t="s">
        <v>185</v>
      </c>
      <c r="C2161" s="94" t="s">
        <v>11</v>
      </c>
      <c r="D2161" s="94" t="s">
        <v>198</v>
      </c>
      <c r="E2161" s="94" t="s">
        <v>411</v>
      </c>
      <c r="F2161" s="93">
        <v>1003.0</v>
      </c>
      <c r="G2161" s="95" t="s">
        <v>189</v>
      </c>
      <c r="H2161" s="96">
        <v>41295.0</v>
      </c>
    </row>
    <row r="2162">
      <c r="A2162" s="93">
        <v>2019.0</v>
      </c>
      <c r="B2162" s="94" t="s">
        <v>185</v>
      </c>
      <c r="C2162" s="94" t="s">
        <v>11</v>
      </c>
      <c r="D2162" s="94" t="s">
        <v>300</v>
      </c>
      <c r="E2162" s="94" t="s">
        <v>410</v>
      </c>
      <c r="F2162" s="93">
        <v>6077.0</v>
      </c>
      <c r="G2162" s="95" t="s">
        <v>189</v>
      </c>
      <c r="H2162" s="96">
        <v>2820.0</v>
      </c>
    </row>
    <row r="2163">
      <c r="A2163" s="93">
        <v>2019.0</v>
      </c>
      <c r="B2163" s="94" t="s">
        <v>185</v>
      </c>
      <c r="C2163" s="94" t="s">
        <v>11</v>
      </c>
      <c r="D2163" s="94" t="s">
        <v>187</v>
      </c>
      <c r="E2163" s="94" t="s">
        <v>409</v>
      </c>
      <c r="F2163" s="93">
        <v>56021.0</v>
      </c>
      <c r="G2163" s="95" t="s">
        <v>173</v>
      </c>
      <c r="H2163" s="96">
        <v>79454.0</v>
      </c>
    </row>
    <row r="2164">
      <c r="A2164" s="93">
        <v>2019.0</v>
      </c>
      <c r="B2164" s="94" t="s">
        <v>185</v>
      </c>
      <c r="C2164" s="94" t="s">
        <v>11</v>
      </c>
      <c r="D2164" s="94" t="s">
        <v>187</v>
      </c>
      <c r="E2164" s="94" t="s">
        <v>409</v>
      </c>
      <c r="F2164" s="93">
        <v>56021.0</v>
      </c>
      <c r="G2164" s="95" t="s">
        <v>189</v>
      </c>
      <c r="H2164" s="93">
        <v>47888.0</v>
      </c>
    </row>
    <row r="2165">
      <c r="A2165" s="93">
        <v>2019.0</v>
      </c>
      <c r="B2165" s="94" t="s">
        <v>185</v>
      </c>
      <c r="C2165" s="94" t="s">
        <v>11</v>
      </c>
      <c r="D2165" s="94" t="s">
        <v>192</v>
      </c>
      <c r="E2165" s="94" t="s">
        <v>408</v>
      </c>
      <c r="F2165" s="93">
        <v>22113.0</v>
      </c>
      <c r="G2165" s="95" t="s">
        <v>173</v>
      </c>
      <c r="H2165" s="93">
        <v>1406.0</v>
      </c>
    </row>
    <row r="2166">
      <c r="A2166" s="93">
        <v>2019.0</v>
      </c>
      <c r="B2166" s="94" t="s">
        <v>185</v>
      </c>
      <c r="C2166" s="94" t="s">
        <v>11</v>
      </c>
      <c r="D2166" s="94" t="s">
        <v>263</v>
      </c>
      <c r="E2166" s="94" t="s">
        <v>407</v>
      </c>
      <c r="F2166" s="93">
        <v>20129.0</v>
      </c>
      <c r="G2166" s="95" t="s">
        <v>173</v>
      </c>
      <c r="H2166" s="96">
        <v>51829.0</v>
      </c>
    </row>
    <row r="2167">
      <c r="A2167" s="93">
        <v>2019.0</v>
      </c>
      <c r="B2167" s="94" t="s">
        <v>185</v>
      </c>
      <c r="C2167" s="94" t="s">
        <v>11</v>
      </c>
      <c r="D2167" s="94" t="s">
        <v>263</v>
      </c>
      <c r="E2167" s="94" t="s">
        <v>407</v>
      </c>
      <c r="F2167" s="93">
        <v>20129.0</v>
      </c>
      <c r="G2167" s="95" t="s">
        <v>189</v>
      </c>
      <c r="H2167" s="96">
        <v>1475109.0</v>
      </c>
    </row>
    <row r="2168">
      <c r="A2168" s="93">
        <v>2019.0</v>
      </c>
      <c r="B2168" s="94" t="s">
        <v>185</v>
      </c>
      <c r="C2168" s="94" t="s">
        <v>11</v>
      </c>
      <c r="D2168" s="94" t="s">
        <v>204</v>
      </c>
      <c r="E2168" s="94" t="s">
        <v>357</v>
      </c>
      <c r="F2168" s="93">
        <v>8043.0</v>
      </c>
      <c r="G2168" s="95" t="s">
        <v>173</v>
      </c>
      <c r="H2168" s="96">
        <v>61.0</v>
      </c>
    </row>
    <row r="2169">
      <c r="A2169" s="93">
        <v>2019.0</v>
      </c>
      <c r="B2169" s="94" t="s">
        <v>185</v>
      </c>
      <c r="C2169" s="94" t="s">
        <v>11</v>
      </c>
      <c r="D2169" s="94" t="s">
        <v>204</v>
      </c>
      <c r="E2169" s="94" t="s">
        <v>357</v>
      </c>
      <c r="F2169" s="93">
        <v>8043.0</v>
      </c>
      <c r="G2169" s="95" t="s">
        <v>189</v>
      </c>
      <c r="H2169" s="96">
        <v>91.0</v>
      </c>
    </row>
    <row r="2170">
      <c r="A2170" s="93">
        <v>2019.0</v>
      </c>
      <c r="B2170" s="94" t="s">
        <v>185</v>
      </c>
      <c r="C2170" s="94" t="s">
        <v>11</v>
      </c>
      <c r="D2170" s="94" t="s">
        <v>204</v>
      </c>
      <c r="E2170" s="94" t="s">
        <v>404</v>
      </c>
      <c r="F2170" s="93">
        <v>8067.0</v>
      </c>
      <c r="G2170" s="95" t="s">
        <v>172</v>
      </c>
      <c r="H2170" s="96">
        <v>571884.0</v>
      </c>
    </row>
    <row r="2171">
      <c r="A2171" s="93">
        <v>2019.0</v>
      </c>
      <c r="B2171" s="94" t="s">
        <v>185</v>
      </c>
      <c r="C2171" s="94" t="s">
        <v>11</v>
      </c>
      <c r="D2171" s="94" t="s">
        <v>204</v>
      </c>
      <c r="E2171" s="94" t="s">
        <v>404</v>
      </c>
      <c r="F2171" s="93">
        <v>8067.0</v>
      </c>
      <c r="G2171" s="95" t="s">
        <v>173</v>
      </c>
      <c r="H2171" s="96">
        <v>52.0</v>
      </c>
    </row>
    <row r="2172">
      <c r="A2172" s="93">
        <v>2019.0</v>
      </c>
      <c r="B2172" s="94" t="s">
        <v>185</v>
      </c>
      <c r="C2172" s="94" t="s">
        <v>11</v>
      </c>
      <c r="D2172" s="94" t="s">
        <v>204</v>
      </c>
      <c r="E2172" s="94" t="s">
        <v>404</v>
      </c>
      <c r="F2172" s="93">
        <v>8067.0</v>
      </c>
      <c r="G2172" s="95" t="s">
        <v>189</v>
      </c>
      <c r="H2172" s="96">
        <v>1.1839684E7</v>
      </c>
    </row>
    <row r="2173">
      <c r="A2173" s="93">
        <v>2019.0</v>
      </c>
      <c r="B2173" s="94" t="s">
        <v>185</v>
      </c>
      <c r="C2173" s="94" t="s">
        <v>11</v>
      </c>
      <c r="D2173" s="94" t="s">
        <v>263</v>
      </c>
      <c r="E2173" s="94" t="s">
        <v>403</v>
      </c>
      <c r="F2173" s="93">
        <v>20093.0</v>
      </c>
      <c r="G2173" s="95" t="s">
        <v>173</v>
      </c>
      <c r="H2173" s="96">
        <v>25292.0</v>
      </c>
    </row>
    <row r="2174">
      <c r="A2174" s="93">
        <v>2019.0</v>
      </c>
      <c r="B2174" s="94" t="s">
        <v>185</v>
      </c>
      <c r="C2174" s="94" t="s">
        <v>11</v>
      </c>
      <c r="D2174" s="94" t="s">
        <v>263</v>
      </c>
      <c r="E2174" s="94" t="s">
        <v>403</v>
      </c>
      <c r="F2174" s="93">
        <v>20093.0</v>
      </c>
      <c r="G2174" s="95" t="s">
        <v>189</v>
      </c>
      <c r="H2174" s="96">
        <v>1072466.0</v>
      </c>
    </row>
    <row r="2175">
      <c r="A2175" s="93">
        <v>2019.0</v>
      </c>
      <c r="B2175" s="94" t="s">
        <v>185</v>
      </c>
      <c r="C2175" s="94" t="s">
        <v>11</v>
      </c>
      <c r="D2175" s="94" t="s">
        <v>263</v>
      </c>
      <c r="E2175" s="94" t="s">
        <v>402</v>
      </c>
      <c r="F2175" s="93">
        <v>20081.0</v>
      </c>
      <c r="G2175" s="94" t="s">
        <v>173</v>
      </c>
      <c r="H2175" s="96">
        <v>23865.0</v>
      </c>
    </row>
    <row r="2176">
      <c r="A2176" s="93">
        <v>2019.0</v>
      </c>
      <c r="B2176" s="94" t="s">
        <v>185</v>
      </c>
      <c r="C2176" s="94" t="s">
        <v>11</v>
      </c>
      <c r="D2176" s="94" t="s">
        <v>263</v>
      </c>
      <c r="E2176" s="94" t="s">
        <v>402</v>
      </c>
      <c r="F2176" s="93">
        <v>20081.0</v>
      </c>
      <c r="G2176" s="94" t="s">
        <v>189</v>
      </c>
      <c r="H2176" s="96">
        <v>152329.0</v>
      </c>
    </row>
    <row r="2177">
      <c r="A2177" s="93">
        <v>2019.0</v>
      </c>
      <c r="B2177" s="94" t="s">
        <v>185</v>
      </c>
      <c r="C2177" s="94" t="s">
        <v>11</v>
      </c>
      <c r="D2177" s="94" t="s">
        <v>200</v>
      </c>
      <c r="E2177" s="94" t="s">
        <v>397</v>
      </c>
      <c r="F2177" s="93">
        <v>40139.0</v>
      </c>
      <c r="G2177" s="94" t="s">
        <v>173</v>
      </c>
      <c r="H2177" s="96">
        <v>1364.0</v>
      </c>
    </row>
    <row r="2178">
      <c r="A2178" s="93">
        <v>2019.0</v>
      </c>
      <c r="B2178" s="94" t="s">
        <v>185</v>
      </c>
      <c r="C2178" s="94" t="s">
        <v>11</v>
      </c>
      <c r="D2178" s="94" t="s">
        <v>200</v>
      </c>
      <c r="E2178" s="94" t="s">
        <v>397</v>
      </c>
      <c r="F2178" s="93">
        <v>40139.0</v>
      </c>
      <c r="G2178" s="94" t="s">
        <v>189</v>
      </c>
      <c r="H2178" s="93">
        <v>86108.0</v>
      </c>
    </row>
    <row r="2179">
      <c r="A2179" s="93">
        <v>2019.0</v>
      </c>
      <c r="B2179" s="94" t="s">
        <v>185</v>
      </c>
      <c r="C2179" s="94" t="s">
        <v>11</v>
      </c>
      <c r="D2179" s="94" t="s">
        <v>200</v>
      </c>
      <c r="E2179" s="94" t="s">
        <v>395</v>
      </c>
      <c r="F2179" s="93">
        <v>40079.0</v>
      </c>
      <c r="G2179" s="94" t="s">
        <v>172</v>
      </c>
      <c r="H2179" s="93">
        <v>140153.0</v>
      </c>
    </row>
    <row r="2180">
      <c r="A2180" s="93">
        <v>2019.0</v>
      </c>
      <c r="B2180" s="94" t="s">
        <v>185</v>
      </c>
      <c r="C2180" s="94" t="s">
        <v>11</v>
      </c>
      <c r="D2180" s="94" t="s">
        <v>200</v>
      </c>
      <c r="E2180" s="94" t="s">
        <v>395</v>
      </c>
      <c r="F2180" s="93">
        <v>40079.0</v>
      </c>
      <c r="G2180" s="95" t="s">
        <v>189</v>
      </c>
      <c r="H2180" s="93">
        <v>26965.0</v>
      </c>
    </row>
    <row r="2181">
      <c r="A2181" s="93">
        <v>2019.0</v>
      </c>
      <c r="B2181" s="94" t="s">
        <v>185</v>
      </c>
      <c r="C2181" s="94" t="s">
        <v>11</v>
      </c>
      <c r="D2181" s="94" t="s">
        <v>260</v>
      </c>
      <c r="E2181" s="94" t="s">
        <v>394</v>
      </c>
      <c r="F2181" s="93">
        <v>42053.0</v>
      </c>
      <c r="G2181" s="95" t="s">
        <v>173</v>
      </c>
      <c r="H2181" s="93">
        <v>624.0</v>
      </c>
    </row>
    <row r="2182">
      <c r="A2182" s="93">
        <v>2019.0</v>
      </c>
      <c r="B2182" s="94" t="s">
        <v>185</v>
      </c>
      <c r="C2182" s="94" t="s">
        <v>11</v>
      </c>
      <c r="D2182" s="94" t="s">
        <v>260</v>
      </c>
      <c r="E2182" s="94" t="s">
        <v>394</v>
      </c>
      <c r="F2182" s="93">
        <v>42053.0</v>
      </c>
      <c r="G2182" s="95" t="s">
        <v>189</v>
      </c>
      <c r="H2182" s="93">
        <v>5344.0</v>
      </c>
    </row>
    <row r="2183">
      <c r="A2183" s="93">
        <v>2019.0</v>
      </c>
      <c r="B2183" s="94" t="s">
        <v>185</v>
      </c>
      <c r="C2183" s="94" t="s">
        <v>11</v>
      </c>
      <c r="D2183" s="94" t="s">
        <v>206</v>
      </c>
      <c r="E2183" s="94" t="s">
        <v>355</v>
      </c>
      <c r="F2183" s="93">
        <v>35025.0</v>
      </c>
      <c r="G2183" s="95" t="s">
        <v>173</v>
      </c>
      <c r="H2183" s="93">
        <v>8.3611244E7</v>
      </c>
    </row>
    <row r="2184">
      <c r="A2184" s="93">
        <v>2019.0</v>
      </c>
      <c r="B2184" s="94" t="s">
        <v>185</v>
      </c>
      <c r="C2184" s="94" t="s">
        <v>11</v>
      </c>
      <c r="D2184" s="94" t="s">
        <v>206</v>
      </c>
      <c r="E2184" s="94" t="s">
        <v>355</v>
      </c>
      <c r="F2184" s="93">
        <v>35025.0</v>
      </c>
      <c r="G2184" s="95" t="s">
        <v>189</v>
      </c>
      <c r="H2184" s="96">
        <v>2.53916431E8</v>
      </c>
    </row>
    <row r="2185">
      <c r="A2185" s="93">
        <v>2019.0</v>
      </c>
      <c r="B2185" s="94" t="s">
        <v>185</v>
      </c>
      <c r="C2185" s="94" t="s">
        <v>11</v>
      </c>
      <c r="D2185" s="94" t="s">
        <v>204</v>
      </c>
      <c r="E2185" s="94" t="s">
        <v>389</v>
      </c>
      <c r="F2185" s="93">
        <v>8069.0</v>
      </c>
      <c r="G2185" s="95" t="s">
        <v>173</v>
      </c>
      <c r="H2185" s="96">
        <v>941.0</v>
      </c>
    </row>
    <row r="2186">
      <c r="A2186" s="93">
        <v>2019.0</v>
      </c>
      <c r="B2186" s="94" t="s">
        <v>185</v>
      </c>
      <c r="C2186" s="94" t="s">
        <v>11</v>
      </c>
      <c r="D2186" s="94" t="s">
        <v>204</v>
      </c>
      <c r="E2186" s="94" t="s">
        <v>389</v>
      </c>
      <c r="F2186" s="93">
        <v>8069.0</v>
      </c>
      <c r="G2186" s="95" t="s">
        <v>189</v>
      </c>
      <c r="H2186" s="96">
        <v>168.0</v>
      </c>
    </row>
    <row r="2187">
      <c r="A2187" s="93">
        <v>2019.0</v>
      </c>
      <c r="B2187" s="94" t="s">
        <v>185</v>
      </c>
      <c r="C2187" s="94" t="s">
        <v>11</v>
      </c>
      <c r="D2187" s="94" t="s">
        <v>204</v>
      </c>
      <c r="E2187" s="94" t="s">
        <v>387</v>
      </c>
      <c r="F2187" s="93">
        <v>8113.0</v>
      </c>
      <c r="G2187" s="95" t="s">
        <v>173</v>
      </c>
      <c r="H2187" s="96">
        <v>1105.0</v>
      </c>
    </row>
    <row r="2188">
      <c r="A2188" s="93">
        <v>2019.0</v>
      </c>
      <c r="B2188" s="94" t="s">
        <v>185</v>
      </c>
      <c r="C2188" s="94" t="s">
        <v>11</v>
      </c>
      <c r="D2188" s="94" t="s">
        <v>204</v>
      </c>
      <c r="E2188" s="94" t="s">
        <v>387</v>
      </c>
      <c r="F2188" s="93">
        <v>8113.0</v>
      </c>
      <c r="G2188" s="95" t="s">
        <v>189</v>
      </c>
      <c r="H2188" s="96">
        <v>1999912.0</v>
      </c>
    </row>
    <row r="2189">
      <c r="A2189" s="93">
        <v>2019.0</v>
      </c>
      <c r="B2189" s="94" t="s">
        <v>185</v>
      </c>
      <c r="C2189" s="94" t="s">
        <v>11</v>
      </c>
      <c r="D2189" s="94" t="s">
        <v>214</v>
      </c>
      <c r="E2189" s="94" t="s">
        <v>356</v>
      </c>
      <c r="F2189" s="93">
        <v>28111.0</v>
      </c>
      <c r="G2189" s="95" t="s">
        <v>173</v>
      </c>
      <c r="H2189" s="96">
        <v>109941.0</v>
      </c>
    </row>
    <row r="2190">
      <c r="A2190" s="93">
        <v>2019.0</v>
      </c>
      <c r="B2190" s="94" t="s">
        <v>185</v>
      </c>
      <c r="C2190" s="94" t="s">
        <v>11</v>
      </c>
      <c r="D2190" s="94" t="s">
        <v>214</v>
      </c>
      <c r="E2190" s="94" t="s">
        <v>356</v>
      </c>
      <c r="F2190" s="93">
        <v>28111.0</v>
      </c>
      <c r="G2190" s="95" t="s">
        <v>189</v>
      </c>
      <c r="H2190" s="96">
        <v>13673.0</v>
      </c>
    </row>
    <row r="2191">
      <c r="A2191" s="93">
        <v>2019.0</v>
      </c>
      <c r="B2191" s="94" t="s">
        <v>185</v>
      </c>
      <c r="C2191" s="94" t="s">
        <v>11</v>
      </c>
      <c r="D2191" s="94" t="s">
        <v>194</v>
      </c>
      <c r="E2191" s="94" t="s">
        <v>380</v>
      </c>
      <c r="F2191" s="93">
        <v>38013.0</v>
      </c>
      <c r="G2191" s="95" t="s">
        <v>173</v>
      </c>
      <c r="H2191" s="96">
        <v>24278.0</v>
      </c>
    </row>
    <row r="2192">
      <c r="A2192" s="93">
        <v>2019.0</v>
      </c>
      <c r="B2192" s="94" t="s">
        <v>185</v>
      </c>
      <c r="C2192" s="94" t="s">
        <v>11</v>
      </c>
      <c r="D2192" s="94" t="s">
        <v>194</v>
      </c>
      <c r="E2192" s="94" t="s">
        <v>380</v>
      </c>
      <c r="F2192" s="93">
        <v>38013.0</v>
      </c>
      <c r="G2192" s="95" t="s">
        <v>189</v>
      </c>
      <c r="H2192" s="96">
        <v>73322.0</v>
      </c>
    </row>
    <row r="2193">
      <c r="A2193" s="93">
        <v>2019.0</v>
      </c>
      <c r="B2193" s="94" t="s">
        <v>185</v>
      </c>
      <c r="C2193" s="94" t="s">
        <v>11</v>
      </c>
      <c r="D2193" s="94" t="s">
        <v>198</v>
      </c>
      <c r="E2193" s="94" t="s">
        <v>521</v>
      </c>
      <c r="F2193" s="93">
        <v>1073.0</v>
      </c>
      <c r="G2193" s="95" t="s">
        <v>172</v>
      </c>
      <c r="H2193" s="96">
        <v>399098.0</v>
      </c>
    </row>
    <row r="2194">
      <c r="A2194" s="93">
        <v>2019.0</v>
      </c>
      <c r="B2194" s="94" t="s">
        <v>185</v>
      </c>
      <c r="C2194" s="94" t="s">
        <v>11</v>
      </c>
      <c r="D2194" s="94" t="s">
        <v>204</v>
      </c>
      <c r="E2194" s="94" t="s">
        <v>374</v>
      </c>
      <c r="F2194" s="93">
        <v>8014.0</v>
      </c>
      <c r="G2194" s="95" t="s">
        <v>173</v>
      </c>
      <c r="H2194" s="96">
        <v>4.0</v>
      </c>
    </row>
    <row r="2195">
      <c r="A2195" s="93">
        <v>2019.0</v>
      </c>
      <c r="B2195" s="94" t="s">
        <v>185</v>
      </c>
      <c r="C2195" s="94" t="s">
        <v>11</v>
      </c>
      <c r="D2195" s="94" t="s">
        <v>204</v>
      </c>
      <c r="E2195" s="94" t="s">
        <v>374</v>
      </c>
      <c r="F2195" s="93">
        <v>8014.0</v>
      </c>
      <c r="G2195" s="95" t="s">
        <v>189</v>
      </c>
      <c r="H2195" s="93">
        <v>114.0</v>
      </c>
    </row>
    <row r="2196">
      <c r="A2196" s="93">
        <v>2019.0</v>
      </c>
      <c r="B2196" s="94" t="s">
        <v>185</v>
      </c>
      <c r="C2196" s="94" t="s">
        <v>11</v>
      </c>
      <c r="D2196" s="94" t="s">
        <v>187</v>
      </c>
      <c r="E2196" s="94" t="s">
        <v>284</v>
      </c>
      <c r="F2196" s="93">
        <v>56009.0</v>
      </c>
      <c r="G2196" s="95" t="s">
        <v>172</v>
      </c>
      <c r="H2196" s="96">
        <v>3962557.0</v>
      </c>
    </row>
    <row r="2197">
      <c r="A2197" s="93">
        <v>2019.0</v>
      </c>
      <c r="B2197" s="94" t="s">
        <v>185</v>
      </c>
      <c r="C2197" s="94" t="s">
        <v>11</v>
      </c>
      <c r="D2197" s="94" t="s">
        <v>187</v>
      </c>
      <c r="E2197" s="94" t="s">
        <v>284</v>
      </c>
      <c r="F2197" s="93">
        <v>56009.0</v>
      </c>
      <c r="G2197" s="95" t="s">
        <v>173</v>
      </c>
      <c r="H2197" s="96">
        <v>1.5765247E7</v>
      </c>
    </row>
    <row r="2198">
      <c r="A2198" s="93">
        <v>2019.0</v>
      </c>
      <c r="B2198" s="94" t="s">
        <v>185</v>
      </c>
      <c r="C2198" s="94" t="s">
        <v>11</v>
      </c>
      <c r="D2198" s="94" t="s">
        <v>187</v>
      </c>
      <c r="E2198" s="94" t="s">
        <v>284</v>
      </c>
      <c r="F2198" s="93">
        <v>56009.0</v>
      </c>
      <c r="G2198" s="95" t="s">
        <v>189</v>
      </c>
      <c r="H2198" s="96">
        <v>4.9167024E7</v>
      </c>
    </row>
    <row r="2199">
      <c r="A2199" s="93">
        <v>2019.0</v>
      </c>
      <c r="B2199" s="94" t="s">
        <v>185</v>
      </c>
      <c r="C2199" s="94" t="s">
        <v>11</v>
      </c>
      <c r="D2199" s="94" t="s">
        <v>187</v>
      </c>
      <c r="E2199" s="94" t="s">
        <v>370</v>
      </c>
      <c r="F2199" s="93">
        <v>56017.0</v>
      </c>
      <c r="G2199" s="95" t="s">
        <v>173</v>
      </c>
      <c r="H2199" s="96">
        <v>1407588.0</v>
      </c>
    </row>
    <row r="2200">
      <c r="A2200" s="93">
        <v>2019.0</v>
      </c>
      <c r="B2200" s="94" t="s">
        <v>185</v>
      </c>
      <c r="C2200" s="94" t="s">
        <v>11</v>
      </c>
      <c r="D2200" s="94" t="s">
        <v>187</v>
      </c>
      <c r="E2200" s="94" t="s">
        <v>370</v>
      </c>
      <c r="F2200" s="93">
        <v>56017.0</v>
      </c>
      <c r="G2200" s="95" t="s">
        <v>189</v>
      </c>
      <c r="H2200" s="96">
        <v>102197.0</v>
      </c>
    </row>
    <row r="2201">
      <c r="A2201" s="93">
        <v>2019.0</v>
      </c>
      <c r="B2201" s="94" t="s">
        <v>185</v>
      </c>
      <c r="C2201" s="94" t="s">
        <v>11</v>
      </c>
      <c r="D2201" s="94" t="s">
        <v>190</v>
      </c>
      <c r="E2201" s="94" t="s">
        <v>366</v>
      </c>
      <c r="F2201" s="93">
        <v>48161.0</v>
      </c>
      <c r="G2201" s="95" t="s">
        <v>173</v>
      </c>
      <c r="H2201" s="96">
        <v>70.0</v>
      </c>
    </row>
    <row r="2202">
      <c r="A2202" s="93">
        <v>2019.0</v>
      </c>
      <c r="B2202" s="94" t="s">
        <v>185</v>
      </c>
      <c r="C2202" s="94" t="s">
        <v>11</v>
      </c>
      <c r="D2202" s="94" t="s">
        <v>190</v>
      </c>
      <c r="E2202" s="94" t="s">
        <v>366</v>
      </c>
      <c r="F2202" s="93">
        <v>48161.0</v>
      </c>
      <c r="G2202" s="95" t="s">
        <v>189</v>
      </c>
      <c r="H2202" s="96">
        <v>33848.0</v>
      </c>
    </row>
    <row r="2203">
      <c r="A2203" s="93">
        <v>2019.0</v>
      </c>
      <c r="B2203" s="94" t="s">
        <v>185</v>
      </c>
      <c r="C2203" s="94" t="s">
        <v>11</v>
      </c>
      <c r="D2203" s="94" t="s">
        <v>214</v>
      </c>
      <c r="E2203" s="94" t="s">
        <v>358</v>
      </c>
      <c r="F2203" s="93">
        <v>28035.0</v>
      </c>
      <c r="G2203" s="95" t="s">
        <v>173</v>
      </c>
      <c r="H2203" s="96">
        <v>720.0</v>
      </c>
    </row>
    <row r="2204">
      <c r="A2204" s="93">
        <v>2019.0</v>
      </c>
      <c r="B2204" s="94" t="s">
        <v>185</v>
      </c>
      <c r="C2204" s="94" t="s">
        <v>11</v>
      </c>
      <c r="D2204" s="94" t="s">
        <v>214</v>
      </c>
      <c r="E2204" s="94" t="s">
        <v>358</v>
      </c>
      <c r="F2204" s="93">
        <v>28035.0</v>
      </c>
      <c r="G2204" s="95" t="s">
        <v>189</v>
      </c>
      <c r="H2204" s="96">
        <v>95450.0</v>
      </c>
    </row>
    <row r="2205">
      <c r="A2205" s="93">
        <v>2019.0</v>
      </c>
      <c r="B2205" s="94" t="s">
        <v>185</v>
      </c>
      <c r="C2205" s="94" t="s">
        <v>11</v>
      </c>
      <c r="D2205" s="94" t="s">
        <v>200</v>
      </c>
      <c r="E2205" s="94" t="s">
        <v>353</v>
      </c>
      <c r="F2205" s="93">
        <v>40141.0</v>
      </c>
      <c r="G2205" s="95" t="s">
        <v>173</v>
      </c>
      <c r="H2205" s="96">
        <v>9706.0</v>
      </c>
    </row>
    <row r="2206">
      <c r="A2206" s="93">
        <v>2019.0</v>
      </c>
      <c r="B2206" s="94" t="s">
        <v>185</v>
      </c>
      <c r="C2206" s="94" t="s">
        <v>11</v>
      </c>
      <c r="D2206" s="94" t="s">
        <v>217</v>
      </c>
      <c r="E2206" s="94" t="s">
        <v>188</v>
      </c>
      <c r="F2206" s="93">
        <v>21115.0</v>
      </c>
      <c r="G2206" s="95" t="s">
        <v>189</v>
      </c>
      <c r="H2206" s="96">
        <v>269.0</v>
      </c>
    </row>
    <row r="2207">
      <c r="A2207" s="93">
        <v>2019.0</v>
      </c>
      <c r="B2207" s="94" t="s">
        <v>185</v>
      </c>
      <c r="C2207" s="94" t="s">
        <v>11</v>
      </c>
      <c r="D2207" s="94" t="s">
        <v>202</v>
      </c>
      <c r="E2207" s="94" t="s">
        <v>258</v>
      </c>
      <c r="F2207" s="93">
        <v>26039.0</v>
      </c>
      <c r="G2207" s="95" t="s">
        <v>189</v>
      </c>
      <c r="H2207" s="96">
        <v>40270.0</v>
      </c>
    </row>
    <row r="2208">
      <c r="A2208" s="93">
        <v>2019.0</v>
      </c>
      <c r="B2208" s="94" t="s">
        <v>185</v>
      </c>
      <c r="C2208" s="94" t="s">
        <v>11</v>
      </c>
      <c r="D2208" s="94" t="s">
        <v>192</v>
      </c>
      <c r="E2208" s="94" t="s">
        <v>338</v>
      </c>
      <c r="F2208" s="93">
        <v>22081.0</v>
      </c>
      <c r="G2208" s="95" t="s">
        <v>173</v>
      </c>
      <c r="H2208" s="96">
        <v>60.0</v>
      </c>
    </row>
    <row r="2209">
      <c r="A2209" s="93">
        <v>2019.0</v>
      </c>
      <c r="B2209" s="94" t="s">
        <v>185</v>
      </c>
      <c r="C2209" s="94" t="s">
        <v>11</v>
      </c>
      <c r="D2209" s="94" t="s">
        <v>192</v>
      </c>
      <c r="E2209" s="94" t="s">
        <v>338</v>
      </c>
      <c r="F2209" s="93">
        <v>22081.0</v>
      </c>
      <c r="G2209" s="95" t="s">
        <v>189</v>
      </c>
      <c r="H2209" s="96">
        <v>20302.0</v>
      </c>
    </row>
    <row r="2210">
      <c r="A2210" s="93">
        <v>2019.0</v>
      </c>
      <c r="B2210" s="94" t="s">
        <v>185</v>
      </c>
      <c r="C2210" s="94" t="s">
        <v>11</v>
      </c>
      <c r="D2210" s="94" t="s">
        <v>231</v>
      </c>
      <c r="E2210" s="94" t="s">
        <v>188</v>
      </c>
      <c r="F2210" s="93">
        <v>5071.0</v>
      </c>
      <c r="G2210" s="95" t="s">
        <v>189</v>
      </c>
      <c r="H2210" s="96">
        <v>264083.0</v>
      </c>
    </row>
    <row r="2211">
      <c r="A2211" s="93">
        <v>2019.0</v>
      </c>
      <c r="B2211" s="94" t="s">
        <v>185</v>
      </c>
      <c r="C2211" s="94" t="s">
        <v>11</v>
      </c>
      <c r="D2211" s="94" t="s">
        <v>196</v>
      </c>
      <c r="E2211" s="94" t="s">
        <v>275</v>
      </c>
      <c r="F2211" s="93">
        <v>49053.0</v>
      </c>
      <c r="G2211" s="95" t="s">
        <v>189</v>
      </c>
      <c r="H2211" s="96">
        <v>3455.0</v>
      </c>
    </row>
    <row r="2212">
      <c r="A2212" s="93">
        <v>2019.0</v>
      </c>
      <c r="B2212" s="94" t="s">
        <v>185</v>
      </c>
      <c r="C2212" s="94" t="s">
        <v>11</v>
      </c>
      <c r="D2212" s="94" t="s">
        <v>190</v>
      </c>
      <c r="E2212" s="94" t="s">
        <v>246</v>
      </c>
      <c r="F2212" s="93">
        <v>48419.0</v>
      </c>
      <c r="G2212" s="95" t="s">
        <v>173</v>
      </c>
      <c r="H2212" s="96">
        <v>3037.0</v>
      </c>
    </row>
    <row r="2213">
      <c r="A2213" s="93">
        <v>2019.0</v>
      </c>
      <c r="B2213" s="94" t="s">
        <v>185</v>
      </c>
      <c r="C2213" s="94" t="s">
        <v>11</v>
      </c>
      <c r="D2213" s="94" t="s">
        <v>190</v>
      </c>
      <c r="E2213" s="94" t="s">
        <v>246</v>
      </c>
      <c r="F2213" s="93">
        <v>48419.0</v>
      </c>
      <c r="G2213" s="95" t="s">
        <v>189</v>
      </c>
      <c r="H2213" s="96">
        <v>7353215.0</v>
      </c>
    </row>
    <row r="2214">
      <c r="A2214" s="93">
        <v>2019.0</v>
      </c>
      <c r="B2214" s="94" t="s">
        <v>185</v>
      </c>
      <c r="C2214" s="94" t="s">
        <v>11</v>
      </c>
      <c r="D2214" s="94" t="s">
        <v>250</v>
      </c>
      <c r="E2214" s="94" t="s">
        <v>316</v>
      </c>
      <c r="F2214" s="93">
        <v>30085.0</v>
      </c>
      <c r="G2214" s="95" t="s">
        <v>173</v>
      </c>
      <c r="H2214" s="96">
        <v>259073.0</v>
      </c>
    </row>
    <row r="2215">
      <c r="A2215" s="93">
        <v>2019.0</v>
      </c>
      <c r="B2215" s="94" t="s">
        <v>185</v>
      </c>
      <c r="C2215" s="94" t="s">
        <v>11</v>
      </c>
      <c r="D2215" s="94" t="s">
        <v>250</v>
      </c>
      <c r="E2215" s="94" t="s">
        <v>316</v>
      </c>
      <c r="F2215" s="93">
        <v>30085.0</v>
      </c>
      <c r="G2215" s="95" t="s">
        <v>189</v>
      </c>
      <c r="H2215" s="96">
        <v>306565.0</v>
      </c>
    </row>
    <row r="2216">
      <c r="A2216" s="93">
        <v>2019.0</v>
      </c>
      <c r="B2216" s="94" t="s">
        <v>185</v>
      </c>
      <c r="C2216" s="94" t="s">
        <v>11</v>
      </c>
      <c r="D2216" s="94" t="s">
        <v>222</v>
      </c>
      <c r="E2216" s="94" t="s">
        <v>304</v>
      </c>
      <c r="F2216" s="93">
        <v>31087.0</v>
      </c>
      <c r="G2216" s="95" t="s">
        <v>173</v>
      </c>
      <c r="H2216" s="96">
        <v>3054.0</v>
      </c>
    </row>
    <row r="2217">
      <c r="A2217" s="93">
        <v>2019.0</v>
      </c>
      <c r="B2217" s="94" t="s">
        <v>185</v>
      </c>
      <c r="C2217" s="94" t="s">
        <v>11</v>
      </c>
      <c r="D2217" s="94" t="s">
        <v>196</v>
      </c>
      <c r="E2217" s="94" t="s">
        <v>298</v>
      </c>
      <c r="F2217" s="93">
        <v>49019.0</v>
      </c>
      <c r="G2217" s="95" t="s">
        <v>173</v>
      </c>
      <c r="H2217" s="93">
        <v>192345.0</v>
      </c>
    </row>
    <row r="2218">
      <c r="A2218" s="93">
        <v>2019.0</v>
      </c>
      <c r="B2218" s="94" t="s">
        <v>185</v>
      </c>
      <c r="C2218" s="94" t="s">
        <v>11</v>
      </c>
      <c r="D2218" s="94" t="s">
        <v>196</v>
      </c>
      <c r="E2218" s="94" t="s">
        <v>298</v>
      </c>
      <c r="F2218" s="93">
        <v>49019.0</v>
      </c>
      <c r="G2218" s="95" t="s">
        <v>189</v>
      </c>
      <c r="H2218" s="96">
        <v>2090556.0</v>
      </c>
    </row>
    <row r="2219">
      <c r="A2219" s="93">
        <v>2019.0</v>
      </c>
      <c r="B2219" s="94" t="s">
        <v>185</v>
      </c>
      <c r="C2219" s="94" t="s">
        <v>11</v>
      </c>
      <c r="D2219" s="94" t="s">
        <v>250</v>
      </c>
      <c r="E2219" s="94" t="s">
        <v>293</v>
      </c>
      <c r="F2219" s="93">
        <v>30017.0</v>
      </c>
      <c r="G2219" s="95" t="s">
        <v>189</v>
      </c>
      <c r="H2219" s="96">
        <v>2304.0</v>
      </c>
    </row>
    <row r="2220">
      <c r="A2220" s="93">
        <v>2019.0</v>
      </c>
      <c r="B2220" s="94" t="s">
        <v>185</v>
      </c>
      <c r="C2220" s="94" t="s">
        <v>11</v>
      </c>
      <c r="D2220" s="94" t="s">
        <v>217</v>
      </c>
      <c r="E2220" s="94" t="s">
        <v>289</v>
      </c>
      <c r="F2220" s="93">
        <v>21195.0</v>
      </c>
      <c r="G2220" s="95" t="s">
        <v>189</v>
      </c>
      <c r="H2220" s="96">
        <v>7013.0</v>
      </c>
    </row>
    <row r="2221">
      <c r="A2221" s="93">
        <v>2019.0</v>
      </c>
      <c r="B2221" s="94" t="s">
        <v>185</v>
      </c>
      <c r="C2221" s="94" t="s">
        <v>11</v>
      </c>
      <c r="D2221" s="94" t="s">
        <v>250</v>
      </c>
      <c r="E2221" s="94" t="s">
        <v>285</v>
      </c>
      <c r="F2221" s="93">
        <v>30065.0</v>
      </c>
      <c r="G2221" s="95" t="s">
        <v>172</v>
      </c>
      <c r="H2221" s="96">
        <v>127434.0</v>
      </c>
    </row>
    <row r="2222">
      <c r="A2222" s="93">
        <v>2019.0</v>
      </c>
      <c r="B2222" s="94" t="s">
        <v>185</v>
      </c>
      <c r="C2222" s="94" t="s">
        <v>11</v>
      </c>
      <c r="D2222" s="94" t="s">
        <v>250</v>
      </c>
      <c r="E2222" s="94" t="s">
        <v>285</v>
      </c>
      <c r="F2222" s="93">
        <v>30065.0</v>
      </c>
      <c r="G2222" s="95" t="s">
        <v>173</v>
      </c>
      <c r="H2222" s="96">
        <v>4279.0</v>
      </c>
    </row>
    <row r="2223">
      <c r="A2223" s="93">
        <v>2019.0</v>
      </c>
      <c r="B2223" s="94" t="s">
        <v>185</v>
      </c>
      <c r="C2223" s="94" t="s">
        <v>11</v>
      </c>
      <c r="D2223" s="94" t="s">
        <v>260</v>
      </c>
      <c r="E2223" s="94" t="s">
        <v>273</v>
      </c>
      <c r="F2223" s="93">
        <v>42063.0</v>
      </c>
      <c r="G2223" s="95" t="s">
        <v>189</v>
      </c>
      <c r="H2223" s="96">
        <v>3450.0</v>
      </c>
    </row>
    <row r="2224">
      <c r="A2224" s="93">
        <v>2019.0</v>
      </c>
      <c r="B2224" s="94" t="s">
        <v>185</v>
      </c>
      <c r="C2224" s="94" t="s">
        <v>11</v>
      </c>
      <c r="D2224" s="94" t="s">
        <v>204</v>
      </c>
      <c r="E2224" s="94" t="s">
        <v>241</v>
      </c>
      <c r="F2224" s="93">
        <v>8061.0</v>
      </c>
      <c r="G2224" s="95" t="s">
        <v>173</v>
      </c>
      <c r="H2224" s="96">
        <v>4328.0</v>
      </c>
    </row>
    <row r="2225">
      <c r="A2225" s="93">
        <v>2019.0</v>
      </c>
      <c r="B2225" s="94" t="s">
        <v>185</v>
      </c>
      <c r="C2225" s="94" t="s">
        <v>11</v>
      </c>
      <c r="D2225" s="94" t="s">
        <v>204</v>
      </c>
      <c r="E2225" s="94" t="s">
        <v>241</v>
      </c>
      <c r="F2225" s="93">
        <v>8061.0</v>
      </c>
      <c r="G2225" s="95" t="s">
        <v>189</v>
      </c>
      <c r="H2225" s="96">
        <v>4365.0</v>
      </c>
    </row>
    <row r="2226">
      <c r="A2226" s="93">
        <v>2019.0</v>
      </c>
      <c r="B2226" s="94" t="s">
        <v>185</v>
      </c>
      <c r="C2226" s="94" t="s">
        <v>11</v>
      </c>
      <c r="D2226" s="94" t="s">
        <v>190</v>
      </c>
      <c r="E2226" s="94" t="s">
        <v>236</v>
      </c>
      <c r="F2226" s="93">
        <v>48121.0</v>
      </c>
      <c r="G2226" s="95" t="s">
        <v>173</v>
      </c>
      <c r="H2226" s="96">
        <v>4.0</v>
      </c>
    </row>
    <row r="2227">
      <c r="A2227" s="93">
        <v>2019.0</v>
      </c>
      <c r="B2227" s="94" t="s">
        <v>185</v>
      </c>
      <c r="C2227" s="94" t="s">
        <v>11</v>
      </c>
      <c r="D2227" s="94" t="s">
        <v>190</v>
      </c>
      <c r="E2227" s="94" t="s">
        <v>236</v>
      </c>
      <c r="F2227" s="93">
        <v>48121.0</v>
      </c>
      <c r="G2227" s="95" t="s">
        <v>189</v>
      </c>
      <c r="H2227" s="96">
        <v>2150186.0</v>
      </c>
    </row>
    <row r="2228">
      <c r="A2228" s="93">
        <v>2019.0</v>
      </c>
      <c r="B2228" s="94" t="s">
        <v>185</v>
      </c>
      <c r="C2228" s="94" t="s">
        <v>11</v>
      </c>
      <c r="D2228" s="94" t="s">
        <v>214</v>
      </c>
      <c r="E2228" s="94" t="s">
        <v>227</v>
      </c>
      <c r="F2228" s="93">
        <v>28153.0</v>
      </c>
      <c r="G2228" s="95" t="s">
        <v>173</v>
      </c>
      <c r="H2228" s="96">
        <v>28953.0</v>
      </c>
    </row>
    <row r="2229">
      <c r="A2229" s="93">
        <v>2019.0</v>
      </c>
      <c r="B2229" s="94" t="s">
        <v>185</v>
      </c>
      <c r="C2229" s="94" t="s">
        <v>11</v>
      </c>
      <c r="D2229" s="94" t="s">
        <v>214</v>
      </c>
      <c r="E2229" s="94" t="s">
        <v>227</v>
      </c>
      <c r="F2229" s="93">
        <v>28153.0</v>
      </c>
      <c r="G2229" s="95" t="s">
        <v>189</v>
      </c>
      <c r="H2229" s="96">
        <v>1607.0</v>
      </c>
    </row>
    <row r="2230">
      <c r="A2230" s="93">
        <v>2019.0</v>
      </c>
      <c r="B2230" s="94" t="s">
        <v>185</v>
      </c>
      <c r="C2230" s="94" t="s">
        <v>11</v>
      </c>
      <c r="D2230" s="94" t="s">
        <v>222</v>
      </c>
      <c r="E2230" s="94" t="s">
        <v>223</v>
      </c>
      <c r="F2230" s="93">
        <v>31083.0</v>
      </c>
      <c r="G2230" s="95" t="s">
        <v>173</v>
      </c>
      <c r="H2230" s="96">
        <v>528.0</v>
      </c>
    </row>
    <row r="2231">
      <c r="A2231" s="93">
        <v>2019.0</v>
      </c>
      <c r="B2231" s="94" t="s">
        <v>185</v>
      </c>
      <c r="C2231" s="94" t="s">
        <v>11</v>
      </c>
      <c r="D2231" s="94" t="s">
        <v>214</v>
      </c>
      <c r="E2231" s="94" t="s">
        <v>215</v>
      </c>
      <c r="F2231" s="93">
        <v>28109.0</v>
      </c>
      <c r="G2231" s="95" t="s">
        <v>173</v>
      </c>
      <c r="H2231" s="96">
        <v>3374.0</v>
      </c>
    </row>
    <row r="2232">
      <c r="A2232" s="93">
        <v>2019.0</v>
      </c>
      <c r="B2232" s="94" t="s">
        <v>185</v>
      </c>
      <c r="C2232" s="94" t="s">
        <v>11</v>
      </c>
      <c r="D2232" s="94" t="s">
        <v>214</v>
      </c>
      <c r="E2232" s="94" t="s">
        <v>215</v>
      </c>
      <c r="F2232" s="93">
        <v>28109.0</v>
      </c>
      <c r="G2232" s="95" t="s">
        <v>189</v>
      </c>
      <c r="H2232" s="96">
        <v>40620.0</v>
      </c>
    </row>
    <row r="2233">
      <c r="A2233" s="93">
        <v>2019.0</v>
      </c>
      <c r="B2233" s="94" t="s">
        <v>185</v>
      </c>
      <c r="C2233" s="94" t="s">
        <v>11</v>
      </c>
      <c r="D2233" s="94" t="s">
        <v>209</v>
      </c>
      <c r="E2233" s="94" t="s">
        <v>210</v>
      </c>
      <c r="F2233" s="93">
        <v>51195.0</v>
      </c>
      <c r="G2233" s="95" t="s">
        <v>189</v>
      </c>
      <c r="H2233" s="96">
        <v>3516.0</v>
      </c>
    </row>
    <row r="2234">
      <c r="A2234" s="93">
        <v>2019.0</v>
      </c>
      <c r="B2234" s="94" t="s">
        <v>185</v>
      </c>
      <c r="C2234" s="94" t="s">
        <v>11</v>
      </c>
      <c r="D2234" s="94" t="s">
        <v>204</v>
      </c>
      <c r="E2234" s="94" t="s">
        <v>205</v>
      </c>
      <c r="F2234" s="93">
        <v>8057.0</v>
      </c>
      <c r="G2234" s="95" t="s">
        <v>173</v>
      </c>
      <c r="H2234" s="96">
        <v>106746.0</v>
      </c>
    </row>
    <row r="2235">
      <c r="A2235" s="93">
        <v>2019.0</v>
      </c>
      <c r="B2235" s="94" t="s">
        <v>185</v>
      </c>
      <c r="C2235" s="94" t="s">
        <v>11</v>
      </c>
      <c r="D2235" s="94" t="s">
        <v>204</v>
      </c>
      <c r="E2235" s="94" t="s">
        <v>205</v>
      </c>
      <c r="F2235" s="93">
        <v>8057.0</v>
      </c>
      <c r="G2235" s="95" t="s">
        <v>189</v>
      </c>
      <c r="H2235" s="96">
        <v>98258.0</v>
      </c>
    </row>
    <row r="2236">
      <c r="A2236" s="93">
        <v>2019.0</v>
      </c>
      <c r="B2236" s="94" t="s">
        <v>185</v>
      </c>
      <c r="C2236" s="94" t="s">
        <v>11</v>
      </c>
      <c r="D2236" s="94" t="s">
        <v>196</v>
      </c>
      <c r="E2236" s="94" t="s">
        <v>197</v>
      </c>
      <c r="F2236" s="93">
        <v>49009.0</v>
      </c>
      <c r="G2236" s="95" t="s">
        <v>173</v>
      </c>
      <c r="H2236" s="96">
        <v>156.0</v>
      </c>
    </row>
    <row r="2237">
      <c r="A2237" s="93">
        <v>2019.0</v>
      </c>
      <c r="B2237" s="94" t="s">
        <v>185</v>
      </c>
      <c r="C2237" s="94" t="s">
        <v>11</v>
      </c>
      <c r="D2237" s="94" t="s">
        <v>196</v>
      </c>
      <c r="E2237" s="94" t="s">
        <v>197</v>
      </c>
      <c r="F2237" s="93">
        <v>49009.0</v>
      </c>
      <c r="G2237" s="94" t="s">
        <v>189</v>
      </c>
      <c r="H2237" s="96">
        <v>139284.0</v>
      </c>
    </row>
    <row r="2238">
      <c r="A2238" s="93">
        <v>2019.0</v>
      </c>
      <c r="B2238" s="94" t="s">
        <v>185</v>
      </c>
      <c r="C2238" s="94" t="s">
        <v>11</v>
      </c>
      <c r="D2238" s="94" t="s">
        <v>204</v>
      </c>
      <c r="E2238" s="94" t="s">
        <v>518</v>
      </c>
      <c r="F2238" s="93">
        <v>8071.0</v>
      </c>
      <c r="G2238" s="94" t="s">
        <v>189</v>
      </c>
      <c r="H2238" s="96">
        <v>1826266.0</v>
      </c>
    </row>
    <row r="2239">
      <c r="A2239" s="93">
        <v>2019.0</v>
      </c>
      <c r="B2239" s="94" t="s">
        <v>185</v>
      </c>
      <c r="C2239" s="94" t="s">
        <v>11</v>
      </c>
      <c r="D2239" s="94" t="s">
        <v>190</v>
      </c>
      <c r="E2239" s="94" t="s">
        <v>516</v>
      </c>
      <c r="F2239" s="93">
        <v>48297.0</v>
      </c>
      <c r="G2239" s="95" t="s">
        <v>173</v>
      </c>
      <c r="H2239" s="96">
        <v>14210.0</v>
      </c>
    </row>
    <row r="2240">
      <c r="A2240" s="93">
        <v>2019.0</v>
      </c>
      <c r="B2240" s="94" t="s">
        <v>185</v>
      </c>
      <c r="C2240" s="94" t="s">
        <v>11</v>
      </c>
      <c r="D2240" s="94" t="s">
        <v>190</v>
      </c>
      <c r="E2240" s="94" t="s">
        <v>516</v>
      </c>
      <c r="F2240" s="93">
        <v>48297.0</v>
      </c>
      <c r="G2240" s="94" t="s">
        <v>189</v>
      </c>
      <c r="H2240" s="96">
        <v>98801.0</v>
      </c>
    </row>
    <row r="2241">
      <c r="A2241" s="93">
        <v>2019.0</v>
      </c>
      <c r="B2241" s="94" t="s">
        <v>185</v>
      </c>
      <c r="C2241" s="94" t="s">
        <v>11</v>
      </c>
      <c r="D2241" s="94" t="s">
        <v>250</v>
      </c>
      <c r="E2241" s="94" t="s">
        <v>271</v>
      </c>
      <c r="F2241" s="93">
        <v>30041.0</v>
      </c>
      <c r="G2241" s="95" t="s">
        <v>189</v>
      </c>
      <c r="H2241" s="96">
        <v>90850.0</v>
      </c>
    </row>
    <row r="2242">
      <c r="A2242" s="93">
        <v>2019.0</v>
      </c>
      <c r="B2242" s="94" t="s">
        <v>185</v>
      </c>
      <c r="C2242" s="94" t="s">
        <v>11</v>
      </c>
      <c r="D2242" s="94" t="s">
        <v>300</v>
      </c>
      <c r="E2242" s="94" t="s">
        <v>301</v>
      </c>
      <c r="F2242" s="93">
        <v>6031.0</v>
      </c>
      <c r="G2242" s="95" t="s">
        <v>173</v>
      </c>
      <c r="H2242" s="96">
        <v>48119.0</v>
      </c>
    </row>
    <row r="2243">
      <c r="A2243" s="93">
        <v>2019.0</v>
      </c>
      <c r="B2243" s="94" t="s">
        <v>185</v>
      </c>
      <c r="C2243" s="94" t="s">
        <v>11</v>
      </c>
      <c r="D2243" s="94" t="s">
        <v>300</v>
      </c>
      <c r="E2243" s="94" t="s">
        <v>301</v>
      </c>
      <c r="F2243" s="93">
        <v>6031.0</v>
      </c>
      <c r="G2243" s="95" t="s">
        <v>189</v>
      </c>
      <c r="H2243" s="96">
        <v>95627.0</v>
      </c>
    </row>
    <row r="2244">
      <c r="A2244" s="93">
        <v>2019.0</v>
      </c>
      <c r="B2244" s="94" t="s">
        <v>185</v>
      </c>
      <c r="C2244" s="94" t="s">
        <v>11</v>
      </c>
      <c r="D2244" s="94" t="s">
        <v>206</v>
      </c>
      <c r="E2244" s="94" t="s">
        <v>335</v>
      </c>
      <c r="F2244" s="93">
        <v>35039.0</v>
      </c>
      <c r="G2244" s="95" t="s">
        <v>173</v>
      </c>
      <c r="H2244" s="96">
        <v>1119966.0</v>
      </c>
    </row>
    <row r="2245">
      <c r="A2245" s="93">
        <v>2019.0</v>
      </c>
      <c r="B2245" s="94" t="s">
        <v>185</v>
      </c>
      <c r="C2245" s="94" t="s">
        <v>11</v>
      </c>
      <c r="D2245" s="94" t="s">
        <v>206</v>
      </c>
      <c r="E2245" s="94" t="s">
        <v>335</v>
      </c>
      <c r="F2245" s="93">
        <v>35039.0</v>
      </c>
      <c r="G2245" s="95" t="s">
        <v>189</v>
      </c>
      <c r="H2245" s="96">
        <v>1.73147496E8</v>
      </c>
    </row>
    <row r="2246">
      <c r="A2246" s="93">
        <v>2019.0</v>
      </c>
      <c r="B2246" s="94" t="s">
        <v>185</v>
      </c>
      <c r="C2246" s="94" t="s">
        <v>11</v>
      </c>
      <c r="D2246" s="94" t="s">
        <v>214</v>
      </c>
      <c r="E2246" s="94" t="s">
        <v>319</v>
      </c>
      <c r="F2246" s="93">
        <v>28001.0</v>
      </c>
      <c r="G2246" s="95" t="s">
        <v>173</v>
      </c>
      <c r="H2246" s="96">
        <v>5406.0</v>
      </c>
    </row>
    <row r="2247">
      <c r="A2247" s="93">
        <v>2019.0</v>
      </c>
      <c r="B2247" s="94" t="s">
        <v>185</v>
      </c>
      <c r="C2247" s="94" t="s">
        <v>11</v>
      </c>
      <c r="D2247" s="94" t="s">
        <v>196</v>
      </c>
      <c r="E2247" s="94" t="s">
        <v>207</v>
      </c>
      <c r="F2247" s="93">
        <v>49037.0</v>
      </c>
      <c r="G2247" s="95" t="s">
        <v>173</v>
      </c>
      <c r="H2247" s="96">
        <v>328991.0</v>
      </c>
    </row>
    <row r="2248">
      <c r="A2248" s="93">
        <v>2019.0</v>
      </c>
      <c r="B2248" s="94" t="s">
        <v>185</v>
      </c>
      <c r="C2248" s="94" t="s">
        <v>11</v>
      </c>
      <c r="D2248" s="94" t="s">
        <v>196</v>
      </c>
      <c r="E2248" s="94" t="s">
        <v>207</v>
      </c>
      <c r="F2248" s="93">
        <v>49037.0</v>
      </c>
      <c r="G2248" s="95" t="s">
        <v>189</v>
      </c>
      <c r="H2248" s="96">
        <v>5258875.0</v>
      </c>
    </row>
    <row r="2249">
      <c r="A2249" s="93">
        <v>2019.0</v>
      </c>
      <c r="B2249" s="94" t="s">
        <v>185</v>
      </c>
      <c r="C2249" s="94" t="s">
        <v>11</v>
      </c>
      <c r="D2249" s="94" t="s">
        <v>217</v>
      </c>
      <c r="E2249" s="94" t="s">
        <v>501</v>
      </c>
      <c r="F2249" s="93">
        <v>21131.0</v>
      </c>
      <c r="G2249" s="95" t="s">
        <v>173</v>
      </c>
      <c r="H2249" s="96">
        <v>713.0</v>
      </c>
    </row>
    <row r="2250">
      <c r="A2250" s="93">
        <v>2019.0</v>
      </c>
      <c r="B2250" s="94" t="s">
        <v>185</v>
      </c>
      <c r="C2250" s="94" t="s">
        <v>11</v>
      </c>
      <c r="D2250" s="94" t="s">
        <v>217</v>
      </c>
      <c r="E2250" s="94" t="s">
        <v>501</v>
      </c>
      <c r="F2250" s="93">
        <v>21131.0</v>
      </c>
      <c r="G2250" s="95" t="s">
        <v>189</v>
      </c>
      <c r="H2250" s="96">
        <v>53697.0</v>
      </c>
    </row>
    <row r="2251">
      <c r="A2251" s="93">
        <v>2019.0</v>
      </c>
      <c r="B2251" s="94" t="s">
        <v>185</v>
      </c>
      <c r="C2251" s="94" t="s">
        <v>11</v>
      </c>
      <c r="D2251" s="94" t="s">
        <v>200</v>
      </c>
      <c r="E2251" s="94" t="s">
        <v>494</v>
      </c>
      <c r="F2251" s="93">
        <v>40049.0</v>
      </c>
      <c r="G2251" s="95" t="s">
        <v>173</v>
      </c>
      <c r="H2251" s="96">
        <v>631.0</v>
      </c>
    </row>
    <row r="2252">
      <c r="A2252" s="93">
        <v>2019.0</v>
      </c>
      <c r="B2252" s="94" t="s">
        <v>185</v>
      </c>
      <c r="C2252" s="94" t="s">
        <v>11</v>
      </c>
      <c r="D2252" s="94" t="s">
        <v>200</v>
      </c>
      <c r="E2252" s="94" t="s">
        <v>494</v>
      </c>
      <c r="F2252" s="93">
        <v>40049.0</v>
      </c>
      <c r="G2252" s="95" t="s">
        <v>189</v>
      </c>
      <c r="H2252" s="96">
        <v>3216.0</v>
      </c>
    </row>
    <row r="2253">
      <c r="A2253" s="93">
        <v>2019.0</v>
      </c>
      <c r="B2253" s="94" t="s">
        <v>185</v>
      </c>
      <c r="C2253" s="94" t="s">
        <v>11</v>
      </c>
      <c r="D2253" s="94" t="s">
        <v>190</v>
      </c>
      <c r="E2253" s="94" t="s">
        <v>490</v>
      </c>
      <c r="F2253" s="93">
        <v>48181.0</v>
      </c>
      <c r="G2253" s="95" t="s">
        <v>173</v>
      </c>
      <c r="H2253" s="96">
        <v>1533.0</v>
      </c>
    </row>
    <row r="2254">
      <c r="A2254" s="93">
        <v>2019.0</v>
      </c>
      <c r="B2254" s="94" t="s">
        <v>185</v>
      </c>
      <c r="C2254" s="94" t="s">
        <v>11</v>
      </c>
      <c r="D2254" s="94" t="s">
        <v>190</v>
      </c>
      <c r="E2254" s="94" t="s">
        <v>490</v>
      </c>
      <c r="F2254" s="93">
        <v>48181.0</v>
      </c>
      <c r="G2254" s="95" t="s">
        <v>189</v>
      </c>
      <c r="H2254" s="93">
        <v>5763.0</v>
      </c>
    </row>
    <row r="2255">
      <c r="A2255" s="93">
        <v>2019.0</v>
      </c>
      <c r="B2255" s="94" t="s">
        <v>185</v>
      </c>
      <c r="C2255" s="94" t="s">
        <v>11</v>
      </c>
      <c r="D2255" s="94" t="s">
        <v>204</v>
      </c>
      <c r="E2255" s="94" t="s">
        <v>299</v>
      </c>
      <c r="F2255" s="93">
        <v>8107.0</v>
      </c>
      <c r="G2255" s="95" t="s">
        <v>173</v>
      </c>
      <c r="H2255" s="96">
        <v>6528.0</v>
      </c>
    </row>
    <row r="2256">
      <c r="A2256" s="93">
        <v>2019.0</v>
      </c>
      <c r="B2256" s="94" t="s">
        <v>185</v>
      </c>
      <c r="C2256" s="94" t="s">
        <v>11</v>
      </c>
      <c r="D2256" s="94" t="s">
        <v>204</v>
      </c>
      <c r="E2256" s="94" t="s">
        <v>299</v>
      </c>
      <c r="F2256" s="93">
        <v>8107.0</v>
      </c>
      <c r="G2256" s="95" t="s">
        <v>189</v>
      </c>
      <c r="H2256" s="96">
        <v>7093.0</v>
      </c>
    </row>
    <row r="2257">
      <c r="A2257" s="93">
        <v>2019.0</v>
      </c>
      <c r="B2257" s="94" t="s">
        <v>185</v>
      </c>
      <c r="C2257" s="94" t="s">
        <v>11</v>
      </c>
      <c r="D2257" s="94" t="s">
        <v>220</v>
      </c>
      <c r="E2257" s="94" t="s">
        <v>469</v>
      </c>
      <c r="F2257" s="93">
        <v>54071.0</v>
      </c>
      <c r="G2257" s="95" t="s">
        <v>189</v>
      </c>
      <c r="H2257" s="96">
        <v>14146.0</v>
      </c>
    </row>
    <row r="2258">
      <c r="A2258" s="93">
        <v>2019.0</v>
      </c>
      <c r="B2258" s="94" t="s">
        <v>185</v>
      </c>
      <c r="C2258" s="94" t="s">
        <v>11</v>
      </c>
      <c r="D2258" s="94" t="s">
        <v>200</v>
      </c>
      <c r="E2258" s="94" t="s">
        <v>386</v>
      </c>
      <c r="F2258" s="93">
        <v>40081.0</v>
      </c>
      <c r="G2258" s="95" t="s">
        <v>173</v>
      </c>
      <c r="H2258" s="96">
        <v>1946.0</v>
      </c>
    </row>
    <row r="2259">
      <c r="A2259" s="93">
        <v>2019.0</v>
      </c>
      <c r="B2259" s="94" t="s">
        <v>185</v>
      </c>
      <c r="C2259" s="94" t="s">
        <v>11</v>
      </c>
      <c r="D2259" s="94" t="s">
        <v>200</v>
      </c>
      <c r="E2259" s="94" t="s">
        <v>386</v>
      </c>
      <c r="F2259" s="93">
        <v>40081.0</v>
      </c>
      <c r="G2259" s="95" t="s">
        <v>189</v>
      </c>
      <c r="H2259" s="96">
        <v>17812.0</v>
      </c>
    </row>
    <row r="2260">
      <c r="A2260" s="93">
        <v>2019.0</v>
      </c>
      <c r="B2260" s="94" t="s">
        <v>185</v>
      </c>
      <c r="C2260" s="94" t="s">
        <v>11</v>
      </c>
      <c r="D2260" s="94" t="s">
        <v>187</v>
      </c>
      <c r="E2260" s="94" t="s">
        <v>288</v>
      </c>
      <c r="F2260" s="93">
        <v>56003.0</v>
      </c>
      <c r="G2260" s="95" t="s">
        <v>173</v>
      </c>
      <c r="H2260" s="96">
        <v>186207.0</v>
      </c>
    </row>
    <row r="2261">
      <c r="A2261" s="93">
        <v>2019.0</v>
      </c>
      <c r="B2261" s="94" t="s">
        <v>185</v>
      </c>
      <c r="C2261" s="94" t="s">
        <v>11</v>
      </c>
      <c r="D2261" s="94" t="s">
        <v>187</v>
      </c>
      <c r="E2261" s="94" t="s">
        <v>288</v>
      </c>
      <c r="F2261" s="93">
        <v>56003.0</v>
      </c>
      <c r="G2261" s="95" t="s">
        <v>189</v>
      </c>
      <c r="H2261" s="96">
        <v>941581.0</v>
      </c>
    </row>
    <row r="2262">
      <c r="A2262" s="93">
        <v>2019.0</v>
      </c>
      <c r="B2262" s="94" t="s">
        <v>185</v>
      </c>
      <c r="C2262" s="94" t="s">
        <v>11</v>
      </c>
      <c r="D2262" s="94" t="s">
        <v>196</v>
      </c>
      <c r="E2262" s="94" t="s">
        <v>457</v>
      </c>
      <c r="F2262" s="93">
        <v>49013.0</v>
      </c>
      <c r="G2262" s="95" t="s">
        <v>173</v>
      </c>
      <c r="H2262" s="96">
        <v>1853533.0</v>
      </c>
    </row>
    <row r="2263">
      <c r="A2263" s="93">
        <v>2019.0</v>
      </c>
      <c r="B2263" s="94" t="s">
        <v>185</v>
      </c>
      <c r="C2263" s="94" t="s">
        <v>11</v>
      </c>
      <c r="D2263" s="94" t="s">
        <v>196</v>
      </c>
      <c r="E2263" s="94" t="s">
        <v>457</v>
      </c>
      <c r="F2263" s="93">
        <v>49013.0</v>
      </c>
      <c r="G2263" s="95" t="s">
        <v>189</v>
      </c>
      <c r="H2263" s="96">
        <v>2797648.0</v>
      </c>
    </row>
    <row r="2264">
      <c r="A2264" s="93">
        <v>2019.0</v>
      </c>
      <c r="B2264" s="94" t="s">
        <v>185</v>
      </c>
      <c r="C2264" s="94" t="s">
        <v>11</v>
      </c>
      <c r="D2264" s="94" t="s">
        <v>206</v>
      </c>
      <c r="E2264" s="94" t="s">
        <v>316</v>
      </c>
      <c r="F2264" s="93">
        <v>35041.0</v>
      </c>
      <c r="G2264" s="95" t="s">
        <v>173</v>
      </c>
      <c r="H2264" s="96">
        <v>186235.0</v>
      </c>
    </row>
    <row r="2265">
      <c r="A2265" s="93">
        <v>2019.0</v>
      </c>
      <c r="B2265" s="94" t="s">
        <v>185</v>
      </c>
      <c r="C2265" s="94" t="s">
        <v>11</v>
      </c>
      <c r="D2265" s="94" t="s">
        <v>206</v>
      </c>
      <c r="E2265" s="94" t="s">
        <v>316</v>
      </c>
      <c r="F2265" s="93">
        <v>35041.0</v>
      </c>
      <c r="G2265" s="95" t="s">
        <v>189</v>
      </c>
      <c r="H2265" s="96">
        <v>691776.0</v>
      </c>
    </row>
    <row r="2266">
      <c r="A2266" s="93">
        <v>2019.0</v>
      </c>
      <c r="B2266" s="94" t="s">
        <v>185</v>
      </c>
      <c r="C2266" s="94" t="s">
        <v>11</v>
      </c>
      <c r="D2266" s="94" t="s">
        <v>204</v>
      </c>
      <c r="E2266" s="94" t="s">
        <v>427</v>
      </c>
      <c r="F2266" s="93">
        <v>8081.0</v>
      </c>
      <c r="G2266" s="95" t="s">
        <v>172</v>
      </c>
      <c r="H2266" s="96">
        <v>2722412.0</v>
      </c>
    </row>
    <row r="2267">
      <c r="A2267" s="93">
        <v>2019.0</v>
      </c>
      <c r="B2267" s="94" t="s">
        <v>185</v>
      </c>
      <c r="C2267" s="94" t="s">
        <v>11</v>
      </c>
      <c r="D2267" s="94" t="s">
        <v>204</v>
      </c>
      <c r="E2267" s="94" t="s">
        <v>427</v>
      </c>
      <c r="F2267" s="93">
        <v>8081.0</v>
      </c>
      <c r="G2267" s="95" t="s">
        <v>173</v>
      </c>
      <c r="H2267" s="96">
        <v>204750.0</v>
      </c>
    </row>
    <row r="2268">
      <c r="A2268" s="93">
        <v>2019.0</v>
      </c>
      <c r="B2268" s="94" t="s">
        <v>185</v>
      </c>
      <c r="C2268" s="94" t="s">
        <v>11</v>
      </c>
      <c r="D2268" s="94" t="s">
        <v>204</v>
      </c>
      <c r="E2268" s="94" t="s">
        <v>427</v>
      </c>
      <c r="F2268" s="93">
        <v>8081.0</v>
      </c>
      <c r="G2268" s="95" t="s">
        <v>189</v>
      </c>
      <c r="H2268" s="96">
        <v>8374306.0</v>
      </c>
    </row>
    <row r="2269">
      <c r="A2269" s="93">
        <v>2019.0</v>
      </c>
      <c r="B2269" s="94" t="s">
        <v>185</v>
      </c>
      <c r="C2269" s="94" t="s">
        <v>11</v>
      </c>
      <c r="D2269" s="94" t="s">
        <v>206</v>
      </c>
      <c r="E2269" s="94" t="s">
        <v>340</v>
      </c>
      <c r="F2269" s="93">
        <v>35059.0</v>
      </c>
      <c r="G2269" s="95" t="s">
        <v>189</v>
      </c>
      <c r="H2269" s="93">
        <v>13191.0</v>
      </c>
    </row>
    <row r="2270">
      <c r="A2270" s="93">
        <v>2019.0</v>
      </c>
      <c r="B2270" s="94" t="s">
        <v>185</v>
      </c>
      <c r="C2270" s="94" t="s">
        <v>11</v>
      </c>
      <c r="D2270" s="94" t="s">
        <v>231</v>
      </c>
      <c r="E2270" s="94" t="s">
        <v>245</v>
      </c>
      <c r="F2270" s="93">
        <v>5047.0</v>
      </c>
      <c r="G2270" s="95" t="s">
        <v>189</v>
      </c>
      <c r="H2270" s="93">
        <v>91700.0</v>
      </c>
    </row>
    <row r="2271">
      <c r="A2271" s="93">
        <v>2019.0</v>
      </c>
      <c r="B2271" s="94" t="s">
        <v>185</v>
      </c>
      <c r="C2271" s="94" t="s">
        <v>11</v>
      </c>
      <c r="D2271" s="94" t="s">
        <v>250</v>
      </c>
      <c r="E2271" s="94" t="s">
        <v>290</v>
      </c>
      <c r="F2271" s="93">
        <v>30051.0</v>
      </c>
      <c r="G2271" s="95" t="s">
        <v>173</v>
      </c>
      <c r="H2271" s="93">
        <v>3089.0</v>
      </c>
    </row>
    <row r="2272">
      <c r="A2272" s="93">
        <v>2019.0</v>
      </c>
      <c r="B2272" s="94" t="s">
        <v>185</v>
      </c>
      <c r="C2272" s="94" t="s">
        <v>11</v>
      </c>
      <c r="D2272" s="94" t="s">
        <v>250</v>
      </c>
      <c r="E2272" s="94" t="s">
        <v>290</v>
      </c>
      <c r="F2272" s="93">
        <v>30051.0</v>
      </c>
      <c r="G2272" s="95" t="s">
        <v>189</v>
      </c>
      <c r="H2272" s="96">
        <v>83205.0</v>
      </c>
    </row>
    <row r="2273">
      <c r="A2273" s="93">
        <v>2019.0</v>
      </c>
      <c r="B2273" s="94" t="s">
        <v>185</v>
      </c>
      <c r="C2273" s="94" t="s">
        <v>11</v>
      </c>
      <c r="D2273" s="94" t="s">
        <v>200</v>
      </c>
      <c r="E2273" s="94" t="s">
        <v>430</v>
      </c>
      <c r="F2273" s="93">
        <v>40151.0</v>
      </c>
      <c r="G2273" s="95" t="s">
        <v>173</v>
      </c>
      <c r="H2273" s="96">
        <v>15734.0</v>
      </c>
    </row>
    <row r="2274">
      <c r="A2274" s="93">
        <v>2019.0</v>
      </c>
      <c r="B2274" s="94" t="s">
        <v>185</v>
      </c>
      <c r="C2274" s="94" t="s">
        <v>11</v>
      </c>
      <c r="D2274" s="94" t="s">
        <v>200</v>
      </c>
      <c r="E2274" s="94" t="s">
        <v>430</v>
      </c>
      <c r="F2274" s="93">
        <v>40151.0</v>
      </c>
      <c r="G2274" s="95" t="s">
        <v>189</v>
      </c>
      <c r="H2274" s="96">
        <v>528763.0</v>
      </c>
    </row>
    <row r="2275">
      <c r="A2275" s="93">
        <v>2019.0</v>
      </c>
      <c r="B2275" s="94" t="s">
        <v>185</v>
      </c>
      <c r="C2275" s="94" t="s">
        <v>11</v>
      </c>
      <c r="D2275" s="94" t="s">
        <v>200</v>
      </c>
      <c r="E2275" s="94" t="s">
        <v>280</v>
      </c>
      <c r="F2275" s="93">
        <v>40047.0</v>
      </c>
      <c r="G2275" s="95" t="s">
        <v>173</v>
      </c>
      <c r="H2275" s="96">
        <v>274.0</v>
      </c>
    </row>
    <row r="2276">
      <c r="A2276" s="93">
        <v>2019.0</v>
      </c>
      <c r="B2276" s="94" t="s">
        <v>185</v>
      </c>
      <c r="C2276" s="94" t="s">
        <v>11</v>
      </c>
      <c r="D2276" s="94" t="s">
        <v>200</v>
      </c>
      <c r="E2276" s="94" t="s">
        <v>280</v>
      </c>
      <c r="F2276" s="93">
        <v>40047.0</v>
      </c>
      <c r="G2276" s="95" t="s">
        <v>189</v>
      </c>
      <c r="H2276" s="96">
        <v>48315.0</v>
      </c>
    </row>
    <row r="2277">
      <c r="A2277" s="93">
        <v>2019.0</v>
      </c>
      <c r="B2277" s="94" t="s">
        <v>185</v>
      </c>
      <c r="C2277" s="94" t="s">
        <v>11</v>
      </c>
      <c r="D2277" s="94" t="s">
        <v>200</v>
      </c>
      <c r="E2277" s="94" t="s">
        <v>418</v>
      </c>
      <c r="F2277" s="93">
        <v>40055.0</v>
      </c>
      <c r="G2277" s="95" t="s">
        <v>189</v>
      </c>
      <c r="H2277" s="96">
        <v>2660.0</v>
      </c>
    </row>
    <row r="2278">
      <c r="A2278" s="93">
        <v>2019.0</v>
      </c>
      <c r="B2278" s="94" t="s">
        <v>185</v>
      </c>
      <c r="C2278" s="94" t="s">
        <v>11</v>
      </c>
      <c r="D2278" s="94" t="s">
        <v>187</v>
      </c>
      <c r="E2278" s="94" t="s">
        <v>412</v>
      </c>
      <c r="F2278" s="93">
        <v>56037.0</v>
      </c>
      <c r="G2278" s="95" t="s">
        <v>172</v>
      </c>
      <c r="H2278" s="96">
        <v>4136899.0</v>
      </c>
    </row>
    <row r="2279">
      <c r="A2279" s="93">
        <v>2019.0</v>
      </c>
      <c r="B2279" s="94" t="s">
        <v>185</v>
      </c>
      <c r="C2279" s="94" t="s">
        <v>11</v>
      </c>
      <c r="D2279" s="94" t="s">
        <v>187</v>
      </c>
      <c r="E2279" s="94" t="s">
        <v>412</v>
      </c>
      <c r="F2279" s="93">
        <v>56037.0</v>
      </c>
      <c r="G2279" s="95" t="s">
        <v>173</v>
      </c>
      <c r="H2279" s="96">
        <v>2430918.0</v>
      </c>
    </row>
    <row r="2280">
      <c r="A2280" s="93">
        <v>2019.0</v>
      </c>
      <c r="B2280" s="94" t="s">
        <v>185</v>
      </c>
      <c r="C2280" s="94" t="s">
        <v>11</v>
      </c>
      <c r="D2280" s="94" t="s">
        <v>187</v>
      </c>
      <c r="E2280" s="94" t="s">
        <v>412</v>
      </c>
      <c r="F2280" s="93">
        <v>56037.0</v>
      </c>
      <c r="G2280" s="95" t="s">
        <v>189</v>
      </c>
      <c r="H2280" s="96">
        <v>1.19162661E8</v>
      </c>
    </row>
    <row r="2281">
      <c r="A2281" s="93">
        <v>2019.0</v>
      </c>
      <c r="B2281" s="94" t="s">
        <v>185</v>
      </c>
      <c r="C2281" s="94" t="s">
        <v>11</v>
      </c>
      <c r="D2281" s="94" t="s">
        <v>396</v>
      </c>
      <c r="E2281" s="94" t="s">
        <v>361</v>
      </c>
      <c r="F2281" s="93">
        <v>46063.0</v>
      </c>
      <c r="G2281" s="95" t="s">
        <v>173</v>
      </c>
      <c r="H2281" s="96">
        <v>98913.0</v>
      </c>
    </row>
    <row r="2282">
      <c r="A2282" s="93">
        <v>2019.0</v>
      </c>
      <c r="B2282" s="94" t="s">
        <v>185</v>
      </c>
      <c r="C2282" s="94" t="s">
        <v>11</v>
      </c>
      <c r="D2282" s="94" t="s">
        <v>396</v>
      </c>
      <c r="E2282" s="94" t="s">
        <v>361</v>
      </c>
      <c r="F2282" s="93">
        <v>46063.0</v>
      </c>
      <c r="G2282" s="95" t="s">
        <v>189</v>
      </c>
      <c r="H2282" s="96">
        <v>877074.0</v>
      </c>
    </row>
    <row r="2283">
      <c r="A2283" s="93">
        <v>2019.0</v>
      </c>
      <c r="B2283" s="94" t="s">
        <v>185</v>
      </c>
      <c r="C2283" s="94" t="s">
        <v>11</v>
      </c>
      <c r="D2283" s="94" t="s">
        <v>190</v>
      </c>
      <c r="E2283" s="94" t="s">
        <v>388</v>
      </c>
      <c r="F2283" s="93">
        <v>48051.0</v>
      </c>
      <c r="G2283" s="95" t="s">
        <v>173</v>
      </c>
      <c r="H2283" s="96">
        <v>3297.0</v>
      </c>
    </row>
    <row r="2284">
      <c r="A2284" s="93">
        <v>2019.0</v>
      </c>
      <c r="B2284" s="94" t="s">
        <v>185</v>
      </c>
      <c r="C2284" s="94" t="s">
        <v>11</v>
      </c>
      <c r="D2284" s="94" t="s">
        <v>190</v>
      </c>
      <c r="E2284" s="94" t="s">
        <v>388</v>
      </c>
      <c r="F2284" s="93">
        <v>48051.0</v>
      </c>
      <c r="G2284" s="95" t="s">
        <v>189</v>
      </c>
      <c r="H2284" s="96">
        <v>15444.0</v>
      </c>
    </row>
    <row r="2285">
      <c r="A2285" s="93">
        <v>2019.0</v>
      </c>
      <c r="B2285" s="94" t="s">
        <v>185</v>
      </c>
      <c r="C2285" s="94" t="s">
        <v>11</v>
      </c>
      <c r="D2285" s="94" t="s">
        <v>198</v>
      </c>
      <c r="E2285" s="94" t="s">
        <v>384</v>
      </c>
      <c r="F2285" s="93">
        <v>1097.0</v>
      </c>
      <c r="G2285" s="95" t="s">
        <v>173</v>
      </c>
      <c r="H2285" s="96">
        <v>2119.0</v>
      </c>
    </row>
    <row r="2286">
      <c r="A2286" s="93">
        <v>2019.0</v>
      </c>
      <c r="B2286" s="94" t="s">
        <v>185</v>
      </c>
      <c r="C2286" s="94" t="s">
        <v>11</v>
      </c>
      <c r="D2286" s="94" t="s">
        <v>198</v>
      </c>
      <c r="E2286" s="94" t="s">
        <v>384</v>
      </c>
      <c r="F2286" s="93">
        <v>1097.0</v>
      </c>
      <c r="G2286" s="95" t="s">
        <v>189</v>
      </c>
      <c r="H2286" s="96">
        <v>1.0127616E7</v>
      </c>
    </row>
    <row r="2287">
      <c r="A2287" s="93">
        <v>2019.0</v>
      </c>
      <c r="B2287" s="94" t="s">
        <v>185</v>
      </c>
      <c r="C2287" s="94" t="s">
        <v>11</v>
      </c>
      <c r="D2287" s="94" t="s">
        <v>250</v>
      </c>
      <c r="E2287" s="94" t="s">
        <v>379</v>
      </c>
      <c r="F2287" s="93">
        <v>30069.0</v>
      </c>
      <c r="G2287" s="95" t="s">
        <v>173</v>
      </c>
      <c r="H2287" s="96">
        <v>7429.0</v>
      </c>
    </row>
    <row r="2288">
      <c r="A2288" s="93">
        <v>2019.0</v>
      </c>
      <c r="B2288" s="94" t="s">
        <v>185</v>
      </c>
      <c r="C2288" s="94" t="s">
        <v>11</v>
      </c>
      <c r="D2288" s="94" t="s">
        <v>200</v>
      </c>
      <c r="E2288" s="94" t="s">
        <v>376</v>
      </c>
      <c r="F2288" s="93">
        <v>40005.0</v>
      </c>
      <c r="G2288" s="95" t="s">
        <v>189</v>
      </c>
      <c r="H2288" s="96">
        <v>2793.0</v>
      </c>
    </row>
    <row r="2289">
      <c r="A2289" s="93">
        <v>2019.0</v>
      </c>
      <c r="B2289" s="94" t="s">
        <v>185</v>
      </c>
      <c r="C2289" s="94" t="s">
        <v>11</v>
      </c>
      <c r="D2289" s="94" t="s">
        <v>202</v>
      </c>
      <c r="E2289" s="94" t="s">
        <v>373</v>
      </c>
      <c r="F2289" s="93">
        <v>26025.0</v>
      </c>
      <c r="G2289" s="95" t="s">
        <v>173</v>
      </c>
      <c r="H2289" s="96">
        <v>253.0</v>
      </c>
    </row>
    <row r="2290">
      <c r="A2290" s="93">
        <v>2019.0</v>
      </c>
      <c r="B2290" s="94" t="s">
        <v>185</v>
      </c>
      <c r="C2290" s="94" t="s">
        <v>11</v>
      </c>
      <c r="D2290" s="94" t="s">
        <v>202</v>
      </c>
      <c r="E2290" s="94" t="s">
        <v>373</v>
      </c>
      <c r="F2290" s="93">
        <v>26025.0</v>
      </c>
      <c r="G2290" s="95" t="s">
        <v>189</v>
      </c>
      <c r="H2290" s="96">
        <v>1650.0</v>
      </c>
    </row>
    <row r="2291">
      <c r="A2291" s="93">
        <v>2019.0</v>
      </c>
      <c r="B2291" s="94" t="s">
        <v>185</v>
      </c>
      <c r="C2291" s="94" t="s">
        <v>11</v>
      </c>
      <c r="D2291" s="94" t="s">
        <v>198</v>
      </c>
      <c r="E2291" s="94" t="s">
        <v>341</v>
      </c>
      <c r="F2291" s="93">
        <v>1039.0</v>
      </c>
      <c r="G2291" s="95" t="s">
        <v>173</v>
      </c>
      <c r="H2291" s="96">
        <v>465.0</v>
      </c>
    </row>
    <row r="2292">
      <c r="A2292" s="93">
        <v>2019.0</v>
      </c>
      <c r="B2292" s="94" t="s">
        <v>185</v>
      </c>
      <c r="C2292" s="94" t="s">
        <v>11</v>
      </c>
      <c r="D2292" s="94" t="s">
        <v>200</v>
      </c>
      <c r="E2292" s="94" t="s">
        <v>293</v>
      </c>
      <c r="F2292" s="93">
        <v>40039.0</v>
      </c>
      <c r="G2292" s="95" t="s">
        <v>173</v>
      </c>
      <c r="H2292" s="96">
        <v>3257.0</v>
      </c>
    </row>
    <row r="2293">
      <c r="A2293" s="93">
        <v>2019.0</v>
      </c>
      <c r="B2293" s="94" t="s">
        <v>185</v>
      </c>
      <c r="C2293" s="94" t="s">
        <v>11</v>
      </c>
      <c r="D2293" s="94" t="s">
        <v>200</v>
      </c>
      <c r="E2293" s="94" t="s">
        <v>293</v>
      </c>
      <c r="F2293" s="93">
        <v>40039.0</v>
      </c>
      <c r="G2293" s="95" t="s">
        <v>189</v>
      </c>
      <c r="H2293" s="96">
        <v>487109.0</v>
      </c>
    </row>
    <row r="2294">
      <c r="A2294" s="93">
        <v>2019.0</v>
      </c>
      <c r="B2294" s="94" t="s">
        <v>185</v>
      </c>
      <c r="C2294" s="94" t="s">
        <v>11</v>
      </c>
      <c r="D2294" s="94" t="s">
        <v>198</v>
      </c>
      <c r="E2294" s="94" t="s">
        <v>281</v>
      </c>
      <c r="F2294" s="93">
        <v>1053.0</v>
      </c>
      <c r="G2294" s="95" t="s">
        <v>173</v>
      </c>
      <c r="H2294" s="96">
        <v>15183.0</v>
      </c>
    </row>
    <row r="2295">
      <c r="A2295" s="93">
        <v>2019.0</v>
      </c>
      <c r="B2295" s="94" t="s">
        <v>185</v>
      </c>
      <c r="C2295" s="94" t="s">
        <v>11</v>
      </c>
      <c r="D2295" s="94" t="s">
        <v>198</v>
      </c>
      <c r="E2295" s="94" t="s">
        <v>281</v>
      </c>
      <c r="F2295" s="93">
        <v>1053.0</v>
      </c>
      <c r="G2295" s="95" t="s">
        <v>189</v>
      </c>
      <c r="H2295" s="96">
        <v>3126.0</v>
      </c>
    </row>
    <row r="2296">
      <c r="A2296" s="93">
        <v>2019.0</v>
      </c>
      <c r="B2296" s="94" t="s">
        <v>185</v>
      </c>
      <c r="C2296" s="94" t="s">
        <v>11</v>
      </c>
      <c r="D2296" s="94" t="s">
        <v>250</v>
      </c>
      <c r="E2296" s="94" t="s">
        <v>268</v>
      </c>
      <c r="F2296" s="93">
        <v>30011.0</v>
      </c>
      <c r="G2296" s="95" t="s">
        <v>173</v>
      </c>
      <c r="H2296" s="96">
        <v>294490.0</v>
      </c>
    </row>
    <row r="2297">
      <c r="A2297" s="93">
        <v>2019.0</v>
      </c>
      <c r="B2297" s="94" t="s">
        <v>185</v>
      </c>
      <c r="C2297" s="94" t="s">
        <v>11</v>
      </c>
      <c r="D2297" s="94" t="s">
        <v>200</v>
      </c>
      <c r="E2297" s="94" t="s">
        <v>248</v>
      </c>
      <c r="F2297" s="93">
        <v>40109.0</v>
      </c>
      <c r="G2297" s="95" t="s">
        <v>189</v>
      </c>
      <c r="H2297" s="96">
        <v>103.0</v>
      </c>
    </row>
    <row r="2298">
      <c r="A2298" s="93">
        <v>2019.0</v>
      </c>
      <c r="B2298" s="94" t="s">
        <v>185</v>
      </c>
      <c r="C2298" s="94" t="s">
        <v>11</v>
      </c>
      <c r="D2298" s="94" t="s">
        <v>214</v>
      </c>
      <c r="E2298" s="94" t="s">
        <v>226</v>
      </c>
      <c r="F2298" s="93">
        <v>28087.0</v>
      </c>
      <c r="G2298" s="95" t="s">
        <v>173</v>
      </c>
      <c r="H2298" s="96">
        <v>183.0</v>
      </c>
    </row>
    <row r="2299">
      <c r="A2299" s="93">
        <v>2019.0</v>
      </c>
      <c r="B2299" s="94" t="s">
        <v>185</v>
      </c>
      <c r="C2299" s="94" t="s">
        <v>11</v>
      </c>
      <c r="D2299" s="94" t="s">
        <v>214</v>
      </c>
      <c r="E2299" s="94" t="s">
        <v>226</v>
      </c>
      <c r="F2299" s="93">
        <v>28087.0</v>
      </c>
      <c r="G2299" s="95" t="s">
        <v>189</v>
      </c>
      <c r="H2299" s="96">
        <v>37610.0</v>
      </c>
    </row>
    <row r="2300">
      <c r="A2300" s="93">
        <v>2019.0</v>
      </c>
      <c r="B2300" s="94" t="s">
        <v>185</v>
      </c>
      <c r="C2300" s="94" t="s">
        <v>11</v>
      </c>
      <c r="D2300" s="94" t="s">
        <v>187</v>
      </c>
      <c r="E2300" s="94" t="s">
        <v>519</v>
      </c>
      <c r="F2300" s="93">
        <v>56027.0</v>
      </c>
      <c r="G2300" s="95" t="s">
        <v>173</v>
      </c>
      <c r="H2300" s="96">
        <v>624154.0</v>
      </c>
    </row>
    <row r="2301">
      <c r="A2301" s="93">
        <v>2019.0</v>
      </c>
      <c r="B2301" s="94" t="s">
        <v>185</v>
      </c>
      <c r="C2301" s="94" t="s">
        <v>11</v>
      </c>
      <c r="D2301" s="94" t="s">
        <v>187</v>
      </c>
      <c r="E2301" s="94" t="s">
        <v>519</v>
      </c>
      <c r="F2301" s="93">
        <v>56027.0</v>
      </c>
      <c r="G2301" s="95" t="s">
        <v>189</v>
      </c>
      <c r="H2301" s="96">
        <v>898091.0</v>
      </c>
    </row>
    <row r="2302">
      <c r="A2302" s="93">
        <v>2019.0</v>
      </c>
      <c r="B2302" s="94" t="s">
        <v>185</v>
      </c>
      <c r="C2302" s="94" t="s">
        <v>11</v>
      </c>
      <c r="D2302" s="94" t="s">
        <v>300</v>
      </c>
      <c r="E2302" s="94" t="s">
        <v>505</v>
      </c>
      <c r="F2302" s="93">
        <v>6037.0</v>
      </c>
      <c r="G2302" s="95" t="s">
        <v>173</v>
      </c>
      <c r="H2302" s="96">
        <v>219873.0</v>
      </c>
    </row>
    <row r="2303">
      <c r="A2303" s="93">
        <v>2019.0</v>
      </c>
      <c r="B2303" s="94" t="s">
        <v>185</v>
      </c>
      <c r="C2303" s="94" t="s">
        <v>11</v>
      </c>
      <c r="D2303" s="94" t="s">
        <v>300</v>
      </c>
      <c r="E2303" s="94" t="s">
        <v>505</v>
      </c>
      <c r="F2303" s="93">
        <v>6037.0</v>
      </c>
      <c r="G2303" s="95" t="s">
        <v>189</v>
      </c>
      <c r="H2303" s="93">
        <v>119343.0</v>
      </c>
    </row>
    <row r="2304">
      <c r="A2304" s="93">
        <v>2019.0</v>
      </c>
      <c r="B2304" s="94" t="s">
        <v>185</v>
      </c>
      <c r="C2304" s="94" t="s">
        <v>11</v>
      </c>
      <c r="D2304" s="94" t="s">
        <v>263</v>
      </c>
      <c r="E2304" s="94" t="s">
        <v>483</v>
      </c>
      <c r="F2304" s="93">
        <v>20055.0</v>
      </c>
      <c r="G2304" s="95" t="s">
        <v>173</v>
      </c>
      <c r="H2304" s="96">
        <v>26549.0</v>
      </c>
    </row>
    <row r="2305">
      <c r="A2305" s="93">
        <v>2019.0</v>
      </c>
      <c r="B2305" s="94" t="s">
        <v>185</v>
      </c>
      <c r="C2305" s="94" t="s">
        <v>11</v>
      </c>
      <c r="D2305" s="94" t="s">
        <v>263</v>
      </c>
      <c r="E2305" s="94" t="s">
        <v>483</v>
      </c>
      <c r="F2305" s="93">
        <v>20055.0</v>
      </c>
      <c r="G2305" s="95" t="s">
        <v>189</v>
      </c>
      <c r="H2305" s="96">
        <v>529750.0</v>
      </c>
    </row>
    <row r="2306">
      <c r="A2306" s="93">
        <v>2019.0</v>
      </c>
      <c r="B2306" s="94" t="s">
        <v>185</v>
      </c>
      <c r="C2306" s="94" t="s">
        <v>11</v>
      </c>
      <c r="D2306" s="94" t="s">
        <v>250</v>
      </c>
      <c r="E2306" s="94" t="s">
        <v>249</v>
      </c>
      <c r="F2306" s="93">
        <v>30071.0</v>
      </c>
      <c r="G2306" s="95" t="s">
        <v>189</v>
      </c>
      <c r="H2306" s="96">
        <v>4520776.0</v>
      </c>
    </row>
    <row r="2307">
      <c r="A2307" s="93">
        <v>2019.0</v>
      </c>
      <c r="B2307" s="94" t="s">
        <v>185</v>
      </c>
      <c r="C2307" s="94" t="s">
        <v>11</v>
      </c>
      <c r="D2307" s="94" t="s">
        <v>190</v>
      </c>
      <c r="E2307" s="94" t="s">
        <v>462</v>
      </c>
      <c r="F2307" s="93">
        <v>48357.0</v>
      </c>
      <c r="G2307" s="95" t="s">
        <v>189</v>
      </c>
      <c r="H2307" s="96">
        <v>2792.0</v>
      </c>
    </row>
    <row r="2308">
      <c r="A2308" s="93">
        <v>2019.0</v>
      </c>
      <c r="B2308" s="94" t="s">
        <v>185</v>
      </c>
      <c r="C2308" s="94" t="s">
        <v>11</v>
      </c>
      <c r="D2308" s="94" t="s">
        <v>192</v>
      </c>
      <c r="E2308" s="94" t="s">
        <v>448</v>
      </c>
      <c r="F2308" s="93">
        <v>22023.0</v>
      </c>
      <c r="G2308" s="95" t="s">
        <v>173</v>
      </c>
      <c r="H2308" s="96">
        <v>65161.0</v>
      </c>
    </row>
    <row r="2309">
      <c r="A2309" s="93">
        <v>2019.0</v>
      </c>
      <c r="B2309" s="94" t="s">
        <v>185</v>
      </c>
      <c r="C2309" s="94" t="s">
        <v>11</v>
      </c>
      <c r="D2309" s="94" t="s">
        <v>192</v>
      </c>
      <c r="E2309" s="94" t="s">
        <v>448</v>
      </c>
      <c r="F2309" s="93">
        <v>22023.0</v>
      </c>
      <c r="G2309" s="95" t="s">
        <v>189</v>
      </c>
      <c r="H2309" s="96">
        <v>1793612.0</v>
      </c>
    </row>
    <row r="2310">
      <c r="A2310" s="93">
        <v>2019.0</v>
      </c>
      <c r="B2310" s="94" t="s">
        <v>185</v>
      </c>
      <c r="C2310" s="94" t="s">
        <v>11</v>
      </c>
      <c r="D2310" s="94" t="s">
        <v>217</v>
      </c>
      <c r="E2310" s="94" t="s">
        <v>422</v>
      </c>
      <c r="F2310" s="93">
        <v>21071.0</v>
      </c>
      <c r="G2310" s="95" t="s">
        <v>189</v>
      </c>
      <c r="H2310" s="96">
        <v>1419.0</v>
      </c>
    </row>
    <row r="2311">
      <c r="A2311" s="93">
        <v>2019.0</v>
      </c>
      <c r="B2311" s="94" t="s">
        <v>185</v>
      </c>
      <c r="C2311" s="94" t="s">
        <v>11</v>
      </c>
      <c r="D2311" s="94" t="s">
        <v>231</v>
      </c>
      <c r="E2311" s="94" t="s">
        <v>419</v>
      </c>
      <c r="F2311" s="93">
        <v>5023.0</v>
      </c>
      <c r="G2311" s="95" t="s">
        <v>189</v>
      </c>
      <c r="H2311" s="96">
        <v>443569.0</v>
      </c>
    </row>
    <row r="2312">
      <c r="A2312" s="93">
        <v>2019.0</v>
      </c>
      <c r="B2312" s="94" t="s">
        <v>185</v>
      </c>
      <c r="C2312" s="94" t="s">
        <v>11</v>
      </c>
      <c r="D2312" s="94" t="s">
        <v>192</v>
      </c>
      <c r="E2312" s="94" t="s">
        <v>201</v>
      </c>
      <c r="F2312" s="93">
        <v>22043.0</v>
      </c>
      <c r="G2312" s="95" t="s">
        <v>173</v>
      </c>
      <c r="H2312" s="93">
        <v>336.0</v>
      </c>
    </row>
    <row r="2313">
      <c r="A2313" s="93">
        <v>2019.0</v>
      </c>
      <c r="B2313" s="94" t="s">
        <v>185</v>
      </c>
      <c r="C2313" s="94" t="s">
        <v>11</v>
      </c>
      <c r="D2313" s="94" t="s">
        <v>250</v>
      </c>
      <c r="E2313" s="94" t="s">
        <v>401</v>
      </c>
      <c r="F2313" s="93">
        <v>30035.0</v>
      </c>
      <c r="G2313" s="95" t="s">
        <v>173</v>
      </c>
      <c r="H2313" s="93">
        <v>3944.0</v>
      </c>
    </row>
    <row r="2314">
      <c r="A2314" s="93">
        <v>2019.0</v>
      </c>
      <c r="B2314" s="94" t="s">
        <v>185</v>
      </c>
      <c r="C2314" s="94" t="s">
        <v>11</v>
      </c>
      <c r="D2314" s="94" t="s">
        <v>250</v>
      </c>
      <c r="E2314" s="94" t="s">
        <v>401</v>
      </c>
      <c r="F2314" s="93">
        <v>30035.0</v>
      </c>
      <c r="G2314" s="95" t="s">
        <v>189</v>
      </c>
      <c r="H2314" s="96">
        <v>13311.0</v>
      </c>
    </row>
    <row r="2315">
      <c r="A2315" s="93">
        <v>2019.0</v>
      </c>
      <c r="B2315" s="94" t="s">
        <v>185</v>
      </c>
      <c r="C2315" s="94" t="s">
        <v>11</v>
      </c>
      <c r="D2315" s="94" t="s">
        <v>200</v>
      </c>
      <c r="E2315" s="94" t="s">
        <v>255</v>
      </c>
      <c r="F2315" s="93">
        <v>40011.0</v>
      </c>
      <c r="G2315" s="95" t="s">
        <v>173</v>
      </c>
      <c r="H2315" s="96">
        <v>109927.0</v>
      </c>
    </row>
    <row r="2316">
      <c r="A2316" s="93">
        <v>2019.0</v>
      </c>
      <c r="B2316" s="94" t="s">
        <v>185</v>
      </c>
      <c r="C2316" s="94" t="s">
        <v>11</v>
      </c>
      <c r="D2316" s="94" t="s">
        <v>200</v>
      </c>
      <c r="E2316" s="94" t="s">
        <v>255</v>
      </c>
      <c r="F2316" s="93">
        <v>40011.0</v>
      </c>
      <c r="G2316" s="95" t="s">
        <v>189</v>
      </c>
      <c r="H2316" s="96">
        <v>1274849.0</v>
      </c>
    </row>
    <row r="2317">
      <c r="A2317" s="93">
        <v>2019.0</v>
      </c>
      <c r="B2317" s="94" t="s">
        <v>185</v>
      </c>
      <c r="C2317" s="94" t="s">
        <v>11</v>
      </c>
      <c r="D2317" s="94" t="s">
        <v>192</v>
      </c>
      <c r="E2317" s="94" t="s">
        <v>378</v>
      </c>
      <c r="F2317" s="93">
        <v>22027.0</v>
      </c>
      <c r="G2317" s="95" t="s">
        <v>173</v>
      </c>
      <c r="H2317" s="96">
        <v>4574.0</v>
      </c>
    </row>
    <row r="2318">
      <c r="A2318" s="93">
        <v>2019.0</v>
      </c>
      <c r="B2318" s="94" t="s">
        <v>185</v>
      </c>
      <c r="C2318" s="94" t="s">
        <v>11</v>
      </c>
      <c r="D2318" s="94" t="s">
        <v>192</v>
      </c>
      <c r="E2318" s="94" t="s">
        <v>378</v>
      </c>
      <c r="F2318" s="93">
        <v>22027.0</v>
      </c>
      <c r="G2318" s="95" t="s">
        <v>189</v>
      </c>
      <c r="H2318" s="96">
        <v>80768.0</v>
      </c>
    </row>
    <row r="2319">
      <c r="A2319" s="93">
        <v>2019.0</v>
      </c>
      <c r="B2319" s="94" t="s">
        <v>185</v>
      </c>
      <c r="C2319" s="94" t="s">
        <v>11</v>
      </c>
      <c r="D2319" s="94" t="s">
        <v>263</v>
      </c>
      <c r="E2319" s="94" t="s">
        <v>201</v>
      </c>
      <c r="F2319" s="93">
        <v>20067.0</v>
      </c>
      <c r="G2319" s="95" t="s">
        <v>189</v>
      </c>
      <c r="H2319" s="96">
        <v>56074.0</v>
      </c>
    </row>
    <row r="2320">
      <c r="A2320" s="93">
        <v>2019.0</v>
      </c>
      <c r="B2320" s="94" t="s">
        <v>185</v>
      </c>
      <c r="C2320" s="94" t="s">
        <v>11</v>
      </c>
      <c r="D2320" s="94" t="s">
        <v>220</v>
      </c>
      <c r="E2320" s="94" t="s">
        <v>313</v>
      </c>
      <c r="F2320" s="93">
        <v>54109.0</v>
      </c>
      <c r="G2320" s="95" t="s">
        <v>189</v>
      </c>
      <c r="H2320" s="96">
        <v>187.0</v>
      </c>
    </row>
    <row r="2321">
      <c r="A2321" s="93">
        <v>2019.0</v>
      </c>
      <c r="B2321" s="94" t="s">
        <v>185</v>
      </c>
      <c r="C2321" s="94" t="s">
        <v>11</v>
      </c>
      <c r="D2321" s="94" t="s">
        <v>204</v>
      </c>
      <c r="E2321" s="94" t="s">
        <v>275</v>
      </c>
      <c r="F2321" s="93">
        <v>8121.0</v>
      </c>
      <c r="G2321" s="95" t="s">
        <v>173</v>
      </c>
      <c r="H2321" s="96">
        <v>3921.0</v>
      </c>
    </row>
    <row r="2322">
      <c r="A2322" s="93">
        <v>2019.0</v>
      </c>
      <c r="B2322" s="94" t="s">
        <v>185</v>
      </c>
      <c r="C2322" s="94" t="s">
        <v>11</v>
      </c>
      <c r="D2322" s="94" t="s">
        <v>204</v>
      </c>
      <c r="E2322" s="94" t="s">
        <v>275</v>
      </c>
      <c r="F2322" s="93">
        <v>8121.0</v>
      </c>
      <c r="G2322" s="95" t="s">
        <v>189</v>
      </c>
      <c r="H2322" s="96">
        <v>54943.0</v>
      </c>
    </row>
    <row r="2323">
      <c r="A2323" s="93">
        <v>2019.0</v>
      </c>
      <c r="B2323" s="94" t="s">
        <v>185</v>
      </c>
      <c r="C2323" s="94" t="s">
        <v>11</v>
      </c>
      <c r="D2323" s="94" t="s">
        <v>231</v>
      </c>
      <c r="E2323" s="94" t="s">
        <v>232</v>
      </c>
      <c r="F2323" s="93">
        <v>5131.0</v>
      </c>
      <c r="G2323" s="95" t="s">
        <v>189</v>
      </c>
      <c r="H2323" s="93">
        <v>1978868.0</v>
      </c>
    </row>
    <row r="2324">
      <c r="A2324" s="93">
        <v>2019.0</v>
      </c>
      <c r="B2324" s="94" t="s">
        <v>185</v>
      </c>
      <c r="C2324" s="94" t="s">
        <v>11</v>
      </c>
      <c r="D2324" s="94" t="s">
        <v>200</v>
      </c>
      <c r="E2324" s="94" t="s">
        <v>201</v>
      </c>
      <c r="F2324" s="93">
        <v>40053.0</v>
      </c>
      <c r="G2324" s="95" t="s">
        <v>173</v>
      </c>
      <c r="H2324" s="93">
        <v>36.0</v>
      </c>
    </row>
    <row r="2325">
      <c r="A2325" s="93">
        <v>2019.0</v>
      </c>
      <c r="B2325" s="94" t="s">
        <v>185</v>
      </c>
      <c r="C2325" s="94" t="s">
        <v>11</v>
      </c>
      <c r="D2325" s="94" t="s">
        <v>200</v>
      </c>
      <c r="E2325" s="94" t="s">
        <v>201</v>
      </c>
      <c r="F2325" s="93">
        <v>40053.0</v>
      </c>
      <c r="G2325" s="95" t="s">
        <v>189</v>
      </c>
      <c r="H2325" s="93">
        <v>313.0</v>
      </c>
    </row>
    <row r="2326">
      <c r="A2326" s="93">
        <v>2019.0</v>
      </c>
      <c r="B2326" s="94" t="s">
        <v>185</v>
      </c>
      <c r="C2326" s="94" t="s">
        <v>11</v>
      </c>
      <c r="D2326" s="94" t="s">
        <v>190</v>
      </c>
      <c r="E2326" s="94" t="s">
        <v>405</v>
      </c>
      <c r="F2326" s="93">
        <v>48505.0</v>
      </c>
      <c r="G2326" s="95" t="s">
        <v>189</v>
      </c>
      <c r="H2326" s="93">
        <v>114252.0</v>
      </c>
    </row>
    <row r="2327">
      <c r="A2327" s="93">
        <v>2019.0</v>
      </c>
      <c r="B2327" s="94" t="s">
        <v>185</v>
      </c>
      <c r="C2327" s="94" t="s">
        <v>11</v>
      </c>
      <c r="D2327" s="94" t="s">
        <v>231</v>
      </c>
      <c r="E2327" s="94" t="s">
        <v>385</v>
      </c>
      <c r="F2327" s="93">
        <v>5045.0</v>
      </c>
      <c r="G2327" s="95" t="s">
        <v>189</v>
      </c>
      <c r="H2327" s="93">
        <v>362020.0</v>
      </c>
    </row>
    <row r="2328">
      <c r="A2328" s="93">
        <v>2019.0</v>
      </c>
      <c r="B2328" s="94" t="s">
        <v>185</v>
      </c>
      <c r="C2328" s="94" t="s">
        <v>11</v>
      </c>
      <c r="D2328" s="94" t="s">
        <v>200</v>
      </c>
      <c r="E2328" s="94" t="s">
        <v>360</v>
      </c>
      <c r="F2328" s="93">
        <v>40073.0</v>
      </c>
      <c r="G2328" s="95" t="s">
        <v>173</v>
      </c>
      <c r="H2328" s="96">
        <v>9936.0</v>
      </c>
    </row>
    <row r="2329">
      <c r="A2329" s="93">
        <v>2019.0</v>
      </c>
      <c r="B2329" s="94" t="s">
        <v>185</v>
      </c>
      <c r="C2329" s="94" t="s">
        <v>11</v>
      </c>
      <c r="D2329" s="94" t="s">
        <v>200</v>
      </c>
      <c r="E2329" s="94" t="s">
        <v>360</v>
      </c>
      <c r="F2329" s="93">
        <v>40073.0</v>
      </c>
      <c r="G2329" s="95" t="s">
        <v>189</v>
      </c>
      <c r="H2329" s="96">
        <v>257974.0</v>
      </c>
    </row>
    <row r="2330">
      <c r="A2330" s="93">
        <v>2019.0</v>
      </c>
      <c r="B2330" s="94" t="s">
        <v>185</v>
      </c>
      <c r="C2330" s="94" t="s">
        <v>11</v>
      </c>
      <c r="D2330" s="94" t="s">
        <v>256</v>
      </c>
      <c r="E2330" s="94" t="s">
        <v>262</v>
      </c>
      <c r="F2330" s="93">
        <v>39151.0</v>
      </c>
      <c r="G2330" s="95" t="s">
        <v>173</v>
      </c>
      <c r="H2330" s="96">
        <v>154.0</v>
      </c>
    </row>
    <row r="2331">
      <c r="A2331" s="93">
        <v>2019.0</v>
      </c>
      <c r="B2331" s="94" t="s">
        <v>185</v>
      </c>
      <c r="C2331" s="94" t="s">
        <v>11</v>
      </c>
      <c r="D2331" s="94" t="s">
        <v>256</v>
      </c>
      <c r="E2331" s="94" t="s">
        <v>262</v>
      </c>
      <c r="F2331" s="93">
        <v>39151.0</v>
      </c>
      <c r="G2331" s="95" t="s">
        <v>189</v>
      </c>
      <c r="H2331" s="96">
        <v>18001.0</v>
      </c>
    </row>
    <row r="2332">
      <c r="A2332" s="93">
        <v>2019.0</v>
      </c>
      <c r="B2332" s="94" t="s">
        <v>185</v>
      </c>
      <c r="C2332" s="94" t="s">
        <v>11</v>
      </c>
      <c r="D2332" s="94" t="s">
        <v>200</v>
      </c>
      <c r="E2332" s="94" t="s">
        <v>308</v>
      </c>
      <c r="F2332" s="93">
        <v>40149.0</v>
      </c>
      <c r="G2332" s="95" t="s">
        <v>173</v>
      </c>
      <c r="H2332" s="96">
        <v>2518.0</v>
      </c>
    </row>
    <row r="2333">
      <c r="A2333" s="93">
        <v>2019.0</v>
      </c>
      <c r="B2333" s="94" t="s">
        <v>185</v>
      </c>
      <c r="C2333" s="94" t="s">
        <v>11</v>
      </c>
      <c r="D2333" s="94" t="s">
        <v>200</v>
      </c>
      <c r="E2333" s="94" t="s">
        <v>308</v>
      </c>
      <c r="F2333" s="93">
        <v>40149.0</v>
      </c>
      <c r="G2333" s="95" t="s">
        <v>189</v>
      </c>
      <c r="H2333" s="96">
        <v>137320.0</v>
      </c>
    </row>
    <row r="2334">
      <c r="A2334" s="93">
        <v>2019.0</v>
      </c>
      <c r="B2334" s="94" t="s">
        <v>185</v>
      </c>
      <c r="C2334" s="94" t="s">
        <v>11</v>
      </c>
      <c r="D2334" s="94" t="s">
        <v>204</v>
      </c>
      <c r="E2334" s="94" t="s">
        <v>381</v>
      </c>
      <c r="F2334" s="93">
        <v>8055.0</v>
      </c>
      <c r="G2334" s="95" t="s">
        <v>189</v>
      </c>
      <c r="H2334" s="93">
        <v>3629759.0</v>
      </c>
    </row>
    <row r="2335">
      <c r="A2335" s="93">
        <v>2019.0</v>
      </c>
      <c r="B2335" s="94" t="s">
        <v>185</v>
      </c>
      <c r="C2335" s="94" t="s">
        <v>11</v>
      </c>
      <c r="D2335" s="94" t="s">
        <v>250</v>
      </c>
      <c r="E2335" s="94" t="s">
        <v>371</v>
      </c>
      <c r="F2335" s="93">
        <v>30015.0</v>
      </c>
      <c r="G2335" s="95" t="s">
        <v>189</v>
      </c>
      <c r="H2335" s="93">
        <v>91817.0</v>
      </c>
    </row>
    <row r="2336">
      <c r="A2336" s="93">
        <v>2019.0</v>
      </c>
      <c r="B2336" s="94" t="s">
        <v>185</v>
      </c>
      <c r="C2336" s="94" t="s">
        <v>11</v>
      </c>
      <c r="D2336" s="94" t="s">
        <v>190</v>
      </c>
      <c r="E2336" s="94" t="s">
        <v>368</v>
      </c>
      <c r="F2336" s="93">
        <v>48255.0</v>
      </c>
      <c r="G2336" s="95" t="s">
        <v>173</v>
      </c>
      <c r="H2336" s="93">
        <v>192471.0</v>
      </c>
    </row>
    <row r="2337">
      <c r="A2337" s="93">
        <v>2019.0</v>
      </c>
      <c r="B2337" s="94" t="s">
        <v>185</v>
      </c>
      <c r="C2337" s="94" t="s">
        <v>11</v>
      </c>
      <c r="D2337" s="94" t="s">
        <v>190</v>
      </c>
      <c r="E2337" s="94" t="s">
        <v>368</v>
      </c>
      <c r="F2337" s="93">
        <v>48255.0</v>
      </c>
      <c r="G2337" s="95" t="s">
        <v>189</v>
      </c>
      <c r="H2337" s="93">
        <v>386285.0</v>
      </c>
    </row>
    <row r="2338">
      <c r="A2338" s="93">
        <v>2019.0</v>
      </c>
      <c r="B2338" s="94" t="s">
        <v>185</v>
      </c>
      <c r="C2338" s="94" t="s">
        <v>11</v>
      </c>
      <c r="D2338" s="94" t="s">
        <v>196</v>
      </c>
      <c r="E2338" s="94" t="s">
        <v>365</v>
      </c>
      <c r="F2338" s="93">
        <v>49015.0</v>
      </c>
      <c r="G2338" s="95" t="s">
        <v>172</v>
      </c>
      <c r="H2338" s="96">
        <v>4673242.0</v>
      </c>
    </row>
    <row r="2339">
      <c r="A2339" s="93">
        <v>2019.0</v>
      </c>
      <c r="B2339" s="94" t="s">
        <v>185</v>
      </c>
      <c r="C2339" s="94" t="s">
        <v>11</v>
      </c>
      <c r="D2339" s="94" t="s">
        <v>196</v>
      </c>
      <c r="E2339" s="94" t="s">
        <v>365</v>
      </c>
      <c r="F2339" s="93">
        <v>49015.0</v>
      </c>
      <c r="G2339" s="95" t="s">
        <v>173</v>
      </c>
      <c r="H2339" s="96">
        <v>195.0</v>
      </c>
    </row>
    <row r="2340">
      <c r="A2340" s="93">
        <v>2019.0</v>
      </c>
      <c r="B2340" s="94" t="s">
        <v>185</v>
      </c>
      <c r="C2340" s="94" t="s">
        <v>11</v>
      </c>
      <c r="D2340" s="94" t="s">
        <v>196</v>
      </c>
      <c r="E2340" s="94" t="s">
        <v>365</v>
      </c>
      <c r="F2340" s="93">
        <v>49015.0</v>
      </c>
      <c r="G2340" s="95" t="s">
        <v>189</v>
      </c>
      <c r="H2340" s="96">
        <v>3519508.0</v>
      </c>
    </row>
    <row r="2341">
      <c r="A2341" s="93">
        <v>2019.0</v>
      </c>
      <c r="B2341" s="94" t="s">
        <v>185</v>
      </c>
      <c r="C2341" s="94" t="s">
        <v>11</v>
      </c>
      <c r="D2341" s="94" t="s">
        <v>206</v>
      </c>
      <c r="E2341" s="94" t="s">
        <v>361</v>
      </c>
      <c r="F2341" s="93">
        <v>35021.0</v>
      </c>
      <c r="G2341" s="95" t="s">
        <v>189</v>
      </c>
      <c r="H2341" s="96">
        <v>250263.0</v>
      </c>
    </row>
    <row r="2342">
      <c r="A2342" s="93">
        <v>2019.0</v>
      </c>
      <c r="B2342" s="94" t="s">
        <v>185</v>
      </c>
      <c r="C2342" s="94" t="s">
        <v>11</v>
      </c>
      <c r="D2342" s="94" t="s">
        <v>256</v>
      </c>
      <c r="E2342" s="94" t="s">
        <v>359</v>
      </c>
      <c r="F2342" s="93">
        <v>39099.0</v>
      </c>
      <c r="G2342" s="95" t="s">
        <v>173</v>
      </c>
      <c r="H2342" s="96">
        <v>2727.0</v>
      </c>
    </row>
    <row r="2343">
      <c r="A2343" s="93">
        <v>2019.0</v>
      </c>
      <c r="B2343" s="94" t="s">
        <v>185</v>
      </c>
      <c r="C2343" s="94" t="s">
        <v>11</v>
      </c>
      <c r="D2343" s="94" t="s">
        <v>256</v>
      </c>
      <c r="E2343" s="94" t="s">
        <v>359</v>
      </c>
      <c r="F2343" s="93">
        <v>39099.0</v>
      </c>
      <c r="G2343" s="95" t="s">
        <v>189</v>
      </c>
      <c r="H2343" s="96">
        <v>49034.0</v>
      </c>
    </row>
    <row r="2344">
      <c r="A2344" s="93">
        <v>2019.0</v>
      </c>
      <c r="B2344" s="94" t="s">
        <v>185</v>
      </c>
      <c r="C2344" s="94" t="s">
        <v>11</v>
      </c>
      <c r="D2344" s="94" t="s">
        <v>187</v>
      </c>
      <c r="E2344" s="94" t="s">
        <v>357</v>
      </c>
      <c r="F2344" s="93">
        <v>56013.0</v>
      </c>
      <c r="G2344" s="95" t="s">
        <v>173</v>
      </c>
      <c r="H2344" s="96">
        <v>680466.0</v>
      </c>
    </row>
    <row r="2345">
      <c r="A2345" s="93">
        <v>2019.0</v>
      </c>
      <c r="B2345" s="94" t="s">
        <v>185</v>
      </c>
      <c r="C2345" s="94" t="s">
        <v>11</v>
      </c>
      <c r="D2345" s="94" t="s">
        <v>187</v>
      </c>
      <c r="E2345" s="94" t="s">
        <v>357</v>
      </c>
      <c r="F2345" s="93">
        <v>56013.0</v>
      </c>
      <c r="G2345" s="95" t="s">
        <v>189</v>
      </c>
      <c r="H2345" s="96">
        <v>5.3264065E7</v>
      </c>
    </row>
    <row r="2346">
      <c r="A2346" s="93">
        <v>2019.0</v>
      </c>
      <c r="B2346" s="94" t="s">
        <v>185</v>
      </c>
      <c r="C2346" s="94" t="s">
        <v>11</v>
      </c>
      <c r="D2346" s="94" t="s">
        <v>214</v>
      </c>
      <c r="E2346" s="94" t="s">
        <v>351</v>
      </c>
      <c r="F2346" s="93">
        <v>28061.0</v>
      </c>
      <c r="G2346" s="95" t="s">
        <v>189</v>
      </c>
      <c r="H2346" s="96">
        <v>2153.0</v>
      </c>
    </row>
    <row r="2347">
      <c r="A2347" s="93">
        <v>2019.0</v>
      </c>
      <c r="B2347" s="94" t="s">
        <v>185</v>
      </c>
      <c r="C2347" s="94" t="s">
        <v>11</v>
      </c>
      <c r="D2347" s="94" t="s">
        <v>202</v>
      </c>
      <c r="E2347" s="94" t="s">
        <v>350</v>
      </c>
      <c r="F2347" s="93">
        <v>26005.0</v>
      </c>
      <c r="G2347" s="95" t="s">
        <v>173</v>
      </c>
      <c r="H2347" s="96">
        <v>114.0</v>
      </c>
    </row>
    <row r="2348">
      <c r="A2348" s="93">
        <v>2019.0</v>
      </c>
      <c r="B2348" s="94" t="s">
        <v>185</v>
      </c>
      <c r="C2348" s="94" t="s">
        <v>11</v>
      </c>
      <c r="D2348" s="94" t="s">
        <v>192</v>
      </c>
      <c r="E2348" s="94" t="s">
        <v>348</v>
      </c>
      <c r="F2348" s="93">
        <v>22067.0</v>
      </c>
      <c r="G2348" s="95" t="s">
        <v>189</v>
      </c>
      <c r="H2348" s="96">
        <v>724.0</v>
      </c>
    </row>
    <row r="2349">
      <c r="A2349" s="93">
        <v>2019.0</v>
      </c>
      <c r="B2349" s="94" t="s">
        <v>185</v>
      </c>
      <c r="C2349" s="94" t="s">
        <v>11</v>
      </c>
      <c r="D2349" s="94" t="s">
        <v>187</v>
      </c>
      <c r="E2349" s="94" t="s">
        <v>347</v>
      </c>
      <c r="F2349" s="93">
        <v>56043.0</v>
      </c>
      <c r="G2349" s="95" t="s">
        <v>173</v>
      </c>
      <c r="H2349" s="96">
        <v>335927.0</v>
      </c>
    </row>
    <row r="2350">
      <c r="A2350" s="93">
        <v>2019.0</v>
      </c>
      <c r="B2350" s="94" t="s">
        <v>185</v>
      </c>
      <c r="C2350" s="94" t="s">
        <v>11</v>
      </c>
      <c r="D2350" s="94" t="s">
        <v>187</v>
      </c>
      <c r="E2350" s="94" t="s">
        <v>347</v>
      </c>
      <c r="F2350" s="93">
        <v>56043.0</v>
      </c>
      <c r="G2350" s="95" t="s">
        <v>189</v>
      </c>
      <c r="H2350" s="96">
        <v>429491.0</v>
      </c>
    </row>
    <row r="2351">
      <c r="A2351" s="93">
        <v>2019.0</v>
      </c>
      <c r="B2351" s="94" t="s">
        <v>185</v>
      </c>
      <c r="C2351" s="94" t="s">
        <v>11</v>
      </c>
      <c r="D2351" s="94" t="s">
        <v>192</v>
      </c>
      <c r="E2351" s="94" t="s">
        <v>352</v>
      </c>
      <c r="F2351" s="93">
        <v>22119.0</v>
      </c>
      <c r="G2351" s="95" t="s">
        <v>173</v>
      </c>
      <c r="H2351" s="96">
        <v>3572.0</v>
      </c>
    </row>
    <row r="2352">
      <c r="A2352" s="93">
        <v>2019.0</v>
      </c>
      <c r="B2352" s="94" t="s">
        <v>185</v>
      </c>
      <c r="C2352" s="94" t="s">
        <v>11</v>
      </c>
      <c r="D2352" s="94" t="s">
        <v>192</v>
      </c>
      <c r="E2352" s="94" t="s">
        <v>352</v>
      </c>
      <c r="F2352" s="93">
        <v>22119.0</v>
      </c>
      <c r="G2352" s="95" t="s">
        <v>189</v>
      </c>
      <c r="H2352" s="96">
        <v>9540953.0</v>
      </c>
    </row>
    <row r="2353">
      <c r="A2353" s="93">
        <v>2019.0</v>
      </c>
      <c r="B2353" s="94" t="s">
        <v>185</v>
      </c>
      <c r="C2353" s="94" t="s">
        <v>11</v>
      </c>
      <c r="D2353" s="94" t="s">
        <v>190</v>
      </c>
      <c r="E2353" s="94" t="s">
        <v>362</v>
      </c>
      <c r="F2353" s="93">
        <v>48483.0</v>
      </c>
      <c r="G2353" s="95" t="s">
        <v>173</v>
      </c>
      <c r="H2353" s="96">
        <v>7.0</v>
      </c>
    </row>
    <row r="2354">
      <c r="A2354" s="93">
        <v>2019.0</v>
      </c>
      <c r="B2354" s="94" t="s">
        <v>185</v>
      </c>
      <c r="C2354" s="94" t="s">
        <v>11</v>
      </c>
      <c r="D2354" s="94" t="s">
        <v>190</v>
      </c>
      <c r="E2354" s="94" t="s">
        <v>362</v>
      </c>
      <c r="F2354" s="93">
        <v>48483.0</v>
      </c>
      <c r="G2354" s="95" t="s">
        <v>189</v>
      </c>
      <c r="H2354" s="96">
        <v>1097.0</v>
      </c>
    </row>
    <row r="2355">
      <c r="A2355" s="93">
        <v>2019.0</v>
      </c>
      <c r="B2355" s="94" t="s">
        <v>185</v>
      </c>
      <c r="C2355" s="94" t="s">
        <v>11</v>
      </c>
      <c r="D2355" s="94" t="s">
        <v>206</v>
      </c>
      <c r="E2355" s="94" t="s">
        <v>367</v>
      </c>
      <c r="F2355" s="93">
        <v>35005.0</v>
      </c>
      <c r="G2355" s="95" t="s">
        <v>173</v>
      </c>
      <c r="H2355" s="96">
        <v>919504.0</v>
      </c>
    </row>
    <row r="2356">
      <c r="A2356" s="93">
        <v>2019.0</v>
      </c>
      <c r="B2356" s="94" t="s">
        <v>185</v>
      </c>
      <c r="C2356" s="94" t="s">
        <v>11</v>
      </c>
      <c r="D2356" s="94" t="s">
        <v>206</v>
      </c>
      <c r="E2356" s="94" t="s">
        <v>367</v>
      </c>
      <c r="F2356" s="93">
        <v>35005.0</v>
      </c>
      <c r="G2356" s="95" t="s">
        <v>189</v>
      </c>
      <c r="H2356" s="96">
        <v>5968147.0</v>
      </c>
    </row>
    <row r="2357">
      <c r="A2357" s="93">
        <v>2019.0</v>
      </c>
      <c r="B2357" s="94" t="s">
        <v>185</v>
      </c>
      <c r="C2357" s="94" t="s">
        <v>11</v>
      </c>
      <c r="D2357" s="94" t="s">
        <v>194</v>
      </c>
      <c r="E2357" s="94" t="s">
        <v>372</v>
      </c>
      <c r="F2357" s="93">
        <v>38105.0</v>
      </c>
      <c r="G2357" s="95" t="s">
        <v>173</v>
      </c>
      <c r="H2357" s="96">
        <v>1630996.0</v>
      </c>
    </row>
    <row r="2358">
      <c r="A2358" s="93">
        <v>2019.0</v>
      </c>
      <c r="B2358" s="94" t="s">
        <v>185</v>
      </c>
      <c r="C2358" s="94" t="s">
        <v>11</v>
      </c>
      <c r="D2358" s="94" t="s">
        <v>194</v>
      </c>
      <c r="E2358" s="94" t="s">
        <v>372</v>
      </c>
      <c r="F2358" s="93">
        <v>38105.0</v>
      </c>
      <c r="G2358" s="95" t="s">
        <v>189</v>
      </c>
      <c r="H2358" s="96">
        <v>3275970.0</v>
      </c>
    </row>
    <row r="2359">
      <c r="A2359" s="93">
        <v>2019.0</v>
      </c>
      <c r="B2359" s="94" t="s">
        <v>185</v>
      </c>
      <c r="C2359" s="94" t="s">
        <v>11</v>
      </c>
      <c r="D2359" s="94" t="s">
        <v>196</v>
      </c>
      <c r="E2359" s="94" t="s">
        <v>317</v>
      </c>
      <c r="F2359" s="93">
        <v>49047.0</v>
      </c>
      <c r="G2359" s="95" t="s">
        <v>173</v>
      </c>
      <c r="H2359" s="96">
        <v>4531126.0</v>
      </c>
    </row>
    <row r="2360">
      <c r="A2360" s="93">
        <v>2019.0</v>
      </c>
      <c r="B2360" s="94" t="s">
        <v>185</v>
      </c>
      <c r="C2360" s="94" t="s">
        <v>11</v>
      </c>
      <c r="D2360" s="94" t="s">
        <v>196</v>
      </c>
      <c r="E2360" s="94" t="s">
        <v>317</v>
      </c>
      <c r="F2360" s="93">
        <v>49047.0</v>
      </c>
      <c r="G2360" s="95" t="s">
        <v>189</v>
      </c>
      <c r="H2360" s="96">
        <v>1.2117053E8</v>
      </c>
    </row>
    <row r="2361">
      <c r="A2361" s="93">
        <v>2019.0</v>
      </c>
      <c r="B2361" s="94" t="s">
        <v>185</v>
      </c>
      <c r="C2361" s="94" t="s">
        <v>11</v>
      </c>
      <c r="D2361" s="94" t="s">
        <v>200</v>
      </c>
      <c r="E2361" s="94" t="s">
        <v>325</v>
      </c>
      <c r="F2361" s="93">
        <v>40135.0</v>
      </c>
      <c r="G2361" s="95" t="s">
        <v>189</v>
      </c>
      <c r="H2361" s="96">
        <v>2046.0</v>
      </c>
    </row>
    <row r="2362">
      <c r="A2362" s="93">
        <v>2019.0</v>
      </c>
      <c r="B2362" s="94" t="s">
        <v>185</v>
      </c>
      <c r="C2362" s="94" t="s">
        <v>11</v>
      </c>
      <c r="D2362" s="94" t="s">
        <v>250</v>
      </c>
      <c r="E2362" s="94" t="s">
        <v>432</v>
      </c>
      <c r="F2362" s="93">
        <v>30091.0</v>
      </c>
      <c r="G2362" s="95" t="s">
        <v>173</v>
      </c>
      <c r="H2362" s="96">
        <v>25903.0</v>
      </c>
    </row>
    <row r="2363">
      <c r="A2363" s="93">
        <v>2019.0</v>
      </c>
      <c r="B2363" s="94" t="s">
        <v>185</v>
      </c>
      <c r="C2363" s="94" t="s">
        <v>11</v>
      </c>
      <c r="D2363" s="94" t="s">
        <v>250</v>
      </c>
      <c r="E2363" s="94" t="s">
        <v>432</v>
      </c>
      <c r="F2363" s="93">
        <v>30091.0</v>
      </c>
      <c r="G2363" s="95" t="s">
        <v>189</v>
      </c>
      <c r="H2363" s="96">
        <v>11660.0</v>
      </c>
    </row>
    <row r="2364">
      <c r="A2364" s="93">
        <v>2019.0</v>
      </c>
      <c r="B2364" s="94" t="s">
        <v>185</v>
      </c>
      <c r="C2364" s="94" t="s">
        <v>11</v>
      </c>
      <c r="D2364" s="94" t="s">
        <v>256</v>
      </c>
      <c r="E2364" s="94" t="s">
        <v>498</v>
      </c>
      <c r="F2364" s="93">
        <v>39155.0</v>
      </c>
      <c r="G2364" s="95" t="s">
        <v>173</v>
      </c>
      <c r="H2364" s="96">
        <v>275.0</v>
      </c>
    </row>
    <row r="2365">
      <c r="A2365" s="93">
        <v>2019.0</v>
      </c>
      <c r="B2365" s="94" t="s">
        <v>185</v>
      </c>
      <c r="C2365" s="94" t="s">
        <v>11</v>
      </c>
      <c r="D2365" s="94" t="s">
        <v>256</v>
      </c>
      <c r="E2365" s="94" t="s">
        <v>498</v>
      </c>
      <c r="F2365" s="93">
        <v>39155.0</v>
      </c>
      <c r="G2365" s="95" t="s">
        <v>189</v>
      </c>
      <c r="H2365" s="96">
        <v>70122.0</v>
      </c>
    </row>
    <row r="2366">
      <c r="A2366" s="93">
        <v>2019.0</v>
      </c>
      <c r="B2366" s="94" t="s">
        <v>185</v>
      </c>
      <c r="C2366" s="94" t="s">
        <v>11</v>
      </c>
      <c r="D2366" s="94" t="s">
        <v>206</v>
      </c>
      <c r="E2366" s="94" t="s">
        <v>520</v>
      </c>
      <c r="F2366" s="93">
        <v>35007.0</v>
      </c>
      <c r="G2366" s="95" t="s">
        <v>189</v>
      </c>
      <c r="H2366" s="96">
        <v>104060.0</v>
      </c>
    </row>
    <row r="2367">
      <c r="A2367" s="93">
        <v>2019.0</v>
      </c>
      <c r="B2367" s="94" t="s">
        <v>185</v>
      </c>
      <c r="C2367" s="94" t="s">
        <v>11</v>
      </c>
      <c r="D2367" s="94" t="s">
        <v>194</v>
      </c>
      <c r="E2367" s="94" t="s">
        <v>295</v>
      </c>
      <c r="F2367" s="93">
        <v>38025.0</v>
      </c>
      <c r="G2367" s="95" t="s">
        <v>173</v>
      </c>
      <c r="H2367" s="96">
        <v>7092816.0</v>
      </c>
    </row>
    <row r="2368">
      <c r="A2368" s="93">
        <v>2019.0</v>
      </c>
      <c r="B2368" s="94" t="s">
        <v>185</v>
      </c>
      <c r="C2368" s="94" t="s">
        <v>11</v>
      </c>
      <c r="D2368" s="94" t="s">
        <v>194</v>
      </c>
      <c r="E2368" s="94" t="s">
        <v>295</v>
      </c>
      <c r="F2368" s="93">
        <v>38025.0</v>
      </c>
      <c r="G2368" s="95" t="s">
        <v>189</v>
      </c>
      <c r="H2368" s="93">
        <v>1.020754E7</v>
      </c>
    </row>
    <row r="2369">
      <c r="A2369" s="93">
        <v>2019.0</v>
      </c>
      <c r="B2369" s="94" t="s">
        <v>185</v>
      </c>
      <c r="C2369" s="94" t="s">
        <v>11</v>
      </c>
      <c r="D2369" s="94" t="s">
        <v>300</v>
      </c>
      <c r="E2369" s="94" t="s">
        <v>349</v>
      </c>
      <c r="F2369" s="93">
        <v>6021.0</v>
      </c>
      <c r="G2369" s="95" t="s">
        <v>189</v>
      </c>
      <c r="H2369" s="93">
        <v>4714.0</v>
      </c>
    </row>
    <row r="2370">
      <c r="A2370" s="93">
        <v>2019.0</v>
      </c>
      <c r="B2370" s="94" t="s">
        <v>185</v>
      </c>
      <c r="C2370" s="94" t="s">
        <v>11</v>
      </c>
      <c r="D2370" s="94" t="s">
        <v>363</v>
      </c>
      <c r="E2370" s="94" t="s">
        <v>364</v>
      </c>
      <c r="F2370" s="93">
        <v>16075.0</v>
      </c>
      <c r="G2370" s="95" t="s">
        <v>173</v>
      </c>
      <c r="H2370" s="93">
        <v>212.0</v>
      </c>
    </row>
    <row r="2371">
      <c r="A2371" s="93">
        <v>2019.0</v>
      </c>
      <c r="B2371" s="94" t="s">
        <v>185</v>
      </c>
      <c r="C2371" s="94" t="s">
        <v>11</v>
      </c>
      <c r="D2371" s="94" t="s">
        <v>363</v>
      </c>
      <c r="E2371" s="94" t="s">
        <v>364</v>
      </c>
      <c r="F2371" s="93">
        <v>16075.0</v>
      </c>
      <c r="G2371" s="95" t="s">
        <v>189</v>
      </c>
      <c r="H2371" s="93">
        <v>25152.0</v>
      </c>
    </row>
    <row r="2372">
      <c r="A2372" s="93">
        <v>2019.0</v>
      </c>
      <c r="B2372" s="94" t="s">
        <v>185</v>
      </c>
      <c r="C2372" s="94" t="s">
        <v>11</v>
      </c>
      <c r="D2372" s="94" t="s">
        <v>200</v>
      </c>
      <c r="E2372" s="94" t="s">
        <v>392</v>
      </c>
      <c r="F2372" s="93">
        <v>40129.0</v>
      </c>
      <c r="G2372" s="95" t="s">
        <v>173</v>
      </c>
      <c r="H2372" s="93">
        <v>95494.0</v>
      </c>
    </row>
    <row r="2373">
      <c r="A2373" s="93">
        <v>2019.0</v>
      </c>
      <c r="B2373" s="94" t="s">
        <v>185</v>
      </c>
      <c r="C2373" s="94" t="s">
        <v>11</v>
      </c>
      <c r="D2373" s="94" t="s">
        <v>200</v>
      </c>
      <c r="E2373" s="94" t="s">
        <v>392</v>
      </c>
      <c r="F2373" s="93">
        <v>40129.0</v>
      </c>
      <c r="G2373" s="95" t="s">
        <v>189</v>
      </c>
      <c r="H2373" s="93">
        <v>3320277.0</v>
      </c>
    </row>
    <row r="2374">
      <c r="A2374" s="93">
        <v>2019.0</v>
      </c>
      <c r="B2374" s="94" t="s">
        <v>185</v>
      </c>
      <c r="C2374" s="94" t="s">
        <v>11</v>
      </c>
      <c r="D2374" s="94" t="s">
        <v>190</v>
      </c>
      <c r="E2374" s="94" t="s">
        <v>188</v>
      </c>
      <c r="F2374" s="93">
        <v>48251.0</v>
      </c>
      <c r="G2374" s="95" t="s">
        <v>189</v>
      </c>
      <c r="H2374" s="93">
        <v>649478.0</v>
      </c>
    </row>
    <row r="2375">
      <c r="A2375" s="93">
        <v>2019.0</v>
      </c>
      <c r="B2375" s="94" t="s">
        <v>185</v>
      </c>
      <c r="C2375" s="94" t="s">
        <v>11</v>
      </c>
      <c r="D2375" s="94" t="s">
        <v>200</v>
      </c>
      <c r="E2375" s="94" t="s">
        <v>423</v>
      </c>
      <c r="F2375" s="93">
        <v>40059.0</v>
      </c>
      <c r="G2375" s="95" t="s">
        <v>173</v>
      </c>
      <c r="H2375" s="93">
        <v>28.0</v>
      </c>
    </row>
    <row r="2376">
      <c r="A2376" s="93">
        <v>2019.0</v>
      </c>
      <c r="B2376" s="94" t="s">
        <v>185</v>
      </c>
      <c r="C2376" s="94" t="s">
        <v>11</v>
      </c>
      <c r="D2376" s="94" t="s">
        <v>200</v>
      </c>
      <c r="E2376" s="94" t="s">
        <v>423</v>
      </c>
      <c r="F2376" s="93">
        <v>40059.0</v>
      </c>
      <c r="G2376" s="95" t="s">
        <v>189</v>
      </c>
      <c r="H2376" s="93">
        <v>32231.0</v>
      </c>
    </row>
    <row r="2377">
      <c r="A2377" s="93">
        <v>2019.0</v>
      </c>
      <c r="B2377" s="94" t="s">
        <v>185</v>
      </c>
      <c r="C2377" s="94" t="s">
        <v>11</v>
      </c>
      <c r="D2377" s="94" t="s">
        <v>250</v>
      </c>
      <c r="E2377" s="94" t="s">
        <v>446</v>
      </c>
      <c r="F2377" s="93">
        <v>30009.0</v>
      </c>
      <c r="G2377" s="94" t="s">
        <v>173</v>
      </c>
      <c r="H2377" s="96">
        <v>367938.0</v>
      </c>
    </row>
    <row r="2378">
      <c r="A2378" s="93">
        <v>2019.0</v>
      </c>
      <c r="B2378" s="94" t="s">
        <v>185</v>
      </c>
      <c r="C2378" s="94" t="s">
        <v>11</v>
      </c>
      <c r="D2378" s="94" t="s">
        <v>250</v>
      </c>
      <c r="E2378" s="94" t="s">
        <v>446</v>
      </c>
      <c r="F2378" s="93">
        <v>30009.0</v>
      </c>
      <c r="G2378" s="95" t="s">
        <v>189</v>
      </c>
      <c r="H2378" s="96">
        <v>1209211.0</v>
      </c>
    </row>
    <row r="2379">
      <c r="A2379" s="93">
        <v>2019.0</v>
      </c>
      <c r="B2379" s="94" t="s">
        <v>185</v>
      </c>
      <c r="C2379" s="94" t="s">
        <v>11</v>
      </c>
      <c r="D2379" s="94" t="s">
        <v>220</v>
      </c>
      <c r="E2379" s="94" t="s">
        <v>492</v>
      </c>
      <c r="F2379" s="93">
        <v>54077.0</v>
      </c>
      <c r="G2379" s="95" t="s">
        <v>189</v>
      </c>
      <c r="H2379" s="96">
        <v>15525.0</v>
      </c>
    </row>
    <row r="2380">
      <c r="A2380" s="93">
        <v>2019.0</v>
      </c>
      <c r="B2380" s="94" t="s">
        <v>185</v>
      </c>
      <c r="C2380" s="94" t="s">
        <v>11</v>
      </c>
      <c r="D2380" s="94" t="s">
        <v>206</v>
      </c>
      <c r="E2380" s="94" t="s">
        <v>252</v>
      </c>
      <c r="F2380" s="93">
        <v>35015.0</v>
      </c>
      <c r="G2380" s="95" t="s">
        <v>173</v>
      </c>
      <c r="H2380" s="96">
        <v>7.1558602E7</v>
      </c>
    </row>
    <row r="2381">
      <c r="A2381" s="93">
        <v>2019.0</v>
      </c>
      <c r="B2381" s="94" t="s">
        <v>185</v>
      </c>
      <c r="C2381" s="94" t="s">
        <v>11</v>
      </c>
      <c r="D2381" s="94" t="s">
        <v>206</v>
      </c>
      <c r="E2381" s="94" t="s">
        <v>252</v>
      </c>
      <c r="F2381" s="93">
        <v>35015.0</v>
      </c>
      <c r="G2381" s="95" t="s">
        <v>189</v>
      </c>
      <c r="H2381" s="96">
        <v>3.34093481E8</v>
      </c>
    </row>
    <row r="2382">
      <c r="A2382" s="93">
        <v>2019.0</v>
      </c>
      <c r="B2382" s="94" t="s">
        <v>185</v>
      </c>
      <c r="C2382" s="94" t="s">
        <v>11</v>
      </c>
      <c r="D2382" s="94" t="s">
        <v>300</v>
      </c>
      <c r="E2382" s="94" t="s">
        <v>310</v>
      </c>
      <c r="F2382" s="93">
        <v>6111.0</v>
      </c>
      <c r="G2382" s="95" t="s">
        <v>173</v>
      </c>
      <c r="H2382" s="96">
        <v>267092.0</v>
      </c>
    </row>
    <row r="2383">
      <c r="A2383" s="93">
        <v>2019.0</v>
      </c>
      <c r="B2383" s="94" t="s">
        <v>185</v>
      </c>
      <c r="C2383" s="94" t="s">
        <v>11</v>
      </c>
      <c r="D2383" s="94" t="s">
        <v>300</v>
      </c>
      <c r="E2383" s="94" t="s">
        <v>310</v>
      </c>
      <c r="F2383" s="93">
        <v>6111.0</v>
      </c>
      <c r="G2383" s="95" t="s">
        <v>189</v>
      </c>
      <c r="H2383" s="96">
        <v>583687.0</v>
      </c>
    </row>
    <row r="2384">
      <c r="A2384" s="93">
        <v>2019.0</v>
      </c>
      <c r="B2384" s="94" t="s">
        <v>185</v>
      </c>
      <c r="C2384" s="94" t="s">
        <v>11</v>
      </c>
      <c r="D2384" s="94" t="s">
        <v>217</v>
      </c>
      <c r="E2384" s="94" t="s">
        <v>323</v>
      </c>
      <c r="F2384" s="93">
        <v>21101.0</v>
      </c>
      <c r="G2384" s="95" t="s">
        <v>173</v>
      </c>
      <c r="H2384" s="96">
        <v>2800.0</v>
      </c>
    </row>
    <row r="2385">
      <c r="A2385" s="93">
        <v>2019.0</v>
      </c>
      <c r="B2385" s="94" t="s">
        <v>185</v>
      </c>
      <c r="C2385" s="94" t="s">
        <v>11</v>
      </c>
      <c r="D2385" s="94" t="s">
        <v>300</v>
      </c>
      <c r="E2385" s="94" t="s">
        <v>346</v>
      </c>
      <c r="F2385" s="93">
        <v>6053.0</v>
      </c>
      <c r="G2385" s="95" t="s">
        <v>173</v>
      </c>
      <c r="H2385" s="96">
        <v>14143.0</v>
      </c>
    </row>
    <row r="2386">
      <c r="A2386" s="93">
        <v>2019.0</v>
      </c>
      <c r="B2386" s="94" t="s">
        <v>185</v>
      </c>
      <c r="C2386" s="94" t="s">
        <v>11</v>
      </c>
      <c r="D2386" s="94" t="s">
        <v>300</v>
      </c>
      <c r="E2386" s="94" t="s">
        <v>346</v>
      </c>
      <c r="F2386" s="93">
        <v>6053.0</v>
      </c>
      <c r="G2386" s="95" t="s">
        <v>189</v>
      </c>
      <c r="H2386" s="96">
        <v>1265.0</v>
      </c>
    </row>
    <row r="2387">
      <c r="A2387" s="93">
        <v>2019.0</v>
      </c>
      <c r="B2387" s="94" t="s">
        <v>185</v>
      </c>
      <c r="C2387" s="94" t="s">
        <v>11</v>
      </c>
      <c r="D2387" s="94" t="s">
        <v>204</v>
      </c>
      <c r="E2387" s="94" t="s">
        <v>375</v>
      </c>
      <c r="F2387" s="93">
        <v>8075.0</v>
      </c>
      <c r="G2387" s="95" t="s">
        <v>173</v>
      </c>
      <c r="H2387" s="96">
        <v>77.0</v>
      </c>
    </row>
    <row r="2388">
      <c r="A2388" s="93">
        <v>2019.0</v>
      </c>
      <c r="B2388" s="94" t="s">
        <v>185</v>
      </c>
      <c r="C2388" s="94" t="s">
        <v>11</v>
      </c>
      <c r="D2388" s="94" t="s">
        <v>204</v>
      </c>
      <c r="E2388" s="94" t="s">
        <v>375</v>
      </c>
      <c r="F2388" s="93">
        <v>8075.0</v>
      </c>
      <c r="G2388" s="95" t="s">
        <v>189</v>
      </c>
      <c r="H2388" s="96">
        <v>240.0</v>
      </c>
    </row>
    <row r="2389">
      <c r="A2389" s="93">
        <v>2019.0</v>
      </c>
      <c r="B2389" s="94" t="s">
        <v>185</v>
      </c>
      <c r="C2389" s="94" t="s">
        <v>11</v>
      </c>
      <c r="D2389" s="94" t="s">
        <v>214</v>
      </c>
      <c r="E2389" s="94" t="s">
        <v>383</v>
      </c>
      <c r="F2389" s="93">
        <v>28067.0</v>
      </c>
      <c r="G2389" s="95" t="s">
        <v>173</v>
      </c>
      <c r="H2389" s="96">
        <v>626.0</v>
      </c>
    </row>
    <row r="2390">
      <c r="A2390" s="93">
        <v>2019.0</v>
      </c>
      <c r="B2390" s="94" t="s">
        <v>185</v>
      </c>
      <c r="C2390" s="94" t="s">
        <v>11</v>
      </c>
      <c r="D2390" s="94" t="s">
        <v>214</v>
      </c>
      <c r="E2390" s="94" t="s">
        <v>383</v>
      </c>
      <c r="F2390" s="93">
        <v>28067.0</v>
      </c>
      <c r="G2390" s="95" t="s">
        <v>189</v>
      </c>
      <c r="H2390" s="96">
        <v>5562.0</v>
      </c>
    </row>
    <row r="2391">
      <c r="A2391" s="93">
        <v>2019.0</v>
      </c>
      <c r="B2391" s="94" t="s">
        <v>185</v>
      </c>
      <c r="C2391" s="94" t="s">
        <v>11</v>
      </c>
      <c r="D2391" s="94" t="s">
        <v>300</v>
      </c>
      <c r="E2391" s="94" t="s">
        <v>393</v>
      </c>
      <c r="F2391" s="93">
        <v>6019.0</v>
      </c>
      <c r="G2391" s="95" t="s">
        <v>173</v>
      </c>
      <c r="H2391" s="96">
        <v>34965.0</v>
      </c>
    </row>
    <row r="2392">
      <c r="A2392" s="93">
        <v>2019.0</v>
      </c>
      <c r="B2392" s="94" t="s">
        <v>185</v>
      </c>
      <c r="C2392" s="94" t="s">
        <v>11</v>
      </c>
      <c r="D2392" s="94" t="s">
        <v>300</v>
      </c>
      <c r="E2392" s="94" t="s">
        <v>393</v>
      </c>
      <c r="F2392" s="93">
        <v>6019.0</v>
      </c>
      <c r="G2392" s="95" t="s">
        <v>189</v>
      </c>
      <c r="H2392" s="96">
        <v>81662.0</v>
      </c>
    </row>
    <row r="2393">
      <c r="A2393" s="93">
        <v>2019.0</v>
      </c>
      <c r="B2393" s="94" t="s">
        <v>185</v>
      </c>
      <c r="C2393" s="94" t="s">
        <v>11</v>
      </c>
      <c r="D2393" s="94" t="s">
        <v>263</v>
      </c>
      <c r="E2393" s="94" t="s">
        <v>400</v>
      </c>
      <c r="F2393" s="93">
        <v>20189.0</v>
      </c>
      <c r="G2393" s="95" t="s">
        <v>173</v>
      </c>
      <c r="H2393" s="96">
        <v>809.0</v>
      </c>
    </row>
    <row r="2394">
      <c r="A2394" s="93">
        <v>2019.0</v>
      </c>
      <c r="B2394" s="94" t="s">
        <v>185</v>
      </c>
      <c r="C2394" s="94" t="s">
        <v>11</v>
      </c>
      <c r="D2394" s="94" t="s">
        <v>263</v>
      </c>
      <c r="E2394" s="94" t="s">
        <v>400</v>
      </c>
      <c r="F2394" s="93">
        <v>20189.0</v>
      </c>
      <c r="G2394" s="95" t="s">
        <v>189</v>
      </c>
      <c r="H2394" s="96">
        <v>159243.0</v>
      </c>
    </row>
    <row r="2395">
      <c r="A2395" s="93">
        <v>2019.0</v>
      </c>
      <c r="B2395" s="94" t="s">
        <v>185</v>
      </c>
      <c r="C2395" s="94" t="s">
        <v>11</v>
      </c>
      <c r="D2395" s="94" t="s">
        <v>222</v>
      </c>
      <c r="E2395" s="94" t="s">
        <v>406</v>
      </c>
      <c r="F2395" s="93">
        <v>31033.0</v>
      </c>
      <c r="G2395" s="95" t="s">
        <v>173</v>
      </c>
      <c r="H2395" s="96">
        <v>16074.0</v>
      </c>
    </row>
    <row r="2396">
      <c r="A2396" s="93">
        <v>2019.0</v>
      </c>
      <c r="B2396" s="94" t="s">
        <v>185</v>
      </c>
      <c r="C2396" s="94" t="s">
        <v>11</v>
      </c>
      <c r="D2396" s="94" t="s">
        <v>192</v>
      </c>
      <c r="E2396" s="94" t="s">
        <v>386</v>
      </c>
      <c r="F2396" s="93">
        <v>22061.0</v>
      </c>
      <c r="G2396" s="95" t="s">
        <v>173</v>
      </c>
      <c r="H2396" s="96">
        <v>17.0</v>
      </c>
    </row>
    <row r="2397">
      <c r="A2397" s="93">
        <v>2019.0</v>
      </c>
      <c r="B2397" s="94" t="s">
        <v>185</v>
      </c>
      <c r="C2397" s="94" t="s">
        <v>11</v>
      </c>
      <c r="D2397" s="94" t="s">
        <v>192</v>
      </c>
      <c r="E2397" s="94" t="s">
        <v>386</v>
      </c>
      <c r="F2397" s="93">
        <v>22061.0</v>
      </c>
      <c r="G2397" s="95" t="s">
        <v>189</v>
      </c>
      <c r="H2397" s="96">
        <v>1256.0</v>
      </c>
    </row>
    <row r="2398">
      <c r="A2398" s="93">
        <v>2019.0</v>
      </c>
      <c r="B2398" s="94" t="s">
        <v>185</v>
      </c>
      <c r="C2398" s="94" t="s">
        <v>11</v>
      </c>
      <c r="D2398" s="94" t="s">
        <v>263</v>
      </c>
      <c r="E2398" s="94" t="s">
        <v>421</v>
      </c>
      <c r="F2398" s="93">
        <v>20175.0</v>
      </c>
      <c r="G2398" s="95" t="s">
        <v>173</v>
      </c>
      <c r="H2398" s="96">
        <v>29.0</v>
      </c>
    </row>
    <row r="2399">
      <c r="A2399" s="93">
        <v>2019.0</v>
      </c>
      <c r="B2399" s="94" t="s">
        <v>185</v>
      </c>
      <c r="C2399" s="94" t="s">
        <v>11</v>
      </c>
      <c r="D2399" s="94" t="s">
        <v>263</v>
      </c>
      <c r="E2399" s="94" t="s">
        <v>421</v>
      </c>
      <c r="F2399" s="93">
        <v>20175.0</v>
      </c>
      <c r="G2399" s="95" t="s">
        <v>189</v>
      </c>
      <c r="H2399" s="93">
        <v>62404.0</v>
      </c>
    </row>
    <row r="2400">
      <c r="A2400" s="93">
        <v>2019.0</v>
      </c>
      <c r="B2400" s="94" t="s">
        <v>185</v>
      </c>
      <c r="C2400" s="94" t="s">
        <v>11</v>
      </c>
      <c r="D2400" s="94" t="s">
        <v>263</v>
      </c>
      <c r="E2400" s="94" t="s">
        <v>425</v>
      </c>
      <c r="F2400" s="93">
        <v>20195.0</v>
      </c>
      <c r="G2400" s="95" t="s">
        <v>173</v>
      </c>
      <c r="H2400" s="96">
        <v>2034.0</v>
      </c>
    </row>
    <row r="2401">
      <c r="A2401" s="93">
        <v>2019.0</v>
      </c>
      <c r="B2401" s="94" t="s">
        <v>185</v>
      </c>
      <c r="C2401" s="94" t="s">
        <v>11</v>
      </c>
      <c r="D2401" s="94" t="s">
        <v>250</v>
      </c>
      <c r="E2401" s="94" t="s">
        <v>428</v>
      </c>
      <c r="F2401" s="93">
        <v>30095.0</v>
      </c>
      <c r="G2401" s="95" t="s">
        <v>173</v>
      </c>
      <c r="H2401" s="96">
        <v>1918.0</v>
      </c>
    </row>
    <row r="2402">
      <c r="A2402" s="93">
        <v>2019.0</v>
      </c>
      <c r="B2402" s="94" t="s">
        <v>185</v>
      </c>
      <c r="C2402" s="94" t="s">
        <v>11</v>
      </c>
      <c r="D2402" s="94" t="s">
        <v>202</v>
      </c>
      <c r="E2402" s="94" t="s">
        <v>433</v>
      </c>
      <c r="F2402" s="93">
        <v>26137.0</v>
      </c>
      <c r="G2402" s="95" t="s">
        <v>189</v>
      </c>
      <c r="H2402" s="96">
        <v>7831.0</v>
      </c>
    </row>
    <row r="2403">
      <c r="A2403" s="93">
        <v>2019.0</v>
      </c>
      <c r="B2403" s="94" t="s">
        <v>185</v>
      </c>
      <c r="C2403" s="94" t="s">
        <v>11</v>
      </c>
      <c r="D2403" s="94" t="s">
        <v>200</v>
      </c>
      <c r="E2403" s="94" t="s">
        <v>439</v>
      </c>
      <c r="F2403" s="93">
        <v>40051.0</v>
      </c>
      <c r="G2403" s="95" t="s">
        <v>173</v>
      </c>
      <c r="H2403" s="96">
        <v>34838.0</v>
      </c>
    </row>
    <row r="2404">
      <c r="A2404" s="93">
        <v>2019.0</v>
      </c>
      <c r="B2404" s="94" t="s">
        <v>185</v>
      </c>
      <c r="C2404" s="94" t="s">
        <v>11</v>
      </c>
      <c r="D2404" s="94" t="s">
        <v>200</v>
      </c>
      <c r="E2404" s="94" t="s">
        <v>439</v>
      </c>
      <c r="F2404" s="93">
        <v>40051.0</v>
      </c>
      <c r="G2404" s="95" t="s">
        <v>189</v>
      </c>
      <c r="H2404" s="96">
        <v>261384.0</v>
      </c>
    </row>
    <row r="2405">
      <c r="A2405" s="93">
        <v>2019.0</v>
      </c>
      <c r="B2405" s="94" t="s">
        <v>185</v>
      </c>
      <c r="C2405" s="94" t="s">
        <v>11</v>
      </c>
      <c r="D2405" s="94" t="s">
        <v>256</v>
      </c>
      <c r="E2405" s="94" t="s">
        <v>447</v>
      </c>
      <c r="F2405" s="93">
        <v>39119.0</v>
      </c>
      <c r="G2405" s="95" t="s">
        <v>173</v>
      </c>
      <c r="H2405" s="96">
        <v>75.0</v>
      </c>
    </row>
    <row r="2406">
      <c r="A2406" s="93">
        <v>2019.0</v>
      </c>
      <c r="B2406" s="94" t="s">
        <v>185</v>
      </c>
      <c r="C2406" s="94" t="s">
        <v>11</v>
      </c>
      <c r="D2406" s="94" t="s">
        <v>256</v>
      </c>
      <c r="E2406" s="94" t="s">
        <v>447</v>
      </c>
      <c r="F2406" s="93">
        <v>39119.0</v>
      </c>
      <c r="G2406" s="95" t="s">
        <v>189</v>
      </c>
      <c r="H2406" s="96">
        <v>2956.0</v>
      </c>
    </row>
    <row r="2407">
      <c r="A2407" s="93">
        <v>2019.0</v>
      </c>
      <c r="B2407" s="94" t="s">
        <v>185</v>
      </c>
      <c r="C2407" s="94" t="s">
        <v>11</v>
      </c>
      <c r="D2407" s="94" t="s">
        <v>250</v>
      </c>
      <c r="E2407" s="94" t="s">
        <v>280</v>
      </c>
      <c r="F2407" s="93">
        <v>30033.0</v>
      </c>
      <c r="G2407" s="95" t="s">
        <v>173</v>
      </c>
      <c r="H2407" s="96">
        <v>1199.0</v>
      </c>
    </row>
    <row r="2408">
      <c r="A2408" s="93">
        <v>2019.0</v>
      </c>
      <c r="B2408" s="94" t="s">
        <v>185</v>
      </c>
      <c r="C2408" s="94" t="s">
        <v>11</v>
      </c>
      <c r="D2408" s="94" t="s">
        <v>231</v>
      </c>
      <c r="E2408" s="94" t="s">
        <v>452</v>
      </c>
      <c r="F2408" s="93">
        <v>5141.0</v>
      </c>
      <c r="G2408" s="95" t="s">
        <v>189</v>
      </c>
      <c r="H2408" s="96">
        <v>1272657.0</v>
      </c>
    </row>
    <row r="2409">
      <c r="A2409" s="93">
        <v>2019.0</v>
      </c>
      <c r="B2409" s="94" t="s">
        <v>185</v>
      </c>
      <c r="C2409" s="94" t="s">
        <v>11</v>
      </c>
      <c r="D2409" s="94" t="s">
        <v>194</v>
      </c>
      <c r="E2409" s="94" t="s">
        <v>458</v>
      </c>
      <c r="F2409" s="93">
        <v>38007.0</v>
      </c>
      <c r="G2409" s="95" t="s">
        <v>173</v>
      </c>
      <c r="H2409" s="96">
        <v>1926261.0</v>
      </c>
    </row>
    <row r="2410">
      <c r="A2410" s="93">
        <v>2019.0</v>
      </c>
      <c r="B2410" s="94" t="s">
        <v>185</v>
      </c>
      <c r="C2410" s="94" t="s">
        <v>11</v>
      </c>
      <c r="D2410" s="94" t="s">
        <v>194</v>
      </c>
      <c r="E2410" s="94" t="s">
        <v>458</v>
      </c>
      <c r="F2410" s="93">
        <v>38007.0</v>
      </c>
      <c r="G2410" s="95" t="s">
        <v>189</v>
      </c>
      <c r="H2410" s="96">
        <v>2332770.0</v>
      </c>
    </row>
    <row r="2411">
      <c r="A2411" s="93">
        <v>2019.0</v>
      </c>
      <c r="B2411" s="94" t="s">
        <v>185</v>
      </c>
      <c r="C2411" s="94" t="s">
        <v>11</v>
      </c>
      <c r="D2411" s="94" t="s">
        <v>200</v>
      </c>
      <c r="E2411" s="94" t="s">
        <v>463</v>
      </c>
      <c r="F2411" s="93">
        <v>40029.0</v>
      </c>
      <c r="G2411" s="95" t="s">
        <v>173</v>
      </c>
      <c r="H2411" s="96">
        <v>1874.0</v>
      </c>
    </row>
    <row r="2412">
      <c r="A2412" s="93">
        <v>2019.0</v>
      </c>
      <c r="B2412" s="94" t="s">
        <v>185</v>
      </c>
      <c r="C2412" s="94" t="s">
        <v>11</v>
      </c>
      <c r="D2412" s="94" t="s">
        <v>200</v>
      </c>
      <c r="E2412" s="94" t="s">
        <v>463</v>
      </c>
      <c r="F2412" s="93">
        <v>40029.0</v>
      </c>
      <c r="G2412" s="95" t="s">
        <v>189</v>
      </c>
      <c r="H2412" s="96">
        <v>1948917.0</v>
      </c>
    </row>
    <row r="2413">
      <c r="A2413" s="93">
        <v>2019.0</v>
      </c>
      <c r="B2413" s="94" t="s">
        <v>185</v>
      </c>
      <c r="C2413" s="94" t="s">
        <v>11</v>
      </c>
      <c r="D2413" s="94" t="s">
        <v>200</v>
      </c>
      <c r="E2413" s="94" t="s">
        <v>473</v>
      </c>
      <c r="F2413" s="93">
        <v>40077.0</v>
      </c>
      <c r="G2413" s="95" t="s">
        <v>172</v>
      </c>
      <c r="H2413" s="96">
        <v>21598.0</v>
      </c>
    </row>
    <row r="2414">
      <c r="A2414" s="93">
        <v>2019.0</v>
      </c>
      <c r="B2414" s="94" t="s">
        <v>185</v>
      </c>
      <c r="C2414" s="94" t="s">
        <v>11</v>
      </c>
      <c r="D2414" s="94" t="s">
        <v>200</v>
      </c>
      <c r="E2414" s="94" t="s">
        <v>473</v>
      </c>
      <c r="F2414" s="93">
        <v>40077.0</v>
      </c>
      <c r="G2414" s="95" t="s">
        <v>189</v>
      </c>
      <c r="H2414" s="96">
        <v>117318.0</v>
      </c>
    </row>
    <row r="2415">
      <c r="A2415" s="93">
        <v>2019.0</v>
      </c>
      <c r="B2415" s="94" t="s">
        <v>185</v>
      </c>
      <c r="C2415" s="94" t="s">
        <v>11</v>
      </c>
      <c r="D2415" s="94" t="s">
        <v>263</v>
      </c>
      <c r="E2415" s="94" t="s">
        <v>477</v>
      </c>
      <c r="F2415" s="93">
        <v>20075.0</v>
      </c>
      <c r="G2415" s="95" t="s">
        <v>189</v>
      </c>
      <c r="H2415" s="96">
        <v>12254.0</v>
      </c>
    </row>
    <row r="2416">
      <c r="A2416" s="93">
        <v>2019.0</v>
      </c>
      <c r="B2416" s="94" t="s">
        <v>185</v>
      </c>
      <c r="C2416" s="94" t="s">
        <v>11</v>
      </c>
      <c r="D2416" s="94" t="s">
        <v>204</v>
      </c>
      <c r="E2416" s="94" t="s">
        <v>482</v>
      </c>
      <c r="F2416" s="93">
        <v>8033.0</v>
      </c>
      <c r="G2416" s="95" t="s">
        <v>173</v>
      </c>
      <c r="H2416" s="96">
        <v>13845.0</v>
      </c>
    </row>
    <row r="2417">
      <c r="A2417" s="93">
        <v>2019.0</v>
      </c>
      <c r="B2417" s="94" t="s">
        <v>185</v>
      </c>
      <c r="C2417" s="94" t="s">
        <v>11</v>
      </c>
      <c r="D2417" s="94" t="s">
        <v>204</v>
      </c>
      <c r="E2417" s="94" t="s">
        <v>482</v>
      </c>
      <c r="F2417" s="93">
        <v>8033.0</v>
      </c>
      <c r="G2417" s="95" t="s">
        <v>189</v>
      </c>
      <c r="H2417" s="96">
        <v>1.87051374E8</v>
      </c>
    </row>
    <row r="2418">
      <c r="A2418" s="93">
        <v>2019.0</v>
      </c>
      <c r="B2418" s="94" t="s">
        <v>185</v>
      </c>
      <c r="C2418" s="94" t="s">
        <v>11</v>
      </c>
      <c r="D2418" s="94" t="s">
        <v>200</v>
      </c>
      <c r="E2418" s="94" t="s">
        <v>431</v>
      </c>
      <c r="F2418" s="93">
        <v>40015.0</v>
      </c>
      <c r="G2418" s="95" t="s">
        <v>173</v>
      </c>
      <c r="H2418" s="96">
        <v>17.0</v>
      </c>
    </row>
    <row r="2419">
      <c r="A2419" s="93">
        <v>2019.0</v>
      </c>
      <c r="B2419" s="94" t="s">
        <v>185</v>
      </c>
      <c r="C2419" s="94" t="s">
        <v>11</v>
      </c>
      <c r="D2419" s="94" t="s">
        <v>200</v>
      </c>
      <c r="E2419" s="94" t="s">
        <v>431</v>
      </c>
      <c r="F2419" s="93">
        <v>40015.0</v>
      </c>
      <c r="G2419" s="95" t="s">
        <v>189</v>
      </c>
      <c r="H2419" s="96">
        <v>35836.0</v>
      </c>
    </row>
    <row r="2420">
      <c r="A2420" s="93">
        <v>2019.0</v>
      </c>
      <c r="B2420" s="94" t="s">
        <v>185</v>
      </c>
      <c r="C2420" s="94" t="s">
        <v>11</v>
      </c>
      <c r="D2420" s="94" t="s">
        <v>192</v>
      </c>
      <c r="E2420" s="94" t="s">
        <v>489</v>
      </c>
      <c r="F2420" s="93">
        <v>22073.0</v>
      </c>
      <c r="G2420" s="95" t="s">
        <v>189</v>
      </c>
      <c r="H2420" s="96">
        <v>271.0</v>
      </c>
    </row>
    <row r="2421">
      <c r="A2421" s="93">
        <v>2019.0</v>
      </c>
      <c r="B2421" s="94" t="s">
        <v>185</v>
      </c>
      <c r="C2421" s="94" t="s">
        <v>11</v>
      </c>
      <c r="D2421" s="94" t="s">
        <v>190</v>
      </c>
      <c r="E2421" s="94" t="s">
        <v>491</v>
      </c>
      <c r="F2421" s="93">
        <v>48337.0</v>
      </c>
      <c r="G2421" s="95" t="s">
        <v>173</v>
      </c>
      <c r="H2421" s="96">
        <v>26.0</v>
      </c>
    </row>
    <row r="2422">
      <c r="A2422" s="93">
        <v>2019.0</v>
      </c>
      <c r="B2422" s="94" t="s">
        <v>185</v>
      </c>
      <c r="C2422" s="94" t="s">
        <v>11</v>
      </c>
      <c r="D2422" s="94" t="s">
        <v>190</v>
      </c>
      <c r="E2422" s="94" t="s">
        <v>491</v>
      </c>
      <c r="F2422" s="93">
        <v>48337.0</v>
      </c>
      <c r="G2422" s="95" t="s">
        <v>189</v>
      </c>
      <c r="H2422" s="96">
        <v>21491.0</v>
      </c>
    </row>
    <row r="2423">
      <c r="A2423" s="93">
        <v>2019.0</v>
      </c>
      <c r="B2423" s="94" t="s">
        <v>185</v>
      </c>
      <c r="C2423" s="94" t="s">
        <v>11</v>
      </c>
      <c r="D2423" s="94" t="s">
        <v>204</v>
      </c>
      <c r="E2423" s="94" t="s">
        <v>499</v>
      </c>
      <c r="F2423" s="93">
        <v>8011.0</v>
      </c>
      <c r="G2423" s="95" t="s">
        <v>189</v>
      </c>
      <c r="H2423" s="96">
        <v>13268.0</v>
      </c>
    </row>
    <row r="2424">
      <c r="A2424" s="93">
        <v>2019.0</v>
      </c>
      <c r="B2424" s="94" t="s">
        <v>185</v>
      </c>
      <c r="C2424" s="94" t="s">
        <v>11</v>
      </c>
      <c r="D2424" s="94" t="s">
        <v>200</v>
      </c>
      <c r="E2424" s="94" t="s">
        <v>502</v>
      </c>
      <c r="F2424" s="93">
        <v>40003.0</v>
      </c>
      <c r="G2424" s="95" t="s">
        <v>173</v>
      </c>
      <c r="H2424" s="96">
        <v>46813.0</v>
      </c>
    </row>
    <row r="2425">
      <c r="A2425" s="93">
        <v>2019.0</v>
      </c>
      <c r="B2425" s="94" t="s">
        <v>185</v>
      </c>
      <c r="C2425" s="94" t="s">
        <v>11</v>
      </c>
      <c r="D2425" s="94" t="s">
        <v>200</v>
      </c>
      <c r="E2425" s="94" t="s">
        <v>502</v>
      </c>
      <c r="F2425" s="93">
        <v>40003.0</v>
      </c>
      <c r="G2425" s="95" t="s">
        <v>189</v>
      </c>
      <c r="H2425" s="96">
        <v>1079905.0</v>
      </c>
    </row>
    <row r="2426">
      <c r="A2426" s="93">
        <v>2019.0</v>
      </c>
      <c r="B2426" s="94" t="s">
        <v>185</v>
      </c>
      <c r="C2426" s="94" t="s">
        <v>11</v>
      </c>
      <c r="D2426" s="94" t="s">
        <v>200</v>
      </c>
      <c r="E2426" s="94" t="s">
        <v>509</v>
      </c>
      <c r="F2426" s="93">
        <v>40009.0</v>
      </c>
      <c r="G2426" s="95" t="s">
        <v>173</v>
      </c>
      <c r="H2426" s="96">
        <v>246.0</v>
      </c>
    </row>
    <row r="2427">
      <c r="A2427" s="93">
        <v>2019.0</v>
      </c>
      <c r="B2427" s="94" t="s">
        <v>185</v>
      </c>
      <c r="C2427" s="94" t="s">
        <v>11</v>
      </c>
      <c r="D2427" s="94" t="s">
        <v>200</v>
      </c>
      <c r="E2427" s="94" t="s">
        <v>509</v>
      </c>
      <c r="F2427" s="93">
        <v>40009.0</v>
      </c>
      <c r="G2427" s="95" t="s">
        <v>189</v>
      </c>
      <c r="H2427" s="96">
        <v>180940.0</v>
      </c>
    </row>
    <row r="2428">
      <c r="A2428" s="93">
        <v>2019.0</v>
      </c>
      <c r="B2428" s="94" t="s">
        <v>185</v>
      </c>
      <c r="C2428" s="94" t="s">
        <v>11</v>
      </c>
      <c r="D2428" s="94" t="s">
        <v>190</v>
      </c>
      <c r="E2428" s="94" t="s">
        <v>275</v>
      </c>
      <c r="F2428" s="93">
        <v>48477.0</v>
      </c>
      <c r="G2428" s="95" t="s">
        <v>173</v>
      </c>
      <c r="H2428" s="96">
        <v>212.0</v>
      </c>
    </row>
    <row r="2429">
      <c r="A2429" s="93">
        <v>2019.0</v>
      </c>
      <c r="B2429" s="94" t="s">
        <v>185</v>
      </c>
      <c r="C2429" s="94" t="s">
        <v>11</v>
      </c>
      <c r="D2429" s="94" t="s">
        <v>190</v>
      </c>
      <c r="E2429" s="94" t="s">
        <v>275</v>
      </c>
      <c r="F2429" s="93">
        <v>48477.0</v>
      </c>
      <c r="G2429" s="95" t="s">
        <v>189</v>
      </c>
      <c r="H2429" s="96">
        <v>2952.0</v>
      </c>
    </row>
    <row r="2430">
      <c r="A2430" s="93">
        <v>2019.0</v>
      </c>
      <c r="B2430" s="94" t="s">
        <v>185</v>
      </c>
      <c r="C2430" s="94" t="s">
        <v>11</v>
      </c>
      <c r="D2430" s="94" t="s">
        <v>194</v>
      </c>
      <c r="E2430" s="94" t="s">
        <v>195</v>
      </c>
      <c r="F2430" s="93">
        <v>38057.0</v>
      </c>
      <c r="G2430" s="95" t="s">
        <v>172</v>
      </c>
      <c r="H2430" s="96">
        <v>4183770.0</v>
      </c>
    </row>
    <row r="2431">
      <c r="A2431" s="93">
        <v>2019.0</v>
      </c>
      <c r="B2431" s="94" t="s">
        <v>185</v>
      </c>
      <c r="C2431" s="94" t="s">
        <v>11</v>
      </c>
      <c r="D2431" s="94" t="s">
        <v>204</v>
      </c>
      <c r="E2431" s="94" t="s">
        <v>207</v>
      </c>
      <c r="F2431" s="93">
        <v>8111.0</v>
      </c>
      <c r="G2431" s="95" t="s">
        <v>189</v>
      </c>
      <c r="H2431" s="96">
        <v>673655.0</v>
      </c>
    </row>
    <row r="2432">
      <c r="A2432" s="93">
        <v>2019.0</v>
      </c>
      <c r="B2432" s="94" t="s">
        <v>185</v>
      </c>
      <c r="C2432" s="94" t="s">
        <v>11</v>
      </c>
      <c r="D2432" s="94" t="s">
        <v>196</v>
      </c>
      <c r="E2432" s="94" t="s">
        <v>208</v>
      </c>
      <c r="F2432" s="93">
        <v>49035.0</v>
      </c>
      <c r="G2432" s="95" t="s">
        <v>173</v>
      </c>
      <c r="H2432" s="96">
        <v>1126.0</v>
      </c>
    </row>
    <row r="2433">
      <c r="A2433" s="93">
        <v>2019.0</v>
      </c>
      <c r="B2433" s="94" t="s">
        <v>185</v>
      </c>
      <c r="C2433" s="94" t="s">
        <v>11</v>
      </c>
      <c r="D2433" s="94" t="s">
        <v>196</v>
      </c>
      <c r="E2433" s="94" t="s">
        <v>208</v>
      </c>
      <c r="F2433" s="93">
        <v>49035.0</v>
      </c>
      <c r="G2433" s="95" t="s">
        <v>189</v>
      </c>
      <c r="H2433" s="96">
        <v>747.0</v>
      </c>
    </row>
    <row r="2434">
      <c r="A2434" s="93">
        <v>2019.0</v>
      </c>
      <c r="B2434" s="94" t="s">
        <v>185</v>
      </c>
      <c r="C2434" s="94" t="s">
        <v>11</v>
      </c>
      <c r="D2434" s="94" t="s">
        <v>192</v>
      </c>
      <c r="E2434" s="94" t="s">
        <v>219</v>
      </c>
      <c r="F2434" s="93">
        <v>22031.0</v>
      </c>
      <c r="G2434" s="95" t="s">
        <v>173</v>
      </c>
      <c r="H2434" s="96">
        <v>61.0</v>
      </c>
    </row>
    <row r="2435">
      <c r="A2435" s="93">
        <v>2019.0</v>
      </c>
      <c r="B2435" s="94" t="s">
        <v>185</v>
      </c>
      <c r="C2435" s="94" t="s">
        <v>11</v>
      </c>
      <c r="D2435" s="94" t="s">
        <v>192</v>
      </c>
      <c r="E2435" s="94" t="s">
        <v>219</v>
      </c>
      <c r="F2435" s="93">
        <v>22031.0</v>
      </c>
      <c r="G2435" s="95" t="s">
        <v>189</v>
      </c>
      <c r="H2435" s="93">
        <v>4001636.0</v>
      </c>
    </row>
    <row r="2436">
      <c r="A2436" s="93">
        <v>2019.0</v>
      </c>
      <c r="B2436" s="94" t="s">
        <v>185</v>
      </c>
      <c r="C2436" s="94" t="s">
        <v>11</v>
      </c>
      <c r="D2436" s="94" t="s">
        <v>196</v>
      </c>
      <c r="E2436" s="94" t="s">
        <v>230</v>
      </c>
      <c r="F2436" s="93">
        <v>49041.0</v>
      </c>
      <c r="G2436" s="95" t="s">
        <v>172</v>
      </c>
      <c r="H2436" s="93">
        <v>5052774.0</v>
      </c>
    </row>
    <row r="2437">
      <c r="A2437" s="93">
        <v>2019.0</v>
      </c>
      <c r="B2437" s="94" t="s">
        <v>185</v>
      </c>
      <c r="C2437" s="94" t="s">
        <v>11</v>
      </c>
      <c r="D2437" s="94" t="s">
        <v>196</v>
      </c>
      <c r="E2437" s="94" t="s">
        <v>230</v>
      </c>
      <c r="F2437" s="93">
        <v>49041.0</v>
      </c>
      <c r="G2437" s="95" t="s">
        <v>173</v>
      </c>
      <c r="H2437" s="93">
        <v>1006887.0</v>
      </c>
    </row>
    <row r="2438">
      <c r="A2438" s="93">
        <v>2019.0</v>
      </c>
      <c r="B2438" s="94" t="s">
        <v>185</v>
      </c>
      <c r="C2438" s="94" t="s">
        <v>11</v>
      </c>
      <c r="D2438" s="94" t="s">
        <v>244</v>
      </c>
      <c r="E2438" s="94" t="s">
        <v>245</v>
      </c>
      <c r="F2438" s="93">
        <v>17055.0</v>
      </c>
      <c r="G2438" s="95" t="s">
        <v>173</v>
      </c>
      <c r="H2438" s="93">
        <v>7972.0</v>
      </c>
    </row>
    <row r="2439">
      <c r="A2439" s="93">
        <v>2019.0</v>
      </c>
      <c r="B2439" s="94" t="s">
        <v>185</v>
      </c>
      <c r="C2439" s="94" t="s">
        <v>11</v>
      </c>
      <c r="D2439" s="94" t="s">
        <v>244</v>
      </c>
      <c r="E2439" s="94" t="s">
        <v>245</v>
      </c>
      <c r="F2439" s="93">
        <v>17055.0</v>
      </c>
      <c r="G2439" s="95" t="s">
        <v>189</v>
      </c>
      <c r="H2439" s="93">
        <v>2584.0</v>
      </c>
    </row>
    <row r="2440">
      <c r="A2440" s="93">
        <v>2019.0</v>
      </c>
      <c r="B2440" s="94" t="s">
        <v>185</v>
      </c>
      <c r="C2440" s="94" t="s">
        <v>11</v>
      </c>
      <c r="D2440" s="94" t="s">
        <v>204</v>
      </c>
      <c r="E2440" s="94" t="s">
        <v>249</v>
      </c>
      <c r="F2440" s="93">
        <v>8095.0</v>
      </c>
      <c r="G2440" s="95" t="s">
        <v>189</v>
      </c>
      <c r="H2440" s="93">
        <v>20484.0</v>
      </c>
    </row>
    <row r="2441">
      <c r="A2441" s="93">
        <v>2019.0</v>
      </c>
      <c r="B2441" s="94" t="s">
        <v>185</v>
      </c>
      <c r="C2441" s="94" t="s">
        <v>11</v>
      </c>
      <c r="D2441" s="94" t="s">
        <v>256</v>
      </c>
      <c r="E2441" s="94" t="s">
        <v>257</v>
      </c>
      <c r="F2441" s="93">
        <v>39073.0</v>
      </c>
      <c r="G2441" s="95" t="s">
        <v>173</v>
      </c>
      <c r="H2441" s="93">
        <v>1019.0</v>
      </c>
    </row>
    <row r="2442">
      <c r="A2442" s="93">
        <v>2019.0</v>
      </c>
      <c r="B2442" s="94" t="s">
        <v>185</v>
      </c>
      <c r="C2442" s="94" t="s">
        <v>11</v>
      </c>
      <c r="D2442" s="94" t="s">
        <v>256</v>
      </c>
      <c r="E2442" s="94" t="s">
        <v>257</v>
      </c>
      <c r="F2442" s="93">
        <v>39073.0</v>
      </c>
      <c r="G2442" s="95" t="s">
        <v>189</v>
      </c>
      <c r="H2442" s="93">
        <v>1080.0</v>
      </c>
    </row>
    <row r="2443">
      <c r="A2443" s="93">
        <v>2019.0</v>
      </c>
      <c r="B2443" s="94" t="s">
        <v>185</v>
      </c>
      <c r="C2443" s="94" t="s">
        <v>11</v>
      </c>
      <c r="D2443" s="94" t="s">
        <v>263</v>
      </c>
      <c r="E2443" s="94" t="s">
        <v>264</v>
      </c>
      <c r="F2443" s="93">
        <v>20101.0</v>
      </c>
      <c r="G2443" s="95" t="s">
        <v>173</v>
      </c>
      <c r="H2443" s="93">
        <v>5998.0</v>
      </c>
    </row>
    <row r="2444">
      <c r="A2444" s="93">
        <v>2019.0</v>
      </c>
      <c r="B2444" s="94" t="s">
        <v>185</v>
      </c>
      <c r="C2444" s="94" t="s">
        <v>11</v>
      </c>
      <c r="D2444" s="94" t="s">
        <v>200</v>
      </c>
      <c r="E2444" s="94" t="s">
        <v>274</v>
      </c>
      <c r="F2444" s="93">
        <v>40007.0</v>
      </c>
      <c r="G2444" s="95" t="s">
        <v>173</v>
      </c>
      <c r="H2444" s="93">
        <v>1887.0</v>
      </c>
    </row>
    <row r="2445">
      <c r="A2445" s="93">
        <v>2019.0</v>
      </c>
      <c r="B2445" s="94" t="s">
        <v>185</v>
      </c>
      <c r="C2445" s="94" t="s">
        <v>11</v>
      </c>
      <c r="D2445" s="94" t="s">
        <v>200</v>
      </c>
      <c r="E2445" s="94" t="s">
        <v>274</v>
      </c>
      <c r="F2445" s="93">
        <v>40007.0</v>
      </c>
      <c r="G2445" s="95" t="s">
        <v>189</v>
      </c>
      <c r="H2445" s="93">
        <v>57707.0</v>
      </c>
    </row>
    <row r="2446">
      <c r="A2446" s="93">
        <v>2019.0</v>
      </c>
      <c r="B2446" s="94" t="s">
        <v>185</v>
      </c>
      <c r="C2446" s="94" t="s">
        <v>186</v>
      </c>
      <c r="D2446" s="94" t="s">
        <v>187</v>
      </c>
      <c r="E2446" s="94" t="s">
        <v>284</v>
      </c>
      <c r="F2446" s="93">
        <v>56009.0</v>
      </c>
      <c r="G2446" s="95" t="s">
        <v>173</v>
      </c>
      <c r="H2446" s="93">
        <v>439206.0</v>
      </c>
    </row>
    <row r="2447">
      <c r="A2447" s="93">
        <v>2019.0</v>
      </c>
      <c r="B2447" s="94" t="s">
        <v>185</v>
      </c>
      <c r="C2447" s="94" t="s">
        <v>186</v>
      </c>
      <c r="D2447" s="94" t="s">
        <v>187</v>
      </c>
      <c r="E2447" s="94" t="s">
        <v>284</v>
      </c>
      <c r="F2447" s="93">
        <v>56009.0</v>
      </c>
      <c r="G2447" s="95" t="s">
        <v>189</v>
      </c>
      <c r="H2447" s="93">
        <v>639738.0</v>
      </c>
    </row>
    <row r="2448">
      <c r="A2448" s="93">
        <v>2019.0</v>
      </c>
      <c r="B2448" s="94" t="s">
        <v>185</v>
      </c>
      <c r="C2448" s="94" t="s">
        <v>186</v>
      </c>
      <c r="D2448" s="94" t="s">
        <v>187</v>
      </c>
      <c r="E2448" s="94" t="s">
        <v>288</v>
      </c>
      <c r="F2448" s="93">
        <v>56003.0</v>
      </c>
      <c r="G2448" s="95" t="s">
        <v>173</v>
      </c>
      <c r="H2448" s="93">
        <v>397550.0</v>
      </c>
    </row>
    <row r="2449">
      <c r="A2449" s="93">
        <v>2019.0</v>
      </c>
      <c r="B2449" s="94" t="s">
        <v>185</v>
      </c>
      <c r="C2449" s="94" t="s">
        <v>186</v>
      </c>
      <c r="D2449" s="94" t="s">
        <v>187</v>
      </c>
      <c r="E2449" s="94" t="s">
        <v>288</v>
      </c>
      <c r="F2449" s="93">
        <v>56003.0</v>
      </c>
      <c r="G2449" s="95" t="s">
        <v>189</v>
      </c>
      <c r="H2449" s="93">
        <v>160543.0</v>
      </c>
    </row>
    <row r="2450">
      <c r="A2450" s="93">
        <v>2019.0</v>
      </c>
      <c r="B2450" s="94" t="s">
        <v>185</v>
      </c>
      <c r="C2450" s="94" t="s">
        <v>186</v>
      </c>
      <c r="D2450" s="94" t="s">
        <v>187</v>
      </c>
      <c r="E2450" s="94" t="s">
        <v>188</v>
      </c>
      <c r="F2450" s="93">
        <v>56019.0</v>
      </c>
      <c r="G2450" s="95" t="s">
        <v>173</v>
      </c>
      <c r="H2450" s="96">
        <v>19385.0</v>
      </c>
    </row>
    <row r="2451">
      <c r="A2451" s="93">
        <v>2019.0</v>
      </c>
      <c r="B2451" s="94" t="s">
        <v>185</v>
      </c>
      <c r="C2451" s="94" t="s">
        <v>186</v>
      </c>
      <c r="D2451" s="94" t="s">
        <v>187</v>
      </c>
      <c r="E2451" s="94" t="s">
        <v>188</v>
      </c>
      <c r="F2451" s="93">
        <v>56019.0</v>
      </c>
      <c r="G2451" s="95" t="s">
        <v>189</v>
      </c>
      <c r="H2451" s="96">
        <v>8960.0</v>
      </c>
    </row>
    <row r="2452">
      <c r="A2452" s="93">
        <v>2019.0</v>
      </c>
      <c r="B2452" s="94" t="s">
        <v>185</v>
      </c>
      <c r="C2452" s="94" t="s">
        <v>11</v>
      </c>
      <c r="D2452" s="94" t="s">
        <v>300</v>
      </c>
      <c r="E2452" s="94" t="s">
        <v>311</v>
      </c>
      <c r="F2452" s="93">
        <v>6083.0</v>
      </c>
      <c r="G2452" s="95" t="s">
        <v>173</v>
      </c>
      <c r="H2452" s="96">
        <v>55927.0</v>
      </c>
    </row>
    <row r="2453">
      <c r="A2453" s="93">
        <v>2019.0</v>
      </c>
      <c r="B2453" s="94" t="s">
        <v>185</v>
      </c>
      <c r="C2453" s="94" t="s">
        <v>11</v>
      </c>
      <c r="D2453" s="94" t="s">
        <v>300</v>
      </c>
      <c r="E2453" s="94" t="s">
        <v>311</v>
      </c>
      <c r="F2453" s="93">
        <v>6083.0</v>
      </c>
      <c r="G2453" s="95" t="s">
        <v>189</v>
      </c>
      <c r="H2453" s="96">
        <v>59931.0</v>
      </c>
    </row>
    <row r="2454">
      <c r="A2454" s="93">
        <v>2019.0</v>
      </c>
      <c r="B2454" s="94" t="s">
        <v>185</v>
      </c>
      <c r="C2454" s="94" t="s">
        <v>186</v>
      </c>
      <c r="D2454" s="94" t="s">
        <v>204</v>
      </c>
      <c r="E2454" s="94" t="s">
        <v>315</v>
      </c>
      <c r="F2454" s="93">
        <v>8051.0</v>
      </c>
      <c r="G2454" s="95" t="s">
        <v>189</v>
      </c>
      <c r="H2454" s="96">
        <v>15428.0</v>
      </c>
    </row>
    <row r="2455">
      <c r="A2455" s="93">
        <v>2019.0</v>
      </c>
      <c r="B2455" s="94" t="s">
        <v>185</v>
      </c>
      <c r="C2455" s="94" t="s">
        <v>186</v>
      </c>
      <c r="D2455" s="94" t="s">
        <v>196</v>
      </c>
      <c r="E2455" s="94" t="s">
        <v>298</v>
      </c>
      <c r="F2455" s="93">
        <v>49019.0</v>
      </c>
      <c r="G2455" s="95" t="s">
        <v>173</v>
      </c>
      <c r="H2455" s="96">
        <v>35157.0</v>
      </c>
    </row>
    <row r="2456">
      <c r="A2456" s="93">
        <v>2019.0</v>
      </c>
      <c r="B2456" s="94" t="s">
        <v>185</v>
      </c>
      <c r="C2456" s="94" t="s">
        <v>186</v>
      </c>
      <c r="D2456" s="94" t="s">
        <v>196</v>
      </c>
      <c r="E2456" s="94" t="s">
        <v>298</v>
      </c>
      <c r="F2456" s="93">
        <v>49019.0</v>
      </c>
      <c r="G2456" s="95" t="s">
        <v>189</v>
      </c>
      <c r="H2456" s="96">
        <v>33171.0</v>
      </c>
    </row>
    <row r="2457">
      <c r="A2457" s="93">
        <v>2019.0</v>
      </c>
      <c r="B2457" s="94" t="s">
        <v>185</v>
      </c>
      <c r="C2457" s="94" t="s">
        <v>186</v>
      </c>
      <c r="D2457" s="94" t="s">
        <v>204</v>
      </c>
      <c r="E2457" s="94" t="s">
        <v>205</v>
      </c>
      <c r="F2457" s="93">
        <v>8057.0</v>
      </c>
      <c r="G2457" s="95" t="s">
        <v>189</v>
      </c>
      <c r="H2457" s="96">
        <v>12869.0</v>
      </c>
    </row>
    <row r="2458">
      <c r="A2458" s="93">
        <v>2019.0</v>
      </c>
      <c r="B2458" s="94" t="s">
        <v>185</v>
      </c>
      <c r="C2458" s="94" t="s">
        <v>186</v>
      </c>
      <c r="D2458" s="94" t="s">
        <v>194</v>
      </c>
      <c r="E2458" s="94" t="s">
        <v>426</v>
      </c>
      <c r="F2458" s="93">
        <v>38011.0</v>
      </c>
      <c r="G2458" s="95" t="s">
        <v>173</v>
      </c>
      <c r="H2458" s="96">
        <v>43736.0</v>
      </c>
    </row>
    <row r="2459">
      <c r="A2459" s="93">
        <v>2019.0</v>
      </c>
      <c r="B2459" s="94" t="s">
        <v>185</v>
      </c>
      <c r="C2459" s="94" t="s">
        <v>186</v>
      </c>
      <c r="D2459" s="94" t="s">
        <v>194</v>
      </c>
      <c r="E2459" s="94" t="s">
        <v>426</v>
      </c>
      <c r="F2459" s="93">
        <v>38011.0</v>
      </c>
      <c r="G2459" s="95" t="s">
        <v>189</v>
      </c>
      <c r="H2459" s="96">
        <v>36.0</v>
      </c>
    </row>
    <row r="2460">
      <c r="A2460" s="93">
        <v>2019.0</v>
      </c>
      <c r="B2460" s="94" t="s">
        <v>185</v>
      </c>
      <c r="C2460" s="94" t="s">
        <v>186</v>
      </c>
      <c r="D2460" s="94" t="s">
        <v>206</v>
      </c>
      <c r="E2460" s="94" t="s">
        <v>252</v>
      </c>
      <c r="F2460" s="93">
        <v>35015.0</v>
      </c>
      <c r="G2460" s="95" t="s">
        <v>173</v>
      </c>
      <c r="H2460" s="96">
        <v>5180002.0</v>
      </c>
    </row>
    <row r="2461">
      <c r="A2461" s="93">
        <v>2019.0</v>
      </c>
      <c r="B2461" s="94" t="s">
        <v>185</v>
      </c>
      <c r="C2461" s="94" t="s">
        <v>186</v>
      </c>
      <c r="D2461" s="94" t="s">
        <v>206</v>
      </c>
      <c r="E2461" s="94" t="s">
        <v>252</v>
      </c>
      <c r="F2461" s="93">
        <v>35015.0</v>
      </c>
      <c r="G2461" s="95" t="s">
        <v>189</v>
      </c>
      <c r="H2461" s="96">
        <v>1.9706932E7</v>
      </c>
    </row>
    <row r="2462">
      <c r="A2462" s="93">
        <v>2019.0</v>
      </c>
      <c r="B2462" s="94" t="s">
        <v>185</v>
      </c>
      <c r="C2462" s="94" t="s">
        <v>186</v>
      </c>
      <c r="D2462" s="94" t="s">
        <v>204</v>
      </c>
      <c r="E2462" s="94" t="s">
        <v>307</v>
      </c>
      <c r="F2462" s="93">
        <v>8077.0</v>
      </c>
      <c r="G2462" s="95" t="s">
        <v>173</v>
      </c>
      <c r="H2462" s="96">
        <v>148.0</v>
      </c>
    </row>
    <row r="2463">
      <c r="A2463" s="93">
        <v>2019.0</v>
      </c>
      <c r="B2463" s="94" t="s">
        <v>185</v>
      </c>
      <c r="C2463" s="94" t="s">
        <v>186</v>
      </c>
      <c r="D2463" s="94" t="s">
        <v>204</v>
      </c>
      <c r="E2463" s="94" t="s">
        <v>307</v>
      </c>
      <c r="F2463" s="93">
        <v>8077.0</v>
      </c>
      <c r="G2463" s="95" t="s">
        <v>189</v>
      </c>
      <c r="H2463" s="96">
        <v>67295.0</v>
      </c>
    </row>
    <row r="2464">
      <c r="A2464" s="93">
        <v>2019.0</v>
      </c>
      <c r="B2464" s="94" t="s">
        <v>185</v>
      </c>
      <c r="C2464" s="94" t="s">
        <v>186</v>
      </c>
      <c r="D2464" s="94" t="s">
        <v>250</v>
      </c>
      <c r="E2464" s="94" t="s">
        <v>290</v>
      </c>
      <c r="F2464" s="93">
        <v>30051.0</v>
      </c>
      <c r="G2464" s="95" t="s">
        <v>173</v>
      </c>
      <c r="H2464" s="96">
        <v>5050.0</v>
      </c>
    </row>
    <row r="2465">
      <c r="A2465" s="93">
        <v>2019.0</v>
      </c>
      <c r="B2465" s="94" t="s">
        <v>185</v>
      </c>
      <c r="C2465" s="94" t="s">
        <v>186</v>
      </c>
      <c r="D2465" s="94" t="s">
        <v>250</v>
      </c>
      <c r="E2465" s="94" t="s">
        <v>290</v>
      </c>
      <c r="F2465" s="93">
        <v>30051.0</v>
      </c>
      <c r="G2465" s="95" t="s">
        <v>189</v>
      </c>
      <c r="H2465" s="96">
        <v>5085.0</v>
      </c>
    </row>
    <row r="2466">
      <c r="A2466" s="93">
        <v>2019.0</v>
      </c>
      <c r="B2466" s="94" t="s">
        <v>185</v>
      </c>
      <c r="C2466" s="94" t="s">
        <v>186</v>
      </c>
      <c r="D2466" s="94" t="s">
        <v>190</v>
      </c>
      <c r="E2466" s="94" t="s">
        <v>246</v>
      </c>
      <c r="F2466" s="93">
        <v>48419.0</v>
      </c>
      <c r="G2466" s="95" t="s">
        <v>189</v>
      </c>
      <c r="H2466" s="96">
        <v>36577.0</v>
      </c>
    </row>
    <row r="2467">
      <c r="A2467" s="93">
        <v>2019.0</v>
      </c>
      <c r="B2467" s="94" t="s">
        <v>185</v>
      </c>
      <c r="C2467" s="94" t="s">
        <v>186</v>
      </c>
      <c r="D2467" s="94" t="s">
        <v>187</v>
      </c>
      <c r="E2467" s="94" t="s">
        <v>357</v>
      </c>
      <c r="F2467" s="93">
        <v>56013.0</v>
      </c>
      <c r="G2467" s="95" t="s">
        <v>173</v>
      </c>
      <c r="H2467" s="96">
        <v>506.0</v>
      </c>
    </row>
    <row r="2468">
      <c r="A2468" s="93">
        <v>2019.0</v>
      </c>
      <c r="B2468" s="94" t="s">
        <v>185</v>
      </c>
      <c r="C2468" s="94" t="s">
        <v>186</v>
      </c>
      <c r="D2468" s="94" t="s">
        <v>300</v>
      </c>
      <c r="E2468" s="94" t="s">
        <v>354</v>
      </c>
      <c r="F2468" s="93">
        <v>6029.0</v>
      </c>
      <c r="G2468" s="95" t="s">
        <v>173</v>
      </c>
      <c r="H2468" s="96">
        <v>7537.0</v>
      </c>
    </row>
    <row r="2469">
      <c r="A2469" s="93">
        <v>2019.0</v>
      </c>
      <c r="B2469" s="94" t="s">
        <v>185</v>
      </c>
      <c r="C2469" s="94" t="s">
        <v>186</v>
      </c>
      <c r="D2469" s="94" t="s">
        <v>300</v>
      </c>
      <c r="E2469" s="94" t="s">
        <v>354</v>
      </c>
      <c r="F2469" s="93">
        <v>6029.0</v>
      </c>
      <c r="G2469" s="95" t="s">
        <v>189</v>
      </c>
      <c r="H2469" s="96">
        <v>4986.0</v>
      </c>
    </row>
    <row r="2470">
      <c r="A2470" s="93">
        <v>2019.0</v>
      </c>
      <c r="B2470" s="94" t="s">
        <v>185</v>
      </c>
      <c r="C2470" s="94" t="s">
        <v>11</v>
      </c>
      <c r="D2470" s="94" t="s">
        <v>190</v>
      </c>
      <c r="E2470" s="94" t="s">
        <v>420</v>
      </c>
      <c r="F2470" s="93">
        <v>48405.0</v>
      </c>
      <c r="G2470" s="95" t="s">
        <v>173</v>
      </c>
      <c r="H2470" s="96">
        <v>73.0</v>
      </c>
    </row>
    <row r="2471">
      <c r="A2471" s="93">
        <v>2019.0</v>
      </c>
      <c r="B2471" s="94" t="s">
        <v>185</v>
      </c>
      <c r="C2471" s="94" t="s">
        <v>11</v>
      </c>
      <c r="D2471" s="94" t="s">
        <v>190</v>
      </c>
      <c r="E2471" s="94" t="s">
        <v>420</v>
      </c>
      <c r="F2471" s="93">
        <v>48405.0</v>
      </c>
      <c r="G2471" s="95" t="s">
        <v>189</v>
      </c>
      <c r="H2471" s="96">
        <v>128406.0</v>
      </c>
    </row>
    <row r="2472">
      <c r="A2472" s="93">
        <v>2019.0</v>
      </c>
      <c r="B2472" s="94" t="s">
        <v>185</v>
      </c>
      <c r="C2472" s="94" t="s">
        <v>186</v>
      </c>
      <c r="D2472" s="94" t="s">
        <v>206</v>
      </c>
      <c r="E2472" s="94" t="s">
        <v>207</v>
      </c>
      <c r="F2472" s="93">
        <v>35045.0</v>
      </c>
      <c r="G2472" s="95" t="s">
        <v>173</v>
      </c>
      <c r="H2472" s="96">
        <v>26716.0</v>
      </c>
    </row>
    <row r="2473">
      <c r="A2473" s="93">
        <v>2019.0</v>
      </c>
      <c r="B2473" s="94" t="s">
        <v>185</v>
      </c>
      <c r="C2473" s="94" t="s">
        <v>186</v>
      </c>
      <c r="D2473" s="94" t="s">
        <v>206</v>
      </c>
      <c r="E2473" s="94" t="s">
        <v>207</v>
      </c>
      <c r="F2473" s="93">
        <v>35045.0</v>
      </c>
      <c r="G2473" s="95" t="s">
        <v>189</v>
      </c>
      <c r="H2473" s="96">
        <v>350233.0</v>
      </c>
    </row>
    <row r="2474">
      <c r="A2474" s="93">
        <v>2019.0</v>
      </c>
      <c r="B2474" s="94" t="s">
        <v>185</v>
      </c>
      <c r="C2474" s="94" t="s">
        <v>11</v>
      </c>
      <c r="D2474" s="94" t="s">
        <v>190</v>
      </c>
      <c r="E2474" s="94" t="s">
        <v>279</v>
      </c>
      <c r="F2474" s="93">
        <v>48311.0</v>
      </c>
      <c r="G2474" s="95" t="s">
        <v>173</v>
      </c>
      <c r="H2474" s="96">
        <v>11753.0</v>
      </c>
    </row>
    <row r="2475">
      <c r="A2475" s="93">
        <v>2019.0</v>
      </c>
      <c r="B2475" s="94" t="s">
        <v>185</v>
      </c>
      <c r="C2475" s="94" t="s">
        <v>11</v>
      </c>
      <c r="D2475" s="94" t="s">
        <v>190</v>
      </c>
      <c r="E2475" s="94" t="s">
        <v>279</v>
      </c>
      <c r="F2475" s="93">
        <v>48311.0</v>
      </c>
      <c r="G2475" s="95" t="s">
        <v>189</v>
      </c>
      <c r="H2475" s="96">
        <v>87492.0</v>
      </c>
    </row>
    <row r="2476">
      <c r="A2476" s="93">
        <v>2019.0</v>
      </c>
      <c r="B2476" s="94" t="s">
        <v>185</v>
      </c>
      <c r="C2476" s="94" t="s">
        <v>11</v>
      </c>
      <c r="D2476" s="94" t="s">
        <v>200</v>
      </c>
      <c r="E2476" s="94" t="s">
        <v>525</v>
      </c>
      <c r="F2476" s="93">
        <v>40087.0</v>
      </c>
      <c r="G2476" s="95" t="s">
        <v>173</v>
      </c>
      <c r="H2476" s="96">
        <v>213.0</v>
      </c>
    </row>
    <row r="2477">
      <c r="A2477" s="93">
        <v>2019.0</v>
      </c>
      <c r="B2477" s="94" t="s">
        <v>185</v>
      </c>
      <c r="C2477" s="94" t="s">
        <v>11</v>
      </c>
      <c r="D2477" s="94" t="s">
        <v>200</v>
      </c>
      <c r="E2477" s="94" t="s">
        <v>525</v>
      </c>
      <c r="F2477" s="93">
        <v>40087.0</v>
      </c>
      <c r="G2477" s="95" t="s">
        <v>189</v>
      </c>
      <c r="H2477" s="96">
        <v>1289.0</v>
      </c>
    </row>
    <row r="2478">
      <c r="A2478" s="93">
        <v>2019.0</v>
      </c>
      <c r="B2478" s="94" t="s">
        <v>185</v>
      </c>
      <c r="C2478" s="94" t="s">
        <v>11</v>
      </c>
      <c r="D2478" s="94" t="s">
        <v>217</v>
      </c>
      <c r="E2478" s="94" t="s">
        <v>218</v>
      </c>
      <c r="F2478" s="93">
        <v>21147.0</v>
      </c>
      <c r="G2478" s="95" t="s">
        <v>189</v>
      </c>
      <c r="H2478" s="96">
        <v>764.0</v>
      </c>
    </row>
    <row r="2479">
      <c r="A2479" s="93">
        <v>2019.0</v>
      </c>
      <c r="B2479" s="94" t="s">
        <v>185</v>
      </c>
      <c r="C2479" s="94" t="s">
        <v>11</v>
      </c>
      <c r="D2479" s="94" t="s">
        <v>192</v>
      </c>
      <c r="E2479" s="94" t="s">
        <v>193</v>
      </c>
      <c r="F2479" s="93">
        <v>22099.0</v>
      </c>
      <c r="G2479" s="95" t="s">
        <v>173</v>
      </c>
      <c r="H2479" s="96">
        <v>980.0</v>
      </c>
    </row>
    <row r="2480">
      <c r="A2480" s="93">
        <v>2019.0</v>
      </c>
      <c r="B2480" s="94" t="s">
        <v>185</v>
      </c>
      <c r="C2480" s="94" t="s">
        <v>11</v>
      </c>
      <c r="D2480" s="94" t="s">
        <v>192</v>
      </c>
      <c r="E2480" s="94" t="s">
        <v>193</v>
      </c>
      <c r="F2480" s="93">
        <v>22099.0</v>
      </c>
      <c r="G2480" s="95" t="s">
        <v>189</v>
      </c>
      <c r="H2480" s="96">
        <v>1289.0</v>
      </c>
    </row>
    <row r="2481">
      <c r="A2481" s="93">
        <v>2019.0</v>
      </c>
      <c r="B2481" s="94" t="s">
        <v>185</v>
      </c>
      <c r="C2481" s="94" t="s">
        <v>11</v>
      </c>
      <c r="D2481" s="94" t="s">
        <v>231</v>
      </c>
      <c r="E2481" s="94" t="s">
        <v>508</v>
      </c>
      <c r="F2481" s="93">
        <v>5135.0</v>
      </c>
      <c r="G2481" s="95" t="s">
        <v>189</v>
      </c>
      <c r="H2481" s="96">
        <v>17073.0</v>
      </c>
    </row>
    <row r="2482">
      <c r="A2482" s="93">
        <v>2019.0</v>
      </c>
      <c r="B2482" s="94" t="s">
        <v>185</v>
      </c>
      <c r="C2482" s="94" t="s">
        <v>11</v>
      </c>
      <c r="D2482" s="94" t="s">
        <v>192</v>
      </c>
      <c r="E2482" s="94" t="s">
        <v>322</v>
      </c>
      <c r="F2482" s="93">
        <v>22033.0</v>
      </c>
      <c r="G2482" s="95" t="s">
        <v>173</v>
      </c>
      <c r="H2482" s="93">
        <v>427.0</v>
      </c>
    </row>
    <row r="2483">
      <c r="A2483" s="93">
        <v>2019.0</v>
      </c>
      <c r="B2483" s="94" t="s">
        <v>185</v>
      </c>
      <c r="C2483" s="94" t="s">
        <v>11</v>
      </c>
      <c r="D2483" s="94" t="s">
        <v>192</v>
      </c>
      <c r="E2483" s="94" t="s">
        <v>322</v>
      </c>
      <c r="F2483" s="93">
        <v>22033.0</v>
      </c>
      <c r="G2483" s="95" t="s">
        <v>189</v>
      </c>
      <c r="H2483" s="93">
        <v>2526.0</v>
      </c>
    </row>
    <row r="2484">
      <c r="A2484" s="93">
        <v>2019.0</v>
      </c>
      <c r="B2484" s="94" t="s">
        <v>185</v>
      </c>
      <c r="C2484" s="94" t="s">
        <v>186</v>
      </c>
      <c r="D2484" s="94" t="s">
        <v>187</v>
      </c>
      <c r="E2484" s="94" t="s">
        <v>446</v>
      </c>
      <c r="F2484" s="93">
        <v>56007.0</v>
      </c>
      <c r="G2484" s="95" t="s">
        <v>173</v>
      </c>
      <c r="H2484" s="96">
        <v>1024.0</v>
      </c>
    </row>
    <row r="2485">
      <c r="A2485" s="93">
        <v>2019.0</v>
      </c>
      <c r="B2485" s="94" t="s">
        <v>185</v>
      </c>
      <c r="C2485" s="94" t="s">
        <v>186</v>
      </c>
      <c r="D2485" s="94" t="s">
        <v>187</v>
      </c>
      <c r="E2485" s="94" t="s">
        <v>446</v>
      </c>
      <c r="F2485" s="93">
        <v>56007.0</v>
      </c>
      <c r="G2485" s="95" t="s">
        <v>189</v>
      </c>
      <c r="H2485" s="96">
        <v>126287.0</v>
      </c>
    </row>
    <row r="2486">
      <c r="A2486" s="93">
        <v>2019.0</v>
      </c>
      <c r="B2486" s="94" t="s">
        <v>185</v>
      </c>
      <c r="C2486" s="94" t="s">
        <v>186</v>
      </c>
      <c r="D2486" s="94" t="s">
        <v>204</v>
      </c>
      <c r="E2486" s="94" t="s">
        <v>280</v>
      </c>
      <c r="F2486" s="93">
        <v>8045.0</v>
      </c>
      <c r="G2486" s="95" t="s">
        <v>173</v>
      </c>
      <c r="H2486" s="96">
        <v>689.0</v>
      </c>
    </row>
    <row r="2487">
      <c r="A2487" s="93">
        <v>2019.0</v>
      </c>
      <c r="B2487" s="94" t="s">
        <v>185</v>
      </c>
      <c r="C2487" s="94" t="s">
        <v>186</v>
      </c>
      <c r="D2487" s="94" t="s">
        <v>204</v>
      </c>
      <c r="E2487" s="94" t="s">
        <v>280</v>
      </c>
      <c r="F2487" s="93">
        <v>8045.0</v>
      </c>
      <c r="G2487" s="95" t="s">
        <v>189</v>
      </c>
      <c r="H2487" s="96">
        <v>384843.0</v>
      </c>
    </row>
    <row r="2488">
      <c r="A2488" s="93">
        <v>2019.0</v>
      </c>
      <c r="B2488" s="94" t="s">
        <v>185</v>
      </c>
      <c r="C2488" s="94" t="s">
        <v>11</v>
      </c>
      <c r="D2488" s="94" t="s">
        <v>196</v>
      </c>
      <c r="E2488" s="94" t="s">
        <v>440</v>
      </c>
      <c r="F2488" s="93">
        <v>49039.0</v>
      </c>
      <c r="G2488" s="95" t="s">
        <v>172</v>
      </c>
      <c r="H2488" s="96">
        <v>2808858.0</v>
      </c>
    </row>
    <row r="2489">
      <c r="A2489" s="93">
        <v>2019.0</v>
      </c>
      <c r="B2489" s="94" t="s">
        <v>185</v>
      </c>
      <c r="C2489" s="94" t="s">
        <v>11</v>
      </c>
      <c r="D2489" s="94" t="s">
        <v>196</v>
      </c>
      <c r="E2489" s="94" t="s">
        <v>440</v>
      </c>
      <c r="F2489" s="93">
        <v>49039.0</v>
      </c>
      <c r="G2489" s="95" t="s">
        <v>173</v>
      </c>
      <c r="H2489" s="96">
        <v>66035.0</v>
      </c>
    </row>
    <row r="2490">
      <c r="A2490" s="93">
        <v>2019.0</v>
      </c>
      <c r="B2490" s="94" t="s">
        <v>185</v>
      </c>
      <c r="C2490" s="94" t="s">
        <v>11</v>
      </c>
      <c r="D2490" s="94" t="s">
        <v>196</v>
      </c>
      <c r="E2490" s="94" t="s">
        <v>440</v>
      </c>
      <c r="F2490" s="93">
        <v>49039.0</v>
      </c>
      <c r="G2490" s="94" t="s">
        <v>189</v>
      </c>
      <c r="H2490" s="96">
        <v>612030.0</v>
      </c>
    </row>
    <row r="2491">
      <c r="A2491" s="93">
        <v>2019.0</v>
      </c>
      <c r="B2491" s="94" t="s">
        <v>185</v>
      </c>
      <c r="C2491" s="94" t="s">
        <v>11</v>
      </c>
      <c r="D2491" s="94" t="s">
        <v>200</v>
      </c>
      <c r="E2491" s="94" t="s">
        <v>343</v>
      </c>
      <c r="F2491" s="93">
        <v>40091.0</v>
      </c>
      <c r="G2491" s="95" t="s">
        <v>189</v>
      </c>
      <c r="H2491" s="96">
        <v>5553.0</v>
      </c>
    </row>
    <row r="2492">
      <c r="A2492" s="93">
        <v>2019.0</v>
      </c>
      <c r="B2492" s="94" t="s">
        <v>185</v>
      </c>
      <c r="C2492" s="94" t="s">
        <v>11</v>
      </c>
      <c r="D2492" s="94" t="s">
        <v>234</v>
      </c>
      <c r="E2492" s="94" t="s">
        <v>342</v>
      </c>
      <c r="F2492" s="93">
        <v>2185.0</v>
      </c>
      <c r="G2492" s="95" t="s">
        <v>173</v>
      </c>
      <c r="H2492" s="96">
        <v>756737.0</v>
      </c>
    </row>
    <row r="2493">
      <c r="A2493" s="93">
        <v>2019.0</v>
      </c>
      <c r="B2493" s="94" t="s">
        <v>185</v>
      </c>
      <c r="C2493" s="94" t="s">
        <v>11</v>
      </c>
      <c r="D2493" s="94" t="s">
        <v>234</v>
      </c>
      <c r="E2493" s="94" t="s">
        <v>342</v>
      </c>
      <c r="F2493" s="93">
        <v>2185.0</v>
      </c>
      <c r="G2493" s="95" t="s">
        <v>189</v>
      </c>
      <c r="H2493" s="96">
        <v>529565.0</v>
      </c>
    </row>
    <row r="2494">
      <c r="A2494" s="93">
        <v>2019.0</v>
      </c>
      <c r="B2494" s="94" t="s">
        <v>185</v>
      </c>
      <c r="C2494" s="94" t="s">
        <v>11</v>
      </c>
      <c r="D2494" s="94" t="s">
        <v>214</v>
      </c>
      <c r="E2494" s="94" t="s">
        <v>344</v>
      </c>
      <c r="F2494" s="93">
        <v>28065.0</v>
      </c>
      <c r="G2494" s="95" t="s">
        <v>173</v>
      </c>
      <c r="H2494" s="96">
        <v>89.0</v>
      </c>
    </row>
    <row r="2495">
      <c r="A2495" s="93">
        <v>2019.0</v>
      </c>
      <c r="B2495" s="94" t="s">
        <v>185</v>
      </c>
      <c r="C2495" s="94" t="s">
        <v>11</v>
      </c>
      <c r="D2495" s="94" t="s">
        <v>214</v>
      </c>
      <c r="E2495" s="94" t="s">
        <v>344</v>
      </c>
      <c r="F2495" s="93">
        <v>28065.0</v>
      </c>
      <c r="G2495" s="95" t="s">
        <v>189</v>
      </c>
      <c r="H2495" s="96">
        <v>6466.0</v>
      </c>
    </row>
    <row r="2496">
      <c r="A2496" s="93">
        <v>2019.0</v>
      </c>
      <c r="B2496" s="94" t="s">
        <v>185</v>
      </c>
      <c r="C2496" s="94" t="s">
        <v>186</v>
      </c>
      <c r="D2496" s="94" t="s">
        <v>206</v>
      </c>
      <c r="E2496" s="94" t="s">
        <v>335</v>
      </c>
      <c r="F2496" s="93">
        <v>35039.0</v>
      </c>
      <c r="G2496" s="95" t="s">
        <v>173</v>
      </c>
      <c r="H2496" s="96">
        <v>10.0</v>
      </c>
    </row>
    <row r="2497">
      <c r="A2497" s="93">
        <v>2019.0</v>
      </c>
      <c r="B2497" s="94" t="s">
        <v>185</v>
      </c>
      <c r="C2497" s="94" t="s">
        <v>186</v>
      </c>
      <c r="D2497" s="94" t="s">
        <v>206</v>
      </c>
      <c r="E2497" s="94" t="s">
        <v>335</v>
      </c>
      <c r="F2497" s="93">
        <v>35039.0</v>
      </c>
      <c r="G2497" s="95" t="s">
        <v>189</v>
      </c>
      <c r="H2497" s="96">
        <v>15708.0</v>
      </c>
    </row>
    <row r="2498">
      <c r="A2498" s="93">
        <v>2019.0</v>
      </c>
      <c r="B2498" s="94" t="s">
        <v>185</v>
      </c>
      <c r="C2498" s="94" t="s">
        <v>186</v>
      </c>
      <c r="D2498" s="94" t="s">
        <v>187</v>
      </c>
      <c r="E2498" s="94" t="s">
        <v>386</v>
      </c>
      <c r="F2498" s="93">
        <v>56023.0</v>
      </c>
      <c r="G2498" s="95" t="s">
        <v>173</v>
      </c>
      <c r="H2498" s="96">
        <v>762.0</v>
      </c>
    </row>
    <row r="2499">
      <c r="A2499" s="93">
        <v>2019.0</v>
      </c>
      <c r="B2499" s="94" t="s">
        <v>185</v>
      </c>
      <c r="C2499" s="94" t="s">
        <v>186</v>
      </c>
      <c r="D2499" s="94" t="s">
        <v>187</v>
      </c>
      <c r="E2499" s="94" t="s">
        <v>386</v>
      </c>
      <c r="F2499" s="93">
        <v>56023.0</v>
      </c>
      <c r="G2499" s="95" t="s">
        <v>189</v>
      </c>
      <c r="H2499" s="93">
        <v>91052.0</v>
      </c>
    </row>
    <row r="2500">
      <c r="A2500" s="93">
        <v>2019.0</v>
      </c>
      <c r="B2500" s="94" t="s">
        <v>185</v>
      </c>
      <c r="C2500" s="94" t="s">
        <v>11</v>
      </c>
      <c r="D2500" s="94" t="s">
        <v>192</v>
      </c>
      <c r="E2500" s="94" t="s">
        <v>486</v>
      </c>
      <c r="F2500" s="93">
        <v>22721.0</v>
      </c>
      <c r="G2500" s="95" t="s">
        <v>173</v>
      </c>
      <c r="H2500" s="96">
        <v>413.0</v>
      </c>
    </row>
    <row r="2501">
      <c r="A2501" s="93">
        <v>2019.0</v>
      </c>
      <c r="B2501" s="94" t="s">
        <v>185</v>
      </c>
      <c r="C2501" s="94" t="s">
        <v>11</v>
      </c>
      <c r="D2501" s="94" t="s">
        <v>192</v>
      </c>
      <c r="E2501" s="94" t="s">
        <v>486</v>
      </c>
      <c r="F2501" s="93">
        <v>22721.0</v>
      </c>
      <c r="G2501" s="95" t="s">
        <v>189</v>
      </c>
      <c r="H2501" s="96">
        <v>250.0</v>
      </c>
    </row>
    <row r="2502">
      <c r="A2502" s="93">
        <v>2019.0</v>
      </c>
      <c r="B2502" s="94" t="s">
        <v>185</v>
      </c>
      <c r="C2502" s="94" t="s">
        <v>186</v>
      </c>
      <c r="D2502" s="94" t="s">
        <v>206</v>
      </c>
      <c r="E2502" s="94" t="s">
        <v>355</v>
      </c>
      <c r="F2502" s="93">
        <v>35025.0</v>
      </c>
      <c r="G2502" s="95" t="s">
        <v>173</v>
      </c>
      <c r="H2502" s="96">
        <v>1585927.0</v>
      </c>
    </row>
    <row r="2503">
      <c r="A2503" s="93">
        <v>2019.0</v>
      </c>
      <c r="B2503" s="94" t="s">
        <v>185</v>
      </c>
      <c r="C2503" s="94" t="s">
        <v>186</v>
      </c>
      <c r="D2503" s="94" t="s">
        <v>206</v>
      </c>
      <c r="E2503" s="94" t="s">
        <v>355</v>
      </c>
      <c r="F2503" s="93">
        <v>35025.0</v>
      </c>
      <c r="G2503" s="95" t="s">
        <v>189</v>
      </c>
      <c r="H2503" s="96">
        <v>3564438.0</v>
      </c>
    </row>
    <row r="2504">
      <c r="A2504" s="93">
        <v>2019.0</v>
      </c>
      <c r="B2504" s="94" t="s">
        <v>185</v>
      </c>
      <c r="C2504" s="94" t="s">
        <v>186</v>
      </c>
      <c r="D2504" s="94" t="s">
        <v>231</v>
      </c>
      <c r="E2504" s="94" t="s">
        <v>369</v>
      </c>
      <c r="F2504" s="93">
        <v>5127.0</v>
      </c>
      <c r="G2504" s="95" t="s">
        <v>189</v>
      </c>
      <c r="H2504" s="96">
        <v>5857.0</v>
      </c>
    </row>
    <row r="2505">
      <c r="A2505" s="93">
        <v>2019.0</v>
      </c>
      <c r="B2505" s="94" t="s">
        <v>185</v>
      </c>
      <c r="C2505" s="94" t="s">
        <v>186</v>
      </c>
      <c r="D2505" s="94" t="s">
        <v>187</v>
      </c>
      <c r="E2505" s="94" t="s">
        <v>412</v>
      </c>
      <c r="F2505" s="93">
        <v>56037.0</v>
      </c>
      <c r="G2505" s="95" t="s">
        <v>173</v>
      </c>
      <c r="H2505" s="96">
        <v>497.0</v>
      </c>
    </row>
    <row r="2506">
      <c r="A2506" s="93">
        <v>2019.0</v>
      </c>
      <c r="B2506" s="94" t="s">
        <v>185</v>
      </c>
      <c r="C2506" s="94" t="s">
        <v>186</v>
      </c>
      <c r="D2506" s="94" t="s">
        <v>187</v>
      </c>
      <c r="E2506" s="94" t="s">
        <v>412</v>
      </c>
      <c r="F2506" s="93">
        <v>56037.0</v>
      </c>
      <c r="G2506" s="95" t="s">
        <v>189</v>
      </c>
      <c r="H2506" s="96">
        <v>353355.0</v>
      </c>
    </row>
    <row r="2507">
      <c r="A2507" s="93">
        <v>2019.0</v>
      </c>
      <c r="B2507" s="94" t="s">
        <v>185</v>
      </c>
      <c r="C2507" s="94" t="s">
        <v>186</v>
      </c>
      <c r="D2507" s="94" t="s">
        <v>187</v>
      </c>
      <c r="E2507" s="94" t="s">
        <v>265</v>
      </c>
      <c r="F2507" s="93">
        <v>56011.0</v>
      </c>
      <c r="G2507" s="95" t="s">
        <v>173</v>
      </c>
      <c r="H2507" s="96">
        <v>1588.0</v>
      </c>
    </row>
    <row r="2508">
      <c r="A2508" s="93">
        <v>2019.0</v>
      </c>
      <c r="B2508" s="94" t="s">
        <v>185</v>
      </c>
      <c r="C2508" s="94" t="s">
        <v>186</v>
      </c>
      <c r="D2508" s="94" t="s">
        <v>204</v>
      </c>
      <c r="E2508" s="94" t="s">
        <v>298</v>
      </c>
      <c r="F2508" s="93">
        <v>8049.0</v>
      </c>
      <c r="G2508" s="95" t="s">
        <v>173</v>
      </c>
      <c r="H2508" s="96">
        <v>5844.0</v>
      </c>
    </row>
    <row r="2509">
      <c r="A2509" s="93">
        <v>2019.0</v>
      </c>
      <c r="B2509" s="94" t="s">
        <v>185</v>
      </c>
      <c r="C2509" s="94" t="s">
        <v>186</v>
      </c>
      <c r="D2509" s="94" t="s">
        <v>204</v>
      </c>
      <c r="E2509" s="94" t="s">
        <v>298</v>
      </c>
      <c r="F2509" s="93">
        <v>8049.0</v>
      </c>
      <c r="G2509" s="95" t="s">
        <v>189</v>
      </c>
      <c r="H2509" s="96">
        <v>12869.0</v>
      </c>
    </row>
    <row r="2510">
      <c r="A2510" s="93">
        <v>2019.0</v>
      </c>
      <c r="B2510" s="94" t="s">
        <v>185</v>
      </c>
      <c r="C2510" s="94" t="s">
        <v>186</v>
      </c>
      <c r="D2510" s="94" t="s">
        <v>204</v>
      </c>
      <c r="E2510" s="94" t="s">
        <v>387</v>
      </c>
      <c r="F2510" s="93">
        <v>8113.0</v>
      </c>
      <c r="G2510" s="95" t="s">
        <v>189</v>
      </c>
      <c r="H2510" s="96">
        <v>43726.0</v>
      </c>
    </row>
    <row r="2511">
      <c r="A2511" s="93">
        <v>2019.0</v>
      </c>
      <c r="B2511" s="94" t="s">
        <v>185</v>
      </c>
      <c r="C2511" s="94" t="s">
        <v>11</v>
      </c>
      <c r="D2511" s="94" t="s">
        <v>194</v>
      </c>
      <c r="E2511" s="94" t="s">
        <v>523</v>
      </c>
      <c r="F2511" s="93">
        <v>38055.0</v>
      </c>
      <c r="G2511" s="95" t="s">
        <v>172</v>
      </c>
      <c r="H2511" s="96">
        <v>53183.0</v>
      </c>
    </row>
    <row r="2512">
      <c r="A2512" s="93">
        <v>2019.0</v>
      </c>
      <c r="B2512" s="94" t="s">
        <v>185</v>
      </c>
      <c r="C2512" s="94" t="s">
        <v>11</v>
      </c>
      <c r="D2512" s="94" t="s">
        <v>194</v>
      </c>
      <c r="E2512" s="94" t="s">
        <v>523</v>
      </c>
      <c r="F2512" s="93">
        <v>38055.0</v>
      </c>
      <c r="G2512" s="95" t="s">
        <v>173</v>
      </c>
      <c r="H2512" s="96">
        <v>12055.0</v>
      </c>
    </row>
    <row r="2513">
      <c r="A2513" s="93">
        <v>2019.0</v>
      </c>
      <c r="B2513" s="94" t="s">
        <v>185</v>
      </c>
      <c r="C2513" s="94" t="s">
        <v>11</v>
      </c>
      <c r="D2513" s="94" t="s">
        <v>194</v>
      </c>
      <c r="E2513" s="94" t="s">
        <v>523</v>
      </c>
      <c r="F2513" s="93">
        <v>38055.0</v>
      </c>
      <c r="G2513" s="95" t="s">
        <v>189</v>
      </c>
      <c r="H2513" s="96">
        <v>8644.0</v>
      </c>
    </row>
    <row r="2514">
      <c r="A2514" s="93">
        <v>2019.0</v>
      </c>
      <c r="B2514" s="94" t="s">
        <v>185</v>
      </c>
      <c r="C2514" s="94" t="s">
        <v>186</v>
      </c>
      <c r="D2514" s="94" t="s">
        <v>196</v>
      </c>
      <c r="E2514" s="94" t="s">
        <v>317</v>
      </c>
      <c r="F2514" s="93">
        <v>49047.0</v>
      </c>
      <c r="G2514" s="95" t="s">
        <v>173</v>
      </c>
      <c r="H2514" s="96">
        <v>14869.0</v>
      </c>
    </row>
    <row r="2515">
      <c r="A2515" s="93">
        <v>2019.0</v>
      </c>
      <c r="B2515" s="94" t="s">
        <v>185</v>
      </c>
      <c r="C2515" s="94" t="s">
        <v>186</v>
      </c>
      <c r="D2515" s="94" t="s">
        <v>196</v>
      </c>
      <c r="E2515" s="94" t="s">
        <v>317</v>
      </c>
      <c r="F2515" s="93">
        <v>49047.0</v>
      </c>
      <c r="G2515" s="95" t="s">
        <v>189</v>
      </c>
      <c r="H2515" s="96">
        <v>539502.0</v>
      </c>
    </row>
    <row r="2516">
      <c r="A2516" s="93">
        <v>2019.0</v>
      </c>
      <c r="B2516" s="94" t="s">
        <v>185</v>
      </c>
      <c r="C2516" s="94" t="s">
        <v>11</v>
      </c>
      <c r="D2516" s="94" t="s">
        <v>194</v>
      </c>
      <c r="E2516" s="94" t="s">
        <v>415</v>
      </c>
      <c r="F2516" s="93">
        <v>38053.0</v>
      </c>
      <c r="G2516" s="95" t="s">
        <v>173</v>
      </c>
      <c r="H2516" s="96">
        <v>2.2714627E7</v>
      </c>
    </row>
    <row r="2517">
      <c r="A2517" s="93">
        <v>2019.0</v>
      </c>
      <c r="B2517" s="94" t="s">
        <v>185</v>
      </c>
      <c r="C2517" s="94" t="s">
        <v>11</v>
      </c>
      <c r="D2517" s="94" t="s">
        <v>194</v>
      </c>
      <c r="E2517" s="94" t="s">
        <v>415</v>
      </c>
      <c r="F2517" s="93">
        <v>38053.0</v>
      </c>
      <c r="G2517" s="95" t="s">
        <v>189</v>
      </c>
      <c r="H2517" s="96">
        <v>5.6460819E7</v>
      </c>
    </row>
    <row r="2518">
      <c r="A2518" s="93">
        <v>2019.0</v>
      </c>
      <c r="B2518" s="94" t="s">
        <v>185</v>
      </c>
      <c r="C2518" s="94" t="s">
        <v>11</v>
      </c>
      <c r="D2518" s="94" t="s">
        <v>206</v>
      </c>
      <c r="E2518" s="94" t="s">
        <v>449</v>
      </c>
      <c r="F2518" s="93">
        <v>35031.0</v>
      </c>
      <c r="G2518" s="95" t="s">
        <v>172</v>
      </c>
      <c r="H2518" s="96">
        <v>40365.0</v>
      </c>
    </row>
    <row r="2519">
      <c r="A2519" s="93">
        <v>2019.0</v>
      </c>
      <c r="B2519" s="94" t="s">
        <v>185</v>
      </c>
      <c r="C2519" s="94" t="s">
        <v>11</v>
      </c>
      <c r="D2519" s="94" t="s">
        <v>206</v>
      </c>
      <c r="E2519" s="94" t="s">
        <v>449</v>
      </c>
      <c r="F2519" s="93">
        <v>35031.0</v>
      </c>
      <c r="G2519" s="95" t="s">
        <v>173</v>
      </c>
      <c r="H2519" s="96">
        <v>5915.0</v>
      </c>
    </row>
    <row r="2520">
      <c r="A2520" s="93">
        <v>2019.0</v>
      </c>
      <c r="B2520" s="94" t="s">
        <v>185</v>
      </c>
      <c r="C2520" s="94" t="s">
        <v>11</v>
      </c>
      <c r="D2520" s="94" t="s">
        <v>206</v>
      </c>
      <c r="E2520" s="94" t="s">
        <v>449</v>
      </c>
      <c r="F2520" s="93">
        <v>35031.0</v>
      </c>
      <c r="G2520" s="95" t="s">
        <v>189</v>
      </c>
      <c r="H2520" s="96">
        <v>83292.0</v>
      </c>
    </row>
    <row r="2521">
      <c r="A2521" s="93">
        <v>2019.0</v>
      </c>
      <c r="B2521" s="94" t="s">
        <v>185</v>
      </c>
      <c r="C2521" s="94" t="s">
        <v>186</v>
      </c>
      <c r="D2521" s="94" t="s">
        <v>204</v>
      </c>
      <c r="E2521" s="94" t="s">
        <v>228</v>
      </c>
      <c r="F2521" s="93">
        <v>8103.0</v>
      </c>
      <c r="G2521" s="95" t="s">
        <v>173</v>
      </c>
      <c r="H2521" s="96">
        <v>5068.0</v>
      </c>
    </row>
    <row r="2522">
      <c r="A2522" s="93">
        <v>2019.0</v>
      </c>
      <c r="B2522" s="94" t="s">
        <v>185</v>
      </c>
      <c r="C2522" s="94" t="s">
        <v>186</v>
      </c>
      <c r="D2522" s="94" t="s">
        <v>204</v>
      </c>
      <c r="E2522" s="94" t="s">
        <v>228</v>
      </c>
      <c r="F2522" s="93">
        <v>8103.0</v>
      </c>
      <c r="G2522" s="95" t="s">
        <v>189</v>
      </c>
      <c r="H2522" s="96">
        <v>1043523.0</v>
      </c>
    </row>
    <row r="2523">
      <c r="A2523" s="93">
        <v>2019.0</v>
      </c>
      <c r="B2523" s="94" t="s">
        <v>185</v>
      </c>
      <c r="C2523" s="94" t="s">
        <v>186</v>
      </c>
      <c r="D2523" s="94" t="s">
        <v>231</v>
      </c>
      <c r="E2523" s="94" t="s">
        <v>232</v>
      </c>
      <c r="F2523" s="93">
        <v>5131.0</v>
      </c>
      <c r="G2523" s="95" t="s">
        <v>189</v>
      </c>
      <c r="H2523" s="96">
        <v>1900.0</v>
      </c>
    </row>
    <row r="2524">
      <c r="A2524" s="93">
        <v>2019.0</v>
      </c>
      <c r="B2524" s="94" t="s">
        <v>185</v>
      </c>
      <c r="C2524" s="94" t="s">
        <v>186</v>
      </c>
      <c r="D2524" s="94" t="s">
        <v>187</v>
      </c>
      <c r="E2524" s="94" t="s">
        <v>476</v>
      </c>
      <c r="F2524" s="93">
        <v>56029.0</v>
      </c>
      <c r="G2524" s="95" t="s">
        <v>173</v>
      </c>
      <c r="H2524" s="96">
        <v>397631.0</v>
      </c>
    </row>
    <row r="2525">
      <c r="A2525" s="93">
        <v>2019.0</v>
      </c>
      <c r="B2525" s="94" t="s">
        <v>185</v>
      </c>
      <c r="C2525" s="94" t="s">
        <v>186</v>
      </c>
      <c r="D2525" s="94" t="s">
        <v>187</v>
      </c>
      <c r="E2525" s="94" t="s">
        <v>476</v>
      </c>
      <c r="F2525" s="93">
        <v>56029.0</v>
      </c>
      <c r="G2525" s="95" t="s">
        <v>189</v>
      </c>
      <c r="H2525" s="96">
        <v>162354.0</v>
      </c>
    </row>
    <row r="2526">
      <c r="A2526" s="93">
        <v>2019.0</v>
      </c>
      <c r="B2526" s="94" t="s">
        <v>185</v>
      </c>
      <c r="C2526" s="94" t="s">
        <v>11</v>
      </c>
      <c r="D2526" s="94" t="s">
        <v>194</v>
      </c>
      <c r="E2526" s="94" t="s">
        <v>277</v>
      </c>
      <c r="F2526" s="93">
        <v>38033.0</v>
      </c>
      <c r="G2526" s="95" t="s">
        <v>173</v>
      </c>
      <c r="H2526" s="96">
        <v>230499.0</v>
      </c>
    </row>
    <row r="2527">
      <c r="A2527" s="93">
        <v>2019.0</v>
      </c>
      <c r="B2527" s="94" t="s">
        <v>185</v>
      </c>
      <c r="C2527" s="94" t="s">
        <v>11</v>
      </c>
      <c r="D2527" s="94" t="s">
        <v>194</v>
      </c>
      <c r="E2527" s="94" t="s">
        <v>277</v>
      </c>
      <c r="F2527" s="93">
        <v>38033.0</v>
      </c>
      <c r="G2527" s="95" t="s">
        <v>189</v>
      </c>
      <c r="H2527" s="96">
        <v>203014.0</v>
      </c>
    </row>
    <row r="2528">
      <c r="A2528" s="93">
        <v>2019.0</v>
      </c>
      <c r="B2528" s="94" t="s">
        <v>185</v>
      </c>
      <c r="C2528" s="94" t="s">
        <v>186</v>
      </c>
      <c r="D2528" s="94" t="s">
        <v>250</v>
      </c>
      <c r="E2528" s="94" t="s">
        <v>302</v>
      </c>
      <c r="F2528" s="93">
        <v>30025.0</v>
      </c>
      <c r="G2528" s="95" t="s">
        <v>173</v>
      </c>
      <c r="H2528" s="96">
        <v>44877.0</v>
      </c>
    </row>
    <row r="2529">
      <c r="A2529" s="93">
        <v>2019.0</v>
      </c>
      <c r="B2529" s="94" t="s">
        <v>185</v>
      </c>
      <c r="C2529" s="94" t="s">
        <v>186</v>
      </c>
      <c r="D2529" s="94" t="s">
        <v>250</v>
      </c>
      <c r="E2529" s="94" t="s">
        <v>302</v>
      </c>
      <c r="F2529" s="93">
        <v>30025.0</v>
      </c>
      <c r="G2529" s="95" t="s">
        <v>189</v>
      </c>
      <c r="H2529" s="93">
        <v>36.0</v>
      </c>
    </row>
    <row r="2530">
      <c r="A2530" s="93">
        <v>2019.0</v>
      </c>
      <c r="B2530" s="94" t="s">
        <v>185</v>
      </c>
      <c r="C2530" s="94" t="s">
        <v>186</v>
      </c>
      <c r="D2530" s="94" t="s">
        <v>187</v>
      </c>
      <c r="E2530" s="94" t="s">
        <v>233</v>
      </c>
      <c r="F2530" s="93">
        <v>56035.0</v>
      </c>
      <c r="G2530" s="95" t="s">
        <v>173</v>
      </c>
      <c r="H2530" s="96">
        <v>995.0</v>
      </c>
    </row>
    <row r="2531">
      <c r="A2531" s="93">
        <v>2019.0</v>
      </c>
      <c r="B2531" s="94" t="s">
        <v>185</v>
      </c>
      <c r="C2531" s="94" t="s">
        <v>186</v>
      </c>
      <c r="D2531" s="94" t="s">
        <v>187</v>
      </c>
      <c r="E2531" s="94" t="s">
        <v>233</v>
      </c>
      <c r="F2531" s="93">
        <v>56035.0</v>
      </c>
      <c r="G2531" s="95" t="s">
        <v>189</v>
      </c>
      <c r="H2531" s="96">
        <v>93139.0</v>
      </c>
    </row>
    <row r="2532">
      <c r="A2532" s="93">
        <v>2019.0</v>
      </c>
      <c r="B2532" s="94" t="s">
        <v>185</v>
      </c>
      <c r="C2532" s="94" t="s">
        <v>11</v>
      </c>
      <c r="D2532" s="94" t="s">
        <v>234</v>
      </c>
      <c r="E2532" s="94" t="s">
        <v>235</v>
      </c>
      <c r="F2532" s="93">
        <v>2122.0</v>
      </c>
      <c r="G2532" s="95" t="s">
        <v>173</v>
      </c>
      <c r="H2532" s="96">
        <v>585124.0</v>
      </c>
    </row>
    <row r="2533">
      <c r="A2533" s="93">
        <v>2019.0</v>
      </c>
      <c r="B2533" s="94" t="s">
        <v>185</v>
      </c>
      <c r="C2533" s="94" t="s">
        <v>11</v>
      </c>
      <c r="D2533" s="94" t="s">
        <v>234</v>
      </c>
      <c r="E2533" s="94" t="s">
        <v>235</v>
      </c>
      <c r="F2533" s="93">
        <v>2122.0</v>
      </c>
      <c r="G2533" s="95" t="s">
        <v>189</v>
      </c>
      <c r="H2533" s="96">
        <v>1.7252973E7</v>
      </c>
    </row>
    <row r="2534">
      <c r="A2534" s="93">
        <v>2020.0</v>
      </c>
      <c r="B2534" s="94" t="s">
        <v>185</v>
      </c>
      <c r="C2534" s="94" t="s">
        <v>186</v>
      </c>
      <c r="D2534" s="94" t="s">
        <v>250</v>
      </c>
      <c r="E2534" s="94" t="s">
        <v>290</v>
      </c>
      <c r="F2534" s="93">
        <v>30051.0</v>
      </c>
      <c r="G2534" s="95" t="s">
        <v>173</v>
      </c>
      <c r="H2534" s="96">
        <v>2370.0</v>
      </c>
    </row>
    <row r="2535">
      <c r="A2535" s="93">
        <v>2020.0</v>
      </c>
      <c r="B2535" s="94" t="s">
        <v>185</v>
      </c>
      <c r="C2535" s="94" t="s">
        <v>186</v>
      </c>
      <c r="D2535" s="94" t="s">
        <v>204</v>
      </c>
      <c r="E2535" s="94" t="s">
        <v>307</v>
      </c>
      <c r="F2535" s="93">
        <v>8077.0</v>
      </c>
      <c r="G2535" s="95" t="s">
        <v>189</v>
      </c>
      <c r="H2535" s="96">
        <v>7719.0</v>
      </c>
    </row>
    <row r="2536">
      <c r="A2536" s="93">
        <v>2020.0</v>
      </c>
      <c r="B2536" s="94" t="s">
        <v>185</v>
      </c>
      <c r="C2536" s="94" t="s">
        <v>186</v>
      </c>
      <c r="D2536" s="94" t="s">
        <v>204</v>
      </c>
      <c r="E2536" s="94" t="s">
        <v>307</v>
      </c>
      <c r="F2536" s="93">
        <v>8077.0</v>
      </c>
      <c r="G2536" s="95" t="s">
        <v>173</v>
      </c>
      <c r="H2536" s="96">
        <v>4.0</v>
      </c>
    </row>
    <row r="2537">
      <c r="A2537" s="93">
        <v>2020.0</v>
      </c>
      <c r="B2537" s="94" t="s">
        <v>185</v>
      </c>
      <c r="C2537" s="94" t="s">
        <v>186</v>
      </c>
      <c r="D2537" s="94" t="s">
        <v>206</v>
      </c>
      <c r="E2537" s="94" t="s">
        <v>252</v>
      </c>
      <c r="F2537" s="93">
        <v>35015.0</v>
      </c>
      <c r="G2537" s="95" t="s">
        <v>189</v>
      </c>
      <c r="H2537" s="96">
        <v>1.9508801E7</v>
      </c>
    </row>
    <row r="2538">
      <c r="A2538" s="93">
        <v>2020.0</v>
      </c>
      <c r="B2538" s="94" t="s">
        <v>185</v>
      </c>
      <c r="C2538" s="94" t="s">
        <v>186</v>
      </c>
      <c r="D2538" s="94" t="s">
        <v>206</v>
      </c>
      <c r="E2538" s="94" t="s">
        <v>252</v>
      </c>
      <c r="F2538" s="93">
        <v>35015.0</v>
      </c>
      <c r="G2538" s="95" t="s">
        <v>173</v>
      </c>
      <c r="H2538" s="96">
        <v>7040977.0</v>
      </c>
    </row>
    <row r="2539">
      <c r="A2539" s="93">
        <v>2020.0</v>
      </c>
      <c r="B2539" s="94" t="s">
        <v>185</v>
      </c>
      <c r="C2539" s="94" t="s">
        <v>186</v>
      </c>
      <c r="D2539" s="94" t="s">
        <v>194</v>
      </c>
      <c r="E2539" s="94" t="s">
        <v>426</v>
      </c>
      <c r="F2539" s="93">
        <v>38011.0</v>
      </c>
      <c r="G2539" s="95" t="s">
        <v>189</v>
      </c>
      <c r="H2539" s="96">
        <v>88.0</v>
      </c>
    </row>
    <row r="2540">
      <c r="A2540" s="93">
        <v>2020.0</v>
      </c>
      <c r="B2540" s="94" t="s">
        <v>185</v>
      </c>
      <c r="C2540" s="94" t="s">
        <v>186</v>
      </c>
      <c r="D2540" s="94" t="s">
        <v>194</v>
      </c>
      <c r="E2540" s="94" t="s">
        <v>426</v>
      </c>
      <c r="F2540" s="93">
        <v>38011.0</v>
      </c>
      <c r="G2540" s="95" t="s">
        <v>173</v>
      </c>
      <c r="H2540" s="96">
        <v>10764.0</v>
      </c>
    </row>
    <row r="2541">
      <c r="A2541" s="93">
        <v>2020.0</v>
      </c>
      <c r="B2541" s="94" t="s">
        <v>185</v>
      </c>
      <c r="C2541" s="94" t="s">
        <v>186</v>
      </c>
      <c r="D2541" s="94" t="s">
        <v>196</v>
      </c>
      <c r="E2541" s="94" t="s">
        <v>298</v>
      </c>
      <c r="F2541" s="93">
        <v>49019.0</v>
      </c>
      <c r="G2541" s="95" t="s">
        <v>189</v>
      </c>
      <c r="H2541" s="96">
        <v>560.0</v>
      </c>
    </row>
    <row r="2542">
      <c r="A2542" s="93">
        <v>2020.0</v>
      </c>
      <c r="B2542" s="94" t="s">
        <v>185</v>
      </c>
      <c r="C2542" s="94" t="s">
        <v>186</v>
      </c>
      <c r="D2542" s="94" t="s">
        <v>196</v>
      </c>
      <c r="E2542" s="94" t="s">
        <v>298</v>
      </c>
      <c r="F2542" s="93">
        <v>49019.0</v>
      </c>
      <c r="G2542" s="95" t="s">
        <v>173</v>
      </c>
      <c r="H2542" s="96">
        <v>1888.0</v>
      </c>
    </row>
    <row r="2543">
      <c r="A2543" s="93">
        <v>2020.0</v>
      </c>
      <c r="B2543" s="94" t="s">
        <v>185</v>
      </c>
      <c r="C2543" s="94" t="s">
        <v>186</v>
      </c>
      <c r="D2543" s="94" t="s">
        <v>204</v>
      </c>
      <c r="E2543" s="94" t="s">
        <v>315</v>
      </c>
      <c r="F2543" s="93">
        <v>8051.0</v>
      </c>
      <c r="G2543" s="95" t="s">
        <v>189</v>
      </c>
      <c r="H2543" s="96">
        <v>2452.0</v>
      </c>
    </row>
    <row r="2544">
      <c r="A2544" s="93">
        <v>2020.0</v>
      </c>
      <c r="B2544" s="94" t="s">
        <v>185</v>
      </c>
      <c r="C2544" s="94" t="s">
        <v>11</v>
      </c>
      <c r="D2544" s="94" t="s">
        <v>300</v>
      </c>
      <c r="E2544" s="94" t="s">
        <v>311</v>
      </c>
      <c r="F2544" s="93">
        <v>6083.0</v>
      </c>
      <c r="G2544" s="95" t="s">
        <v>189</v>
      </c>
      <c r="H2544" s="96">
        <v>41093.0</v>
      </c>
    </row>
    <row r="2545">
      <c r="A2545" s="93">
        <v>2020.0</v>
      </c>
      <c r="B2545" s="94" t="s">
        <v>185</v>
      </c>
      <c r="C2545" s="94" t="s">
        <v>186</v>
      </c>
      <c r="D2545" s="94" t="s">
        <v>187</v>
      </c>
      <c r="E2545" s="94" t="s">
        <v>233</v>
      </c>
      <c r="F2545" s="93">
        <v>56035.0</v>
      </c>
      <c r="G2545" s="95" t="s">
        <v>173</v>
      </c>
      <c r="H2545" s="96">
        <v>2676.0</v>
      </c>
    </row>
    <row r="2546">
      <c r="A2546" s="93">
        <v>2020.0</v>
      </c>
      <c r="B2546" s="94" t="s">
        <v>185</v>
      </c>
      <c r="C2546" s="94" t="s">
        <v>186</v>
      </c>
      <c r="D2546" s="94" t="s">
        <v>187</v>
      </c>
      <c r="E2546" s="94" t="s">
        <v>233</v>
      </c>
      <c r="F2546" s="93">
        <v>56035.0</v>
      </c>
      <c r="G2546" s="95" t="s">
        <v>189</v>
      </c>
      <c r="H2546" s="96">
        <v>253893.0</v>
      </c>
    </row>
    <row r="2547">
      <c r="A2547" s="93">
        <v>2020.0</v>
      </c>
      <c r="B2547" s="94" t="s">
        <v>185</v>
      </c>
      <c r="C2547" s="94" t="s">
        <v>186</v>
      </c>
      <c r="D2547" s="94" t="s">
        <v>206</v>
      </c>
      <c r="E2547" s="94" t="s">
        <v>335</v>
      </c>
      <c r="F2547" s="93">
        <v>35039.0</v>
      </c>
      <c r="G2547" s="95" t="s">
        <v>173</v>
      </c>
      <c r="H2547" s="96">
        <v>10.0</v>
      </c>
    </row>
    <row r="2548">
      <c r="A2548" s="93">
        <v>2020.0</v>
      </c>
      <c r="B2548" s="94" t="s">
        <v>185</v>
      </c>
      <c r="C2548" s="94" t="s">
        <v>186</v>
      </c>
      <c r="D2548" s="94" t="s">
        <v>206</v>
      </c>
      <c r="E2548" s="94" t="s">
        <v>335</v>
      </c>
      <c r="F2548" s="93">
        <v>35039.0</v>
      </c>
      <c r="G2548" s="95" t="s">
        <v>189</v>
      </c>
      <c r="H2548" s="96">
        <v>14899.0</v>
      </c>
    </row>
    <row r="2549">
      <c r="A2549" s="93">
        <v>2020.0</v>
      </c>
      <c r="B2549" s="94" t="s">
        <v>185</v>
      </c>
      <c r="C2549" s="94" t="s">
        <v>11</v>
      </c>
      <c r="D2549" s="94" t="s">
        <v>300</v>
      </c>
      <c r="E2549" s="94" t="s">
        <v>311</v>
      </c>
      <c r="F2549" s="93">
        <v>6083.0</v>
      </c>
      <c r="G2549" s="95" t="s">
        <v>173</v>
      </c>
      <c r="H2549" s="96">
        <v>51218.0</v>
      </c>
    </row>
    <row r="2550">
      <c r="A2550" s="93">
        <v>2020.0</v>
      </c>
      <c r="B2550" s="94" t="s">
        <v>185</v>
      </c>
      <c r="C2550" s="94" t="s">
        <v>186</v>
      </c>
      <c r="D2550" s="94" t="s">
        <v>187</v>
      </c>
      <c r="E2550" s="94" t="s">
        <v>188</v>
      </c>
      <c r="F2550" s="93">
        <v>56019.0</v>
      </c>
      <c r="G2550" s="95" t="s">
        <v>189</v>
      </c>
      <c r="H2550" s="96">
        <v>8723.0</v>
      </c>
    </row>
    <row r="2551">
      <c r="A2551" s="93">
        <v>2020.0</v>
      </c>
      <c r="B2551" s="94" t="s">
        <v>185</v>
      </c>
      <c r="C2551" s="94" t="s">
        <v>186</v>
      </c>
      <c r="D2551" s="94" t="s">
        <v>187</v>
      </c>
      <c r="E2551" s="94" t="s">
        <v>188</v>
      </c>
      <c r="F2551" s="93">
        <v>56019.0</v>
      </c>
      <c r="G2551" s="95" t="s">
        <v>173</v>
      </c>
      <c r="H2551" s="96">
        <v>16682.0</v>
      </c>
    </row>
    <row r="2552">
      <c r="A2552" s="93">
        <v>2020.0</v>
      </c>
      <c r="B2552" s="94" t="s">
        <v>185</v>
      </c>
      <c r="C2552" s="94" t="s">
        <v>186</v>
      </c>
      <c r="D2552" s="94" t="s">
        <v>187</v>
      </c>
      <c r="E2552" s="94" t="s">
        <v>288</v>
      </c>
      <c r="F2552" s="93">
        <v>56003.0</v>
      </c>
      <c r="G2552" s="95" t="s">
        <v>189</v>
      </c>
      <c r="H2552" s="96">
        <v>148508.0</v>
      </c>
    </row>
    <row r="2553">
      <c r="A2553" s="93">
        <v>2020.0</v>
      </c>
      <c r="B2553" s="94" t="s">
        <v>185</v>
      </c>
      <c r="C2553" s="94" t="s">
        <v>186</v>
      </c>
      <c r="D2553" s="94" t="s">
        <v>187</v>
      </c>
      <c r="E2553" s="94" t="s">
        <v>288</v>
      </c>
      <c r="F2553" s="93">
        <v>56003.0</v>
      </c>
      <c r="G2553" s="95" t="s">
        <v>173</v>
      </c>
      <c r="H2553" s="96">
        <v>348654.0</v>
      </c>
    </row>
    <row r="2554">
      <c r="A2554" s="93">
        <v>2020.0</v>
      </c>
      <c r="B2554" s="94" t="s">
        <v>185</v>
      </c>
      <c r="C2554" s="94" t="s">
        <v>186</v>
      </c>
      <c r="D2554" s="94" t="s">
        <v>187</v>
      </c>
      <c r="E2554" s="94" t="s">
        <v>284</v>
      </c>
      <c r="F2554" s="93">
        <v>56009.0</v>
      </c>
      <c r="G2554" s="95" t="s">
        <v>189</v>
      </c>
      <c r="H2554" s="96">
        <v>5320937.0</v>
      </c>
    </row>
    <row r="2555">
      <c r="A2555" s="93">
        <v>2020.0</v>
      </c>
      <c r="B2555" s="94" t="s">
        <v>185</v>
      </c>
      <c r="C2555" s="94" t="s">
        <v>186</v>
      </c>
      <c r="D2555" s="94" t="s">
        <v>187</v>
      </c>
      <c r="E2555" s="94" t="s">
        <v>284</v>
      </c>
      <c r="F2555" s="93">
        <v>56009.0</v>
      </c>
      <c r="G2555" s="95" t="s">
        <v>173</v>
      </c>
      <c r="H2555" s="96">
        <v>5067663.0</v>
      </c>
    </row>
    <row r="2556">
      <c r="A2556" s="93">
        <v>2020.0</v>
      </c>
      <c r="B2556" s="94" t="s">
        <v>185</v>
      </c>
      <c r="C2556" s="94" t="s">
        <v>11</v>
      </c>
      <c r="D2556" s="94" t="s">
        <v>200</v>
      </c>
      <c r="E2556" s="94" t="s">
        <v>274</v>
      </c>
      <c r="F2556" s="93">
        <v>40007.0</v>
      </c>
      <c r="G2556" s="95" t="s">
        <v>189</v>
      </c>
      <c r="H2556" s="96">
        <v>48651.0</v>
      </c>
    </row>
    <row r="2557">
      <c r="A2557" s="93">
        <v>2020.0</v>
      </c>
      <c r="B2557" s="94" t="s">
        <v>185</v>
      </c>
      <c r="C2557" s="94" t="s">
        <v>11</v>
      </c>
      <c r="D2557" s="94" t="s">
        <v>200</v>
      </c>
      <c r="E2557" s="94" t="s">
        <v>274</v>
      </c>
      <c r="F2557" s="93">
        <v>40007.0</v>
      </c>
      <c r="G2557" s="95" t="s">
        <v>173</v>
      </c>
      <c r="H2557" s="93">
        <v>1475.0</v>
      </c>
    </row>
    <row r="2558">
      <c r="A2558" s="93">
        <v>2020.0</v>
      </c>
      <c r="B2558" s="94" t="s">
        <v>185</v>
      </c>
      <c r="C2558" s="94" t="s">
        <v>11</v>
      </c>
      <c r="D2558" s="94" t="s">
        <v>263</v>
      </c>
      <c r="E2558" s="94" t="s">
        <v>264</v>
      </c>
      <c r="F2558" s="93">
        <v>20101.0</v>
      </c>
      <c r="G2558" s="95" t="s">
        <v>173</v>
      </c>
      <c r="H2558" s="93">
        <v>5012.0</v>
      </c>
    </row>
    <row r="2559">
      <c r="A2559" s="93">
        <v>2020.0</v>
      </c>
      <c r="B2559" s="94" t="s">
        <v>185</v>
      </c>
      <c r="C2559" s="94" t="s">
        <v>11</v>
      </c>
      <c r="D2559" s="94" t="s">
        <v>256</v>
      </c>
      <c r="E2559" s="94" t="s">
        <v>257</v>
      </c>
      <c r="F2559" s="93">
        <v>39073.0</v>
      </c>
      <c r="G2559" s="95" t="s">
        <v>189</v>
      </c>
      <c r="H2559" s="96">
        <v>1345.0</v>
      </c>
    </row>
    <row r="2560">
      <c r="A2560" s="93">
        <v>2020.0</v>
      </c>
      <c r="B2560" s="94" t="s">
        <v>185</v>
      </c>
      <c r="C2560" s="94" t="s">
        <v>11</v>
      </c>
      <c r="D2560" s="94" t="s">
        <v>256</v>
      </c>
      <c r="E2560" s="94" t="s">
        <v>257</v>
      </c>
      <c r="F2560" s="93">
        <v>39073.0</v>
      </c>
      <c r="G2560" s="95" t="s">
        <v>173</v>
      </c>
      <c r="H2560" s="96">
        <v>1068.0</v>
      </c>
    </row>
    <row r="2561">
      <c r="A2561" s="93">
        <v>2020.0</v>
      </c>
      <c r="B2561" s="94" t="s">
        <v>185</v>
      </c>
      <c r="C2561" s="94" t="s">
        <v>11</v>
      </c>
      <c r="D2561" s="94" t="s">
        <v>204</v>
      </c>
      <c r="E2561" s="94" t="s">
        <v>249</v>
      </c>
      <c r="F2561" s="93">
        <v>8095.0</v>
      </c>
      <c r="G2561" s="95" t="s">
        <v>189</v>
      </c>
      <c r="H2561" s="96">
        <v>22477.0</v>
      </c>
    </row>
    <row r="2562">
      <c r="A2562" s="93">
        <v>2020.0</v>
      </c>
      <c r="B2562" s="94" t="s">
        <v>185</v>
      </c>
      <c r="C2562" s="94" t="s">
        <v>11</v>
      </c>
      <c r="D2562" s="94" t="s">
        <v>244</v>
      </c>
      <c r="E2562" s="94" t="s">
        <v>245</v>
      </c>
      <c r="F2562" s="93">
        <v>17055.0</v>
      </c>
      <c r="G2562" s="95" t="s">
        <v>189</v>
      </c>
      <c r="H2562" s="96">
        <v>2196.0</v>
      </c>
    </row>
    <row r="2563">
      <c r="A2563" s="93">
        <v>2020.0</v>
      </c>
      <c r="B2563" s="94" t="s">
        <v>185</v>
      </c>
      <c r="C2563" s="94" t="s">
        <v>11</v>
      </c>
      <c r="D2563" s="94" t="s">
        <v>244</v>
      </c>
      <c r="E2563" s="94" t="s">
        <v>245</v>
      </c>
      <c r="F2563" s="93">
        <v>17055.0</v>
      </c>
      <c r="G2563" s="95" t="s">
        <v>173</v>
      </c>
      <c r="H2563" s="96">
        <v>8579.0</v>
      </c>
    </row>
    <row r="2564">
      <c r="A2564" s="93">
        <v>2020.0</v>
      </c>
      <c r="B2564" s="94" t="s">
        <v>185</v>
      </c>
      <c r="C2564" s="94" t="s">
        <v>11</v>
      </c>
      <c r="D2564" s="94" t="s">
        <v>196</v>
      </c>
      <c r="E2564" s="94" t="s">
        <v>230</v>
      </c>
      <c r="F2564" s="93">
        <v>49041.0</v>
      </c>
      <c r="G2564" s="95" t="s">
        <v>173</v>
      </c>
      <c r="H2564" s="96">
        <v>847871.0</v>
      </c>
    </row>
    <row r="2565">
      <c r="A2565" s="93">
        <v>2020.0</v>
      </c>
      <c r="B2565" s="94" t="s">
        <v>185</v>
      </c>
      <c r="C2565" s="94" t="s">
        <v>11</v>
      </c>
      <c r="D2565" s="94" t="s">
        <v>196</v>
      </c>
      <c r="E2565" s="94" t="s">
        <v>230</v>
      </c>
      <c r="F2565" s="93">
        <v>49041.0</v>
      </c>
      <c r="G2565" s="95" t="s">
        <v>172</v>
      </c>
      <c r="H2565" s="96">
        <v>3689079.0</v>
      </c>
    </row>
    <row r="2566">
      <c r="A2566" s="93">
        <v>2020.0</v>
      </c>
      <c r="B2566" s="94" t="s">
        <v>185</v>
      </c>
      <c r="C2566" s="94" t="s">
        <v>11</v>
      </c>
      <c r="D2566" s="94" t="s">
        <v>192</v>
      </c>
      <c r="E2566" s="94" t="s">
        <v>219</v>
      </c>
      <c r="F2566" s="93">
        <v>22031.0</v>
      </c>
      <c r="G2566" s="95" t="s">
        <v>189</v>
      </c>
      <c r="H2566" s="96">
        <v>5576850.0</v>
      </c>
    </row>
    <row r="2567">
      <c r="A2567" s="93">
        <v>2020.0</v>
      </c>
      <c r="B2567" s="94" t="s">
        <v>185</v>
      </c>
      <c r="C2567" s="94" t="s">
        <v>11</v>
      </c>
      <c r="D2567" s="94" t="s">
        <v>192</v>
      </c>
      <c r="E2567" s="94" t="s">
        <v>219</v>
      </c>
      <c r="F2567" s="93">
        <v>22031.0</v>
      </c>
      <c r="G2567" s="95" t="s">
        <v>173</v>
      </c>
      <c r="H2567" s="96">
        <v>28.0</v>
      </c>
    </row>
    <row r="2568">
      <c r="A2568" s="93">
        <v>2020.0</v>
      </c>
      <c r="B2568" s="94" t="s">
        <v>185</v>
      </c>
      <c r="C2568" s="94" t="s">
        <v>11</v>
      </c>
      <c r="D2568" s="94" t="s">
        <v>196</v>
      </c>
      <c r="E2568" s="94" t="s">
        <v>208</v>
      </c>
      <c r="F2568" s="93">
        <v>49035.0</v>
      </c>
      <c r="G2568" s="95" t="s">
        <v>173</v>
      </c>
      <c r="H2568" s="96">
        <v>1070.0</v>
      </c>
    </row>
    <row r="2569">
      <c r="A2569" s="93">
        <v>2020.0</v>
      </c>
      <c r="B2569" s="94" t="s">
        <v>185</v>
      </c>
      <c r="C2569" s="94" t="s">
        <v>11</v>
      </c>
      <c r="D2569" s="94" t="s">
        <v>204</v>
      </c>
      <c r="E2569" s="94" t="s">
        <v>207</v>
      </c>
      <c r="F2569" s="93">
        <v>8111.0</v>
      </c>
      <c r="G2569" s="95" t="s">
        <v>189</v>
      </c>
      <c r="H2569" s="96">
        <v>412606.0</v>
      </c>
    </row>
    <row r="2570">
      <c r="A2570" s="93">
        <v>2020.0</v>
      </c>
      <c r="B2570" s="94" t="s">
        <v>185</v>
      </c>
      <c r="C2570" s="94" t="s">
        <v>11</v>
      </c>
      <c r="D2570" s="94" t="s">
        <v>194</v>
      </c>
      <c r="E2570" s="94" t="s">
        <v>195</v>
      </c>
      <c r="F2570" s="93">
        <v>38057.0</v>
      </c>
      <c r="G2570" s="95" t="s">
        <v>172</v>
      </c>
      <c r="H2570" s="96">
        <v>2603656.0</v>
      </c>
    </row>
    <row r="2571">
      <c r="A2571" s="93">
        <v>2020.0</v>
      </c>
      <c r="B2571" s="94" t="s">
        <v>185</v>
      </c>
      <c r="C2571" s="94" t="s">
        <v>11</v>
      </c>
      <c r="D2571" s="94" t="s">
        <v>190</v>
      </c>
      <c r="E2571" s="94" t="s">
        <v>275</v>
      </c>
      <c r="F2571" s="93">
        <v>48477.0</v>
      </c>
      <c r="G2571" s="95" t="s">
        <v>189</v>
      </c>
      <c r="H2571" s="96">
        <v>3179.0</v>
      </c>
    </row>
    <row r="2572">
      <c r="A2572" s="93">
        <v>2020.0</v>
      </c>
      <c r="B2572" s="94" t="s">
        <v>185</v>
      </c>
      <c r="C2572" s="94" t="s">
        <v>11</v>
      </c>
      <c r="D2572" s="94" t="s">
        <v>190</v>
      </c>
      <c r="E2572" s="94" t="s">
        <v>275</v>
      </c>
      <c r="F2572" s="93">
        <v>48477.0</v>
      </c>
      <c r="G2572" s="95" t="s">
        <v>173</v>
      </c>
      <c r="H2572" s="93">
        <v>192.0</v>
      </c>
    </row>
    <row r="2573">
      <c r="A2573" s="93">
        <v>2020.0</v>
      </c>
      <c r="B2573" s="94" t="s">
        <v>185</v>
      </c>
      <c r="C2573" s="94" t="s">
        <v>11</v>
      </c>
      <c r="D2573" s="94" t="s">
        <v>200</v>
      </c>
      <c r="E2573" s="94" t="s">
        <v>509</v>
      </c>
      <c r="F2573" s="93">
        <v>40009.0</v>
      </c>
      <c r="G2573" s="95" t="s">
        <v>189</v>
      </c>
      <c r="H2573" s="96">
        <v>190172.0</v>
      </c>
    </row>
    <row r="2574">
      <c r="A2574" s="93">
        <v>2020.0</v>
      </c>
      <c r="B2574" s="94" t="s">
        <v>185</v>
      </c>
      <c r="C2574" s="94" t="s">
        <v>11</v>
      </c>
      <c r="D2574" s="94" t="s">
        <v>200</v>
      </c>
      <c r="E2574" s="94" t="s">
        <v>509</v>
      </c>
      <c r="F2574" s="93">
        <v>40009.0</v>
      </c>
      <c r="G2574" s="95" t="s">
        <v>173</v>
      </c>
      <c r="H2574" s="96">
        <v>271.0</v>
      </c>
    </row>
    <row r="2575">
      <c r="A2575" s="93">
        <v>2020.0</v>
      </c>
      <c r="B2575" s="94" t="s">
        <v>185</v>
      </c>
      <c r="C2575" s="94" t="s">
        <v>11</v>
      </c>
      <c r="D2575" s="94" t="s">
        <v>200</v>
      </c>
      <c r="E2575" s="94" t="s">
        <v>502</v>
      </c>
      <c r="F2575" s="93">
        <v>40003.0</v>
      </c>
      <c r="G2575" s="95" t="s">
        <v>189</v>
      </c>
      <c r="H2575" s="96">
        <v>896513.0</v>
      </c>
    </row>
    <row r="2576">
      <c r="A2576" s="93">
        <v>2020.0</v>
      </c>
      <c r="B2576" s="94" t="s">
        <v>185</v>
      </c>
      <c r="C2576" s="94" t="s">
        <v>11</v>
      </c>
      <c r="D2576" s="94" t="s">
        <v>200</v>
      </c>
      <c r="E2576" s="94" t="s">
        <v>502</v>
      </c>
      <c r="F2576" s="93">
        <v>40003.0</v>
      </c>
      <c r="G2576" s="94" t="s">
        <v>173</v>
      </c>
      <c r="H2576" s="96">
        <v>37052.0</v>
      </c>
    </row>
    <row r="2577">
      <c r="A2577" s="93">
        <v>2020.0</v>
      </c>
      <c r="B2577" s="94" t="s">
        <v>185</v>
      </c>
      <c r="C2577" s="94" t="s">
        <v>11</v>
      </c>
      <c r="D2577" s="94" t="s">
        <v>204</v>
      </c>
      <c r="E2577" s="94" t="s">
        <v>499</v>
      </c>
      <c r="F2577" s="93">
        <v>8011.0</v>
      </c>
      <c r="G2577" s="94" t="s">
        <v>189</v>
      </c>
      <c r="H2577" s="93">
        <v>5974.0</v>
      </c>
    </row>
    <row r="2578">
      <c r="A2578" s="93">
        <v>2020.0</v>
      </c>
      <c r="B2578" s="94" t="s">
        <v>185</v>
      </c>
      <c r="C2578" s="94" t="s">
        <v>11</v>
      </c>
      <c r="D2578" s="94" t="s">
        <v>190</v>
      </c>
      <c r="E2578" s="94" t="s">
        <v>491</v>
      </c>
      <c r="F2578" s="93">
        <v>48337.0</v>
      </c>
      <c r="G2578" s="95" t="s">
        <v>189</v>
      </c>
      <c r="H2578" s="93">
        <v>19857.0</v>
      </c>
    </row>
    <row r="2579">
      <c r="A2579" s="93">
        <v>2020.0</v>
      </c>
      <c r="B2579" s="94" t="s">
        <v>185</v>
      </c>
      <c r="C2579" s="94" t="s">
        <v>11</v>
      </c>
      <c r="D2579" s="94" t="s">
        <v>231</v>
      </c>
      <c r="E2579" s="94" t="s">
        <v>258</v>
      </c>
      <c r="F2579" s="93">
        <v>5033.0</v>
      </c>
      <c r="G2579" s="95" t="s">
        <v>189</v>
      </c>
      <c r="H2579" s="93">
        <v>16836.0</v>
      </c>
    </row>
    <row r="2580">
      <c r="A2580" s="93">
        <v>2020.0</v>
      </c>
      <c r="B2580" s="94" t="s">
        <v>185</v>
      </c>
      <c r="C2580" s="94" t="s">
        <v>11</v>
      </c>
      <c r="D2580" s="94" t="s">
        <v>200</v>
      </c>
      <c r="E2580" s="94" t="s">
        <v>487</v>
      </c>
      <c r="F2580" s="93">
        <v>40153.0</v>
      </c>
      <c r="G2580" s="95" t="s">
        <v>189</v>
      </c>
      <c r="H2580" s="93">
        <v>139999.0</v>
      </c>
    </row>
    <row r="2581">
      <c r="A2581" s="93">
        <v>2020.0</v>
      </c>
      <c r="B2581" s="94" t="s">
        <v>185</v>
      </c>
      <c r="C2581" s="94" t="s">
        <v>186</v>
      </c>
      <c r="D2581" s="94" t="s">
        <v>187</v>
      </c>
      <c r="E2581" s="94" t="s">
        <v>386</v>
      </c>
      <c r="F2581" s="93">
        <v>56023.0</v>
      </c>
      <c r="G2581" s="95" t="s">
        <v>173</v>
      </c>
      <c r="H2581" s="96">
        <v>712.0</v>
      </c>
    </row>
    <row r="2582">
      <c r="A2582" s="93">
        <v>2020.0</v>
      </c>
      <c r="B2582" s="94" t="s">
        <v>185</v>
      </c>
      <c r="C2582" s="94" t="s">
        <v>186</v>
      </c>
      <c r="D2582" s="94" t="s">
        <v>187</v>
      </c>
      <c r="E2582" s="94" t="s">
        <v>386</v>
      </c>
      <c r="F2582" s="93">
        <v>56023.0</v>
      </c>
      <c r="G2582" s="95" t="s">
        <v>189</v>
      </c>
      <c r="H2582" s="96">
        <v>91705.0</v>
      </c>
    </row>
    <row r="2583">
      <c r="A2583" s="93">
        <v>2020.0</v>
      </c>
      <c r="B2583" s="94" t="s">
        <v>185</v>
      </c>
      <c r="C2583" s="94" t="s">
        <v>11</v>
      </c>
      <c r="D2583" s="94" t="s">
        <v>190</v>
      </c>
      <c r="E2583" s="94" t="s">
        <v>491</v>
      </c>
      <c r="F2583" s="93">
        <v>48337.0</v>
      </c>
      <c r="G2583" s="95" t="s">
        <v>173</v>
      </c>
      <c r="H2583" s="96">
        <v>15.0</v>
      </c>
    </row>
    <row r="2584">
      <c r="A2584" s="93">
        <v>2020.0</v>
      </c>
      <c r="B2584" s="94" t="s">
        <v>185</v>
      </c>
      <c r="C2584" s="94" t="s">
        <v>11</v>
      </c>
      <c r="D2584" s="94" t="s">
        <v>200</v>
      </c>
      <c r="E2584" s="94" t="s">
        <v>431</v>
      </c>
      <c r="F2584" s="93">
        <v>40015.0</v>
      </c>
      <c r="G2584" s="95" t="s">
        <v>189</v>
      </c>
      <c r="H2584" s="96">
        <v>33234.0</v>
      </c>
    </row>
    <row r="2585">
      <c r="A2585" s="93">
        <v>2020.0</v>
      </c>
      <c r="B2585" s="94" t="s">
        <v>185</v>
      </c>
      <c r="C2585" s="94" t="s">
        <v>11</v>
      </c>
      <c r="D2585" s="94" t="s">
        <v>200</v>
      </c>
      <c r="E2585" s="94" t="s">
        <v>431</v>
      </c>
      <c r="F2585" s="93">
        <v>40015.0</v>
      </c>
      <c r="G2585" s="95" t="s">
        <v>173</v>
      </c>
      <c r="H2585" s="96">
        <v>43.0</v>
      </c>
    </row>
    <row r="2586">
      <c r="A2586" s="93">
        <v>2020.0</v>
      </c>
      <c r="B2586" s="94" t="s">
        <v>185</v>
      </c>
      <c r="C2586" s="94" t="s">
        <v>11</v>
      </c>
      <c r="D2586" s="94" t="s">
        <v>204</v>
      </c>
      <c r="E2586" s="94" t="s">
        <v>482</v>
      </c>
      <c r="F2586" s="93">
        <v>8033.0</v>
      </c>
      <c r="G2586" s="95" t="s">
        <v>189</v>
      </c>
      <c r="H2586" s="96">
        <v>1.44526455E8</v>
      </c>
    </row>
    <row r="2587">
      <c r="A2587" s="93">
        <v>2020.0</v>
      </c>
      <c r="B2587" s="94" t="s">
        <v>185</v>
      </c>
      <c r="C2587" s="94" t="s">
        <v>11</v>
      </c>
      <c r="D2587" s="94" t="s">
        <v>204</v>
      </c>
      <c r="E2587" s="94" t="s">
        <v>482</v>
      </c>
      <c r="F2587" s="93">
        <v>8033.0</v>
      </c>
      <c r="G2587" s="95" t="s">
        <v>173</v>
      </c>
      <c r="H2587" s="96">
        <v>9720.0</v>
      </c>
    </row>
    <row r="2588">
      <c r="A2588" s="93">
        <v>2020.0</v>
      </c>
      <c r="B2588" s="94" t="s">
        <v>185</v>
      </c>
      <c r="C2588" s="94" t="s">
        <v>11</v>
      </c>
      <c r="D2588" s="94" t="s">
        <v>263</v>
      </c>
      <c r="E2588" s="94" t="s">
        <v>477</v>
      </c>
      <c r="F2588" s="93">
        <v>20075.0</v>
      </c>
      <c r="G2588" s="95" t="s">
        <v>189</v>
      </c>
      <c r="H2588" s="96">
        <v>15287.0</v>
      </c>
    </row>
    <row r="2589">
      <c r="A2589" s="93">
        <v>2020.0</v>
      </c>
      <c r="B2589" s="94" t="s">
        <v>185</v>
      </c>
      <c r="C2589" s="94" t="s">
        <v>11</v>
      </c>
      <c r="D2589" s="94" t="s">
        <v>200</v>
      </c>
      <c r="E2589" s="94" t="s">
        <v>473</v>
      </c>
      <c r="F2589" s="93">
        <v>40077.0</v>
      </c>
      <c r="G2589" s="95" t="s">
        <v>189</v>
      </c>
      <c r="H2589" s="96">
        <v>107565.0</v>
      </c>
    </row>
    <row r="2590">
      <c r="A2590" s="93">
        <v>2020.0</v>
      </c>
      <c r="B2590" s="94" t="s">
        <v>185</v>
      </c>
      <c r="C2590" s="94" t="s">
        <v>11</v>
      </c>
      <c r="D2590" s="94" t="s">
        <v>200</v>
      </c>
      <c r="E2590" s="94" t="s">
        <v>473</v>
      </c>
      <c r="F2590" s="93">
        <v>40077.0</v>
      </c>
      <c r="G2590" s="95" t="s">
        <v>172</v>
      </c>
      <c r="H2590" s="96">
        <v>4561.0</v>
      </c>
    </row>
    <row r="2591">
      <c r="A2591" s="93">
        <v>2020.0</v>
      </c>
      <c r="B2591" s="94" t="s">
        <v>185</v>
      </c>
      <c r="C2591" s="94" t="s">
        <v>11</v>
      </c>
      <c r="D2591" s="94" t="s">
        <v>200</v>
      </c>
      <c r="E2591" s="94" t="s">
        <v>463</v>
      </c>
      <c r="F2591" s="93">
        <v>40029.0</v>
      </c>
      <c r="G2591" s="95" t="s">
        <v>189</v>
      </c>
      <c r="H2591" s="96">
        <v>1691245.0</v>
      </c>
    </row>
    <row r="2592">
      <c r="A2592" s="93">
        <v>2020.0</v>
      </c>
      <c r="B2592" s="94" t="s">
        <v>185</v>
      </c>
      <c r="C2592" s="94" t="s">
        <v>11</v>
      </c>
      <c r="D2592" s="94" t="s">
        <v>200</v>
      </c>
      <c r="E2592" s="94" t="s">
        <v>463</v>
      </c>
      <c r="F2592" s="93">
        <v>40029.0</v>
      </c>
      <c r="G2592" s="95" t="s">
        <v>173</v>
      </c>
      <c r="H2592" s="96">
        <v>1276.0</v>
      </c>
    </row>
    <row r="2593">
      <c r="A2593" s="93">
        <v>2020.0</v>
      </c>
      <c r="B2593" s="94" t="s">
        <v>185</v>
      </c>
      <c r="C2593" s="94" t="s">
        <v>11</v>
      </c>
      <c r="D2593" s="94" t="s">
        <v>194</v>
      </c>
      <c r="E2593" s="94" t="s">
        <v>458</v>
      </c>
      <c r="F2593" s="93">
        <v>38007.0</v>
      </c>
      <c r="G2593" s="95" t="s">
        <v>189</v>
      </c>
      <c r="H2593" s="96">
        <v>1696933.0</v>
      </c>
    </row>
    <row r="2594">
      <c r="A2594" s="93">
        <v>2020.0</v>
      </c>
      <c r="B2594" s="94" t="s">
        <v>185</v>
      </c>
      <c r="C2594" s="94" t="s">
        <v>11</v>
      </c>
      <c r="D2594" s="94" t="s">
        <v>194</v>
      </c>
      <c r="E2594" s="94" t="s">
        <v>458</v>
      </c>
      <c r="F2594" s="93">
        <v>38007.0</v>
      </c>
      <c r="G2594" s="95" t="s">
        <v>173</v>
      </c>
      <c r="H2594" s="96">
        <v>1325712.0</v>
      </c>
    </row>
    <row r="2595">
      <c r="A2595" s="93">
        <v>2020.0</v>
      </c>
      <c r="B2595" s="94" t="s">
        <v>185</v>
      </c>
      <c r="C2595" s="94" t="s">
        <v>11</v>
      </c>
      <c r="D2595" s="94" t="s">
        <v>231</v>
      </c>
      <c r="E2595" s="94" t="s">
        <v>452</v>
      </c>
      <c r="F2595" s="93">
        <v>5141.0</v>
      </c>
      <c r="G2595" s="95" t="s">
        <v>189</v>
      </c>
      <c r="H2595" s="96">
        <v>1226974.0</v>
      </c>
    </row>
    <row r="2596">
      <c r="A2596" s="93">
        <v>2020.0</v>
      </c>
      <c r="B2596" s="94" t="s">
        <v>185</v>
      </c>
      <c r="C2596" s="94" t="s">
        <v>11</v>
      </c>
      <c r="D2596" s="94" t="s">
        <v>250</v>
      </c>
      <c r="E2596" s="94" t="s">
        <v>280</v>
      </c>
      <c r="F2596" s="93">
        <v>30033.0</v>
      </c>
      <c r="G2596" s="95" t="s">
        <v>173</v>
      </c>
      <c r="H2596" s="96">
        <v>1175.0</v>
      </c>
    </row>
    <row r="2597">
      <c r="A2597" s="93">
        <v>2020.0</v>
      </c>
      <c r="B2597" s="94" t="s">
        <v>185</v>
      </c>
      <c r="C2597" s="94" t="s">
        <v>11</v>
      </c>
      <c r="D2597" s="94" t="s">
        <v>256</v>
      </c>
      <c r="E2597" s="94" t="s">
        <v>447</v>
      </c>
      <c r="F2597" s="93">
        <v>39119.0</v>
      </c>
      <c r="G2597" s="95" t="s">
        <v>189</v>
      </c>
      <c r="H2597" s="96">
        <v>1096.0</v>
      </c>
    </row>
    <row r="2598">
      <c r="A2598" s="93">
        <v>2020.0</v>
      </c>
      <c r="B2598" s="94" t="s">
        <v>185</v>
      </c>
      <c r="C2598" s="94" t="s">
        <v>11</v>
      </c>
      <c r="D2598" s="94" t="s">
        <v>200</v>
      </c>
      <c r="E2598" s="94" t="s">
        <v>439</v>
      </c>
      <c r="F2598" s="93">
        <v>40051.0</v>
      </c>
      <c r="G2598" s="95" t="s">
        <v>189</v>
      </c>
      <c r="H2598" s="96">
        <v>230420.0</v>
      </c>
    </row>
    <row r="2599">
      <c r="A2599" s="93">
        <v>2020.0</v>
      </c>
      <c r="B2599" s="94" t="s">
        <v>185</v>
      </c>
      <c r="C2599" s="94" t="s">
        <v>11</v>
      </c>
      <c r="D2599" s="94" t="s">
        <v>200</v>
      </c>
      <c r="E2599" s="94" t="s">
        <v>439</v>
      </c>
      <c r="F2599" s="93">
        <v>40051.0</v>
      </c>
      <c r="G2599" s="95" t="s">
        <v>173</v>
      </c>
      <c r="H2599" s="93">
        <v>26326.0</v>
      </c>
    </row>
    <row r="2600">
      <c r="A2600" s="93">
        <v>2020.0</v>
      </c>
      <c r="B2600" s="94" t="s">
        <v>185</v>
      </c>
      <c r="C2600" s="94" t="s">
        <v>11</v>
      </c>
      <c r="D2600" s="94" t="s">
        <v>202</v>
      </c>
      <c r="E2600" s="94" t="s">
        <v>433</v>
      </c>
      <c r="F2600" s="93">
        <v>26137.0</v>
      </c>
      <c r="G2600" s="95" t="s">
        <v>189</v>
      </c>
      <c r="H2600" s="96">
        <v>7675.0</v>
      </c>
    </row>
    <row r="2601">
      <c r="A2601" s="93">
        <v>2020.0</v>
      </c>
      <c r="B2601" s="94" t="s">
        <v>185</v>
      </c>
      <c r="C2601" s="94" t="s">
        <v>11</v>
      </c>
      <c r="D2601" s="94" t="s">
        <v>250</v>
      </c>
      <c r="E2601" s="94" t="s">
        <v>428</v>
      </c>
      <c r="F2601" s="93">
        <v>30095.0</v>
      </c>
      <c r="G2601" s="95" t="s">
        <v>189</v>
      </c>
      <c r="H2601" s="96">
        <v>211.0</v>
      </c>
    </row>
    <row r="2602">
      <c r="A2602" s="93">
        <v>2020.0</v>
      </c>
      <c r="B2602" s="94" t="s">
        <v>185</v>
      </c>
      <c r="C2602" s="94" t="s">
        <v>11</v>
      </c>
      <c r="D2602" s="94" t="s">
        <v>250</v>
      </c>
      <c r="E2602" s="94" t="s">
        <v>428</v>
      </c>
      <c r="F2602" s="93">
        <v>30095.0</v>
      </c>
      <c r="G2602" s="95" t="s">
        <v>173</v>
      </c>
      <c r="H2602" s="96">
        <v>4249.0</v>
      </c>
    </row>
    <row r="2603">
      <c r="A2603" s="93">
        <v>2020.0</v>
      </c>
      <c r="B2603" s="94" t="s">
        <v>185</v>
      </c>
      <c r="C2603" s="94" t="s">
        <v>11</v>
      </c>
      <c r="D2603" s="94" t="s">
        <v>263</v>
      </c>
      <c r="E2603" s="94" t="s">
        <v>425</v>
      </c>
      <c r="F2603" s="93">
        <v>20195.0</v>
      </c>
      <c r="G2603" s="95" t="s">
        <v>173</v>
      </c>
      <c r="H2603" s="96">
        <v>2031.0</v>
      </c>
    </row>
    <row r="2604">
      <c r="A2604" s="93">
        <v>2020.0</v>
      </c>
      <c r="B2604" s="94" t="s">
        <v>185</v>
      </c>
      <c r="C2604" s="94" t="s">
        <v>11</v>
      </c>
      <c r="D2604" s="94" t="s">
        <v>263</v>
      </c>
      <c r="E2604" s="94" t="s">
        <v>421</v>
      </c>
      <c r="F2604" s="93">
        <v>20175.0</v>
      </c>
      <c r="G2604" s="95" t="s">
        <v>189</v>
      </c>
      <c r="H2604" s="96">
        <v>58039.0</v>
      </c>
    </row>
    <row r="2605">
      <c r="A2605" s="93">
        <v>2020.0</v>
      </c>
      <c r="B2605" s="94" t="s">
        <v>185</v>
      </c>
      <c r="C2605" s="94" t="s">
        <v>11</v>
      </c>
      <c r="D2605" s="94" t="s">
        <v>192</v>
      </c>
      <c r="E2605" s="94" t="s">
        <v>386</v>
      </c>
      <c r="F2605" s="93">
        <v>22061.0</v>
      </c>
      <c r="G2605" s="95" t="s">
        <v>189</v>
      </c>
      <c r="H2605" s="96">
        <v>2126.0</v>
      </c>
    </row>
    <row r="2606">
      <c r="A2606" s="93">
        <v>2020.0</v>
      </c>
      <c r="B2606" s="94" t="s">
        <v>185</v>
      </c>
      <c r="C2606" s="94" t="s">
        <v>11</v>
      </c>
      <c r="D2606" s="94" t="s">
        <v>192</v>
      </c>
      <c r="E2606" s="94" t="s">
        <v>386</v>
      </c>
      <c r="F2606" s="93">
        <v>22061.0</v>
      </c>
      <c r="G2606" s="95" t="s">
        <v>173</v>
      </c>
      <c r="H2606" s="96">
        <v>18.0</v>
      </c>
    </row>
    <row r="2607">
      <c r="A2607" s="93">
        <v>2020.0</v>
      </c>
      <c r="B2607" s="94" t="s">
        <v>185</v>
      </c>
      <c r="C2607" s="94" t="s">
        <v>11</v>
      </c>
      <c r="D2607" s="94" t="s">
        <v>222</v>
      </c>
      <c r="E2607" s="94" t="s">
        <v>406</v>
      </c>
      <c r="F2607" s="93">
        <v>31033.0</v>
      </c>
      <c r="G2607" s="95" t="s">
        <v>173</v>
      </c>
      <c r="H2607" s="96">
        <v>12918.0</v>
      </c>
    </row>
    <row r="2608">
      <c r="A2608" s="93">
        <v>2020.0</v>
      </c>
      <c r="B2608" s="94" t="s">
        <v>185</v>
      </c>
      <c r="C2608" s="94" t="s">
        <v>11</v>
      </c>
      <c r="D2608" s="94" t="s">
        <v>263</v>
      </c>
      <c r="E2608" s="94" t="s">
        <v>400</v>
      </c>
      <c r="F2608" s="93">
        <v>20189.0</v>
      </c>
      <c r="G2608" s="95" t="s">
        <v>189</v>
      </c>
      <c r="H2608" s="96">
        <v>149502.0</v>
      </c>
    </row>
    <row r="2609">
      <c r="A2609" s="93">
        <v>2020.0</v>
      </c>
      <c r="B2609" s="94" t="s">
        <v>185</v>
      </c>
      <c r="C2609" s="94" t="s">
        <v>11</v>
      </c>
      <c r="D2609" s="94" t="s">
        <v>263</v>
      </c>
      <c r="E2609" s="94" t="s">
        <v>400</v>
      </c>
      <c r="F2609" s="93">
        <v>20189.0</v>
      </c>
      <c r="G2609" s="95" t="s">
        <v>173</v>
      </c>
      <c r="H2609" s="96">
        <v>365.0</v>
      </c>
    </row>
    <row r="2610">
      <c r="A2610" s="93">
        <v>2020.0</v>
      </c>
      <c r="B2610" s="94" t="s">
        <v>185</v>
      </c>
      <c r="C2610" s="94" t="s">
        <v>11</v>
      </c>
      <c r="D2610" s="94" t="s">
        <v>300</v>
      </c>
      <c r="E2610" s="94" t="s">
        <v>393</v>
      </c>
      <c r="F2610" s="93">
        <v>6019.0</v>
      </c>
      <c r="G2610" s="95" t="s">
        <v>189</v>
      </c>
      <c r="H2610" s="96">
        <v>56313.0</v>
      </c>
    </row>
    <row r="2611">
      <c r="A2611" s="93">
        <v>2020.0</v>
      </c>
      <c r="B2611" s="94" t="s">
        <v>185</v>
      </c>
      <c r="C2611" s="94" t="s">
        <v>11</v>
      </c>
      <c r="D2611" s="94" t="s">
        <v>300</v>
      </c>
      <c r="E2611" s="94" t="s">
        <v>393</v>
      </c>
      <c r="F2611" s="93">
        <v>6019.0</v>
      </c>
      <c r="G2611" s="95" t="s">
        <v>173</v>
      </c>
      <c r="H2611" s="96">
        <v>27704.0</v>
      </c>
    </row>
    <row r="2612">
      <c r="A2612" s="93">
        <v>2020.0</v>
      </c>
      <c r="B2612" s="94" t="s">
        <v>185</v>
      </c>
      <c r="C2612" s="94" t="s">
        <v>11</v>
      </c>
      <c r="D2612" s="94" t="s">
        <v>214</v>
      </c>
      <c r="E2612" s="94" t="s">
        <v>383</v>
      </c>
      <c r="F2612" s="93">
        <v>28067.0</v>
      </c>
      <c r="G2612" s="95" t="s">
        <v>189</v>
      </c>
      <c r="H2612" s="96">
        <v>5150.0</v>
      </c>
    </row>
    <row r="2613">
      <c r="A2613" s="93">
        <v>2020.0</v>
      </c>
      <c r="B2613" s="94" t="s">
        <v>185</v>
      </c>
      <c r="C2613" s="94" t="s">
        <v>11</v>
      </c>
      <c r="D2613" s="94" t="s">
        <v>214</v>
      </c>
      <c r="E2613" s="94" t="s">
        <v>383</v>
      </c>
      <c r="F2613" s="93">
        <v>28067.0</v>
      </c>
      <c r="G2613" s="95" t="s">
        <v>173</v>
      </c>
      <c r="H2613" s="93">
        <v>1265.0</v>
      </c>
    </row>
    <row r="2614">
      <c r="A2614" s="93">
        <v>2020.0</v>
      </c>
      <c r="B2614" s="94" t="s">
        <v>185</v>
      </c>
      <c r="C2614" s="94" t="s">
        <v>11</v>
      </c>
      <c r="D2614" s="94" t="s">
        <v>300</v>
      </c>
      <c r="E2614" s="94" t="s">
        <v>346</v>
      </c>
      <c r="F2614" s="93">
        <v>6053.0</v>
      </c>
      <c r="G2614" s="95" t="s">
        <v>189</v>
      </c>
      <c r="H2614" s="96">
        <v>1481.0</v>
      </c>
    </row>
    <row r="2615">
      <c r="A2615" s="93">
        <v>2020.0</v>
      </c>
      <c r="B2615" s="94" t="s">
        <v>185</v>
      </c>
      <c r="C2615" s="94" t="s">
        <v>11</v>
      </c>
      <c r="D2615" s="94" t="s">
        <v>300</v>
      </c>
      <c r="E2615" s="94" t="s">
        <v>346</v>
      </c>
      <c r="F2615" s="93">
        <v>6053.0</v>
      </c>
      <c r="G2615" s="95" t="s">
        <v>173</v>
      </c>
      <c r="H2615" s="96">
        <v>12988.0</v>
      </c>
    </row>
    <row r="2616">
      <c r="A2616" s="93">
        <v>2020.0</v>
      </c>
      <c r="B2616" s="94" t="s">
        <v>185</v>
      </c>
      <c r="C2616" s="94" t="s">
        <v>11</v>
      </c>
      <c r="D2616" s="94" t="s">
        <v>217</v>
      </c>
      <c r="E2616" s="94" t="s">
        <v>323</v>
      </c>
      <c r="F2616" s="93">
        <v>21101.0</v>
      </c>
      <c r="G2616" s="95" t="s">
        <v>173</v>
      </c>
      <c r="H2616" s="96">
        <v>918.0</v>
      </c>
    </row>
    <row r="2617">
      <c r="A2617" s="93">
        <v>2020.0</v>
      </c>
      <c r="B2617" s="94" t="s">
        <v>185</v>
      </c>
      <c r="C2617" s="94" t="s">
        <v>11</v>
      </c>
      <c r="D2617" s="94" t="s">
        <v>300</v>
      </c>
      <c r="E2617" s="94" t="s">
        <v>310</v>
      </c>
      <c r="F2617" s="93">
        <v>6111.0</v>
      </c>
      <c r="G2617" s="95" t="s">
        <v>189</v>
      </c>
      <c r="H2617" s="96">
        <v>486545.0</v>
      </c>
    </row>
    <row r="2618">
      <c r="A2618" s="93">
        <v>2020.0</v>
      </c>
      <c r="B2618" s="94" t="s">
        <v>185</v>
      </c>
      <c r="C2618" s="94" t="s">
        <v>11</v>
      </c>
      <c r="D2618" s="94" t="s">
        <v>300</v>
      </c>
      <c r="E2618" s="94" t="s">
        <v>310</v>
      </c>
      <c r="F2618" s="93">
        <v>6111.0</v>
      </c>
      <c r="G2618" s="95" t="s">
        <v>173</v>
      </c>
      <c r="H2618" s="96">
        <v>213535.0</v>
      </c>
    </row>
    <row r="2619">
      <c r="A2619" s="93">
        <v>2020.0</v>
      </c>
      <c r="B2619" s="94" t="s">
        <v>185</v>
      </c>
      <c r="C2619" s="94" t="s">
        <v>11</v>
      </c>
      <c r="D2619" s="94" t="s">
        <v>206</v>
      </c>
      <c r="E2619" s="94" t="s">
        <v>252</v>
      </c>
      <c r="F2619" s="93">
        <v>35015.0</v>
      </c>
      <c r="G2619" s="95" t="s">
        <v>189</v>
      </c>
      <c r="H2619" s="96">
        <v>3.86996999E8</v>
      </c>
    </row>
    <row r="2620">
      <c r="A2620" s="93">
        <v>2020.0</v>
      </c>
      <c r="B2620" s="94" t="s">
        <v>185</v>
      </c>
      <c r="C2620" s="94" t="s">
        <v>11</v>
      </c>
      <c r="D2620" s="94" t="s">
        <v>206</v>
      </c>
      <c r="E2620" s="94" t="s">
        <v>252</v>
      </c>
      <c r="F2620" s="93">
        <v>35015.0</v>
      </c>
      <c r="G2620" s="95" t="s">
        <v>173</v>
      </c>
      <c r="H2620" s="96">
        <v>7.638867E7</v>
      </c>
    </row>
    <row r="2621">
      <c r="A2621" s="93">
        <v>2020.0</v>
      </c>
      <c r="B2621" s="94" t="s">
        <v>185</v>
      </c>
      <c r="C2621" s="94" t="s">
        <v>11</v>
      </c>
      <c r="D2621" s="94" t="s">
        <v>220</v>
      </c>
      <c r="E2621" s="94" t="s">
        <v>492</v>
      </c>
      <c r="F2621" s="93">
        <v>54077.0</v>
      </c>
      <c r="G2621" s="95" t="s">
        <v>189</v>
      </c>
      <c r="H2621" s="96">
        <v>12929.0</v>
      </c>
    </row>
    <row r="2622">
      <c r="A2622" s="93">
        <v>2020.0</v>
      </c>
      <c r="B2622" s="94" t="s">
        <v>185</v>
      </c>
      <c r="C2622" s="94" t="s">
        <v>11</v>
      </c>
      <c r="D2622" s="94" t="s">
        <v>250</v>
      </c>
      <c r="E2622" s="94" t="s">
        <v>446</v>
      </c>
      <c r="F2622" s="93">
        <v>30009.0</v>
      </c>
      <c r="G2622" s="95" t="s">
        <v>189</v>
      </c>
      <c r="H2622" s="96">
        <v>1157478.0</v>
      </c>
    </row>
    <row r="2623">
      <c r="A2623" s="93">
        <v>2020.0</v>
      </c>
      <c r="B2623" s="94" t="s">
        <v>185</v>
      </c>
      <c r="C2623" s="94" t="s">
        <v>11</v>
      </c>
      <c r="D2623" s="94" t="s">
        <v>250</v>
      </c>
      <c r="E2623" s="94" t="s">
        <v>446</v>
      </c>
      <c r="F2623" s="93">
        <v>30009.0</v>
      </c>
      <c r="G2623" s="95" t="s">
        <v>173</v>
      </c>
      <c r="H2623" s="96">
        <v>318091.0</v>
      </c>
    </row>
    <row r="2624">
      <c r="A2624" s="93">
        <v>2020.0</v>
      </c>
      <c r="B2624" s="94" t="s">
        <v>185</v>
      </c>
      <c r="C2624" s="94" t="s">
        <v>11</v>
      </c>
      <c r="D2624" s="94" t="s">
        <v>200</v>
      </c>
      <c r="E2624" s="94" t="s">
        <v>487</v>
      </c>
      <c r="F2624" s="93">
        <v>40153.0</v>
      </c>
      <c r="G2624" s="95" t="s">
        <v>173</v>
      </c>
      <c r="H2624" s="96">
        <v>714.0</v>
      </c>
    </row>
    <row r="2625">
      <c r="A2625" s="93">
        <v>2020.0</v>
      </c>
      <c r="B2625" s="94" t="s">
        <v>185</v>
      </c>
      <c r="C2625" s="94" t="s">
        <v>11</v>
      </c>
      <c r="D2625" s="94" t="s">
        <v>200</v>
      </c>
      <c r="E2625" s="94" t="s">
        <v>326</v>
      </c>
      <c r="F2625" s="93">
        <v>40045.0</v>
      </c>
      <c r="G2625" s="95" t="s">
        <v>189</v>
      </c>
      <c r="H2625" s="96">
        <v>735756.0</v>
      </c>
    </row>
    <row r="2626">
      <c r="A2626" s="93">
        <v>2020.0</v>
      </c>
      <c r="B2626" s="94" t="s">
        <v>185</v>
      </c>
      <c r="C2626" s="94" t="s">
        <v>11</v>
      </c>
      <c r="D2626" s="94" t="s">
        <v>192</v>
      </c>
      <c r="E2626" s="94" t="s">
        <v>486</v>
      </c>
      <c r="F2626" s="93">
        <v>22721.0</v>
      </c>
      <c r="G2626" s="95" t="s">
        <v>173</v>
      </c>
      <c r="H2626" s="96">
        <v>21948.0</v>
      </c>
    </row>
    <row r="2627">
      <c r="A2627" s="93">
        <v>2020.0</v>
      </c>
      <c r="B2627" s="94" t="s">
        <v>185</v>
      </c>
      <c r="C2627" s="94" t="s">
        <v>11</v>
      </c>
      <c r="D2627" s="94" t="s">
        <v>192</v>
      </c>
      <c r="E2627" s="94" t="s">
        <v>486</v>
      </c>
      <c r="F2627" s="93">
        <v>22721.0</v>
      </c>
      <c r="G2627" s="95" t="s">
        <v>189</v>
      </c>
      <c r="H2627" s="93">
        <v>9621.0</v>
      </c>
    </row>
    <row r="2628">
      <c r="A2628" s="93">
        <v>2020.0</v>
      </c>
      <c r="B2628" s="94" t="s">
        <v>185</v>
      </c>
      <c r="C2628" s="94" t="s">
        <v>11</v>
      </c>
      <c r="D2628" s="94" t="s">
        <v>200</v>
      </c>
      <c r="E2628" s="94" t="s">
        <v>423</v>
      </c>
      <c r="F2628" s="93">
        <v>40059.0</v>
      </c>
      <c r="G2628" s="95" t="s">
        <v>189</v>
      </c>
      <c r="H2628" s="93">
        <v>28142.0</v>
      </c>
    </row>
    <row r="2629">
      <c r="A2629" s="93">
        <v>2020.0</v>
      </c>
      <c r="B2629" s="94" t="s">
        <v>185</v>
      </c>
      <c r="C2629" s="94" t="s">
        <v>11</v>
      </c>
      <c r="D2629" s="94" t="s">
        <v>200</v>
      </c>
      <c r="E2629" s="94" t="s">
        <v>423</v>
      </c>
      <c r="F2629" s="93">
        <v>40059.0</v>
      </c>
      <c r="G2629" s="95" t="s">
        <v>173</v>
      </c>
      <c r="H2629" s="93">
        <v>14.0</v>
      </c>
    </row>
    <row r="2630">
      <c r="A2630" s="93">
        <v>2020.0</v>
      </c>
      <c r="B2630" s="94" t="s">
        <v>185</v>
      </c>
      <c r="C2630" s="94" t="s">
        <v>11</v>
      </c>
      <c r="D2630" s="94" t="s">
        <v>190</v>
      </c>
      <c r="E2630" s="94" t="s">
        <v>188</v>
      </c>
      <c r="F2630" s="93">
        <v>48251.0</v>
      </c>
      <c r="G2630" s="95" t="s">
        <v>189</v>
      </c>
      <c r="H2630" s="93">
        <v>583923.0</v>
      </c>
    </row>
    <row r="2631">
      <c r="A2631" s="93">
        <v>2020.0</v>
      </c>
      <c r="B2631" s="94" t="s">
        <v>185</v>
      </c>
      <c r="C2631" s="94" t="s">
        <v>11</v>
      </c>
      <c r="D2631" s="94" t="s">
        <v>200</v>
      </c>
      <c r="E2631" s="94" t="s">
        <v>392</v>
      </c>
      <c r="F2631" s="93">
        <v>40129.0</v>
      </c>
      <c r="G2631" s="95" t="s">
        <v>189</v>
      </c>
      <c r="H2631" s="96">
        <v>3242201.0</v>
      </c>
    </row>
    <row r="2632">
      <c r="A2632" s="93">
        <v>2020.0</v>
      </c>
      <c r="B2632" s="94" t="s">
        <v>185</v>
      </c>
      <c r="C2632" s="94" t="s">
        <v>11</v>
      </c>
      <c r="D2632" s="94" t="s">
        <v>200</v>
      </c>
      <c r="E2632" s="94" t="s">
        <v>392</v>
      </c>
      <c r="F2632" s="93">
        <v>40129.0</v>
      </c>
      <c r="G2632" s="95" t="s">
        <v>173</v>
      </c>
      <c r="H2632" s="96">
        <v>107745.0</v>
      </c>
    </row>
    <row r="2633">
      <c r="A2633" s="93">
        <v>2020.0</v>
      </c>
      <c r="B2633" s="94" t="s">
        <v>185</v>
      </c>
      <c r="C2633" s="94" t="s">
        <v>11</v>
      </c>
      <c r="D2633" s="94" t="s">
        <v>363</v>
      </c>
      <c r="E2633" s="94" t="s">
        <v>364</v>
      </c>
      <c r="F2633" s="93">
        <v>16075.0</v>
      </c>
      <c r="G2633" s="95" t="s">
        <v>189</v>
      </c>
      <c r="H2633" s="96">
        <v>11465.0</v>
      </c>
    </row>
    <row r="2634">
      <c r="A2634" s="93">
        <v>2020.0</v>
      </c>
      <c r="B2634" s="94" t="s">
        <v>185</v>
      </c>
      <c r="C2634" s="94" t="s">
        <v>11</v>
      </c>
      <c r="D2634" s="94" t="s">
        <v>363</v>
      </c>
      <c r="E2634" s="94" t="s">
        <v>364</v>
      </c>
      <c r="F2634" s="93">
        <v>16075.0</v>
      </c>
      <c r="G2634" s="95" t="s">
        <v>173</v>
      </c>
      <c r="H2634" s="96">
        <v>164.0</v>
      </c>
    </row>
    <row r="2635">
      <c r="A2635" s="93">
        <v>2020.0</v>
      </c>
      <c r="B2635" s="94" t="s">
        <v>185</v>
      </c>
      <c r="C2635" s="94" t="s">
        <v>11</v>
      </c>
      <c r="D2635" s="94" t="s">
        <v>300</v>
      </c>
      <c r="E2635" s="94" t="s">
        <v>349</v>
      </c>
      <c r="F2635" s="93">
        <v>6021.0</v>
      </c>
      <c r="G2635" s="95" t="s">
        <v>189</v>
      </c>
      <c r="H2635" s="96">
        <v>1873.0</v>
      </c>
    </row>
    <row r="2636">
      <c r="A2636" s="93">
        <v>2020.0</v>
      </c>
      <c r="B2636" s="94" t="s">
        <v>185</v>
      </c>
      <c r="C2636" s="94" t="s">
        <v>11</v>
      </c>
      <c r="D2636" s="94" t="s">
        <v>194</v>
      </c>
      <c r="E2636" s="94" t="s">
        <v>295</v>
      </c>
      <c r="F2636" s="93">
        <v>38025.0</v>
      </c>
      <c r="G2636" s="95" t="s">
        <v>189</v>
      </c>
      <c r="H2636" s="96">
        <v>7608571.0</v>
      </c>
    </row>
    <row r="2637">
      <c r="A2637" s="93">
        <v>2020.0</v>
      </c>
      <c r="B2637" s="94" t="s">
        <v>185</v>
      </c>
      <c r="C2637" s="94" t="s">
        <v>11</v>
      </c>
      <c r="D2637" s="94" t="s">
        <v>194</v>
      </c>
      <c r="E2637" s="94" t="s">
        <v>295</v>
      </c>
      <c r="F2637" s="93">
        <v>38025.0</v>
      </c>
      <c r="G2637" s="95" t="s">
        <v>173</v>
      </c>
      <c r="H2637" s="96">
        <v>4767366.0</v>
      </c>
    </row>
    <row r="2638">
      <c r="A2638" s="93">
        <v>2020.0</v>
      </c>
      <c r="B2638" s="94" t="s">
        <v>185</v>
      </c>
      <c r="C2638" s="94" t="s">
        <v>11</v>
      </c>
      <c r="D2638" s="94" t="s">
        <v>206</v>
      </c>
      <c r="E2638" s="94" t="s">
        <v>520</v>
      </c>
      <c r="F2638" s="93">
        <v>35007.0</v>
      </c>
      <c r="G2638" s="95" t="s">
        <v>189</v>
      </c>
      <c r="H2638" s="96">
        <v>159840.0</v>
      </c>
    </row>
    <row r="2639">
      <c r="A2639" s="93">
        <v>2020.0</v>
      </c>
      <c r="B2639" s="94" t="s">
        <v>185</v>
      </c>
      <c r="C2639" s="94" t="s">
        <v>11</v>
      </c>
      <c r="D2639" s="94" t="s">
        <v>256</v>
      </c>
      <c r="E2639" s="94" t="s">
        <v>498</v>
      </c>
      <c r="F2639" s="93">
        <v>39155.0</v>
      </c>
      <c r="G2639" s="95" t="s">
        <v>189</v>
      </c>
      <c r="H2639" s="96">
        <v>68292.0</v>
      </c>
    </row>
    <row r="2640">
      <c r="A2640" s="93">
        <v>2020.0</v>
      </c>
      <c r="B2640" s="94" t="s">
        <v>185</v>
      </c>
      <c r="C2640" s="94" t="s">
        <v>11</v>
      </c>
      <c r="D2640" s="94" t="s">
        <v>256</v>
      </c>
      <c r="E2640" s="94" t="s">
        <v>498</v>
      </c>
      <c r="F2640" s="93">
        <v>39155.0</v>
      </c>
      <c r="G2640" s="95" t="s">
        <v>173</v>
      </c>
      <c r="H2640" s="96">
        <v>284.0</v>
      </c>
    </row>
    <row r="2641">
      <c r="A2641" s="93">
        <v>2020.0</v>
      </c>
      <c r="B2641" s="94" t="s">
        <v>185</v>
      </c>
      <c r="C2641" s="94" t="s">
        <v>11</v>
      </c>
      <c r="D2641" s="94" t="s">
        <v>250</v>
      </c>
      <c r="E2641" s="94" t="s">
        <v>432</v>
      </c>
      <c r="F2641" s="93">
        <v>30091.0</v>
      </c>
      <c r="G2641" s="95" t="s">
        <v>189</v>
      </c>
      <c r="H2641" s="96">
        <v>14256.0</v>
      </c>
    </row>
    <row r="2642">
      <c r="A2642" s="93">
        <v>2020.0</v>
      </c>
      <c r="B2642" s="94" t="s">
        <v>185</v>
      </c>
      <c r="C2642" s="94" t="s">
        <v>11</v>
      </c>
      <c r="D2642" s="94" t="s">
        <v>250</v>
      </c>
      <c r="E2642" s="94" t="s">
        <v>432</v>
      </c>
      <c r="F2642" s="93">
        <v>30091.0</v>
      </c>
      <c r="G2642" s="95" t="s">
        <v>173</v>
      </c>
      <c r="H2642" s="96">
        <v>25527.0</v>
      </c>
    </row>
    <row r="2643">
      <c r="A2643" s="93">
        <v>2020.0</v>
      </c>
      <c r="B2643" s="94" t="s">
        <v>185</v>
      </c>
      <c r="C2643" s="94" t="s">
        <v>11</v>
      </c>
      <c r="D2643" s="94" t="s">
        <v>200</v>
      </c>
      <c r="E2643" s="94" t="s">
        <v>325</v>
      </c>
      <c r="F2643" s="93">
        <v>40135.0</v>
      </c>
      <c r="G2643" s="95" t="s">
        <v>189</v>
      </c>
      <c r="H2643" s="96">
        <v>3075.0</v>
      </c>
    </row>
    <row r="2644">
      <c r="A2644" s="93">
        <v>2020.0</v>
      </c>
      <c r="B2644" s="94" t="s">
        <v>185</v>
      </c>
      <c r="C2644" s="94" t="s">
        <v>11</v>
      </c>
      <c r="D2644" s="94" t="s">
        <v>196</v>
      </c>
      <c r="E2644" s="94" t="s">
        <v>317</v>
      </c>
      <c r="F2644" s="93">
        <v>49047.0</v>
      </c>
      <c r="G2644" s="95" t="s">
        <v>189</v>
      </c>
      <c r="H2644" s="96">
        <v>1.07470435E8</v>
      </c>
    </row>
    <row r="2645">
      <c r="A2645" s="93">
        <v>2020.0</v>
      </c>
      <c r="B2645" s="94" t="s">
        <v>185</v>
      </c>
      <c r="C2645" s="94" t="s">
        <v>11</v>
      </c>
      <c r="D2645" s="94" t="s">
        <v>196</v>
      </c>
      <c r="E2645" s="94" t="s">
        <v>317</v>
      </c>
      <c r="F2645" s="93">
        <v>49047.0</v>
      </c>
      <c r="G2645" s="95" t="s">
        <v>173</v>
      </c>
      <c r="H2645" s="96">
        <v>3644726.0</v>
      </c>
    </row>
    <row r="2646">
      <c r="A2646" s="93">
        <v>2020.0</v>
      </c>
      <c r="B2646" s="94" t="s">
        <v>185</v>
      </c>
      <c r="C2646" s="94" t="s">
        <v>11</v>
      </c>
      <c r="D2646" s="94" t="s">
        <v>194</v>
      </c>
      <c r="E2646" s="94" t="s">
        <v>372</v>
      </c>
      <c r="F2646" s="93">
        <v>38105.0</v>
      </c>
      <c r="G2646" s="95" t="s">
        <v>189</v>
      </c>
      <c r="H2646" s="96">
        <v>4881237.0</v>
      </c>
    </row>
    <row r="2647">
      <c r="A2647" s="93">
        <v>2020.0</v>
      </c>
      <c r="B2647" s="94" t="s">
        <v>185</v>
      </c>
      <c r="C2647" s="94" t="s">
        <v>11</v>
      </c>
      <c r="D2647" s="94" t="s">
        <v>194</v>
      </c>
      <c r="E2647" s="94" t="s">
        <v>372</v>
      </c>
      <c r="F2647" s="93">
        <v>38105.0</v>
      </c>
      <c r="G2647" s="95" t="s">
        <v>173</v>
      </c>
      <c r="H2647" s="96">
        <v>2015594.0</v>
      </c>
    </row>
    <row r="2648">
      <c r="A2648" s="93">
        <v>2020.0</v>
      </c>
      <c r="B2648" s="94" t="s">
        <v>185</v>
      </c>
      <c r="C2648" s="94" t="s">
        <v>11</v>
      </c>
      <c r="D2648" s="94" t="s">
        <v>206</v>
      </c>
      <c r="E2648" s="94" t="s">
        <v>367</v>
      </c>
      <c r="F2648" s="93">
        <v>35005.0</v>
      </c>
      <c r="G2648" s="95" t="s">
        <v>189</v>
      </c>
      <c r="H2648" s="96">
        <v>5281413.0</v>
      </c>
    </row>
    <row r="2649">
      <c r="A2649" s="93">
        <v>2020.0</v>
      </c>
      <c r="B2649" s="94" t="s">
        <v>185</v>
      </c>
      <c r="C2649" s="94" t="s">
        <v>11</v>
      </c>
      <c r="D2649" s="94" t="s">
        <v>206</v>
      </c>
      <c r="E2649" s="94" t="s">
        <v>367</v>
      </c>
      <c r="F2649" s="93">
        <v>35005.0</v>
      </c>
      <c r="G2649" s="95" t="s">
        <v>173</v>
      </c>
      <c r="H2649" s="96">
        <v>910689.0</v>
      </c>
    </row>
    <row r="2650">
      <c r="A2650" s="93">
        <v>2020.0</v>
      </c>
      <c r="B2650" s="94" t="s">
        <v>185</v>
      </c>
      <c r="C2650" s="94" t="s">
        <v>11</v>
      </c>
      <c r="D2650" s="94" t="s">
        <v>190</v>
      </c>
      <c r="E2650" s="94" t="s">
        <v>362</v>
      </c>
      <c r="F2650" s="93">
        <v>48483.0</v>
      </c>
      <c r="G2650" s="95" t="s">
        <v>189</v>
      </c>
      <c r="H2650" s="96">
        <v>1023.0</v>
      </c>
    </row>
    <row r="2651">
      <c r="A2651" s="93">
        <v>2020.0</v>
      </c>
      <c r="B2651" s="94" t="s">
        <v>185</v>
      </c>
      <c r="C2651" s="94" t="s">
        <v>11</v>
      </c>
      <c r="D2651" s="94" t="s">
        <v>190</v>
      </c>
      <c r="E2651" s="94" t="s">
        <v>362</v>
      </c>
      <c r="F2651" s="93">
        <v>48483.0</v>
      </c>
      <c r="G2651" s="95" t="s">
        <v>173</v>
      </c>
      <c r="H2651" s="96">
        <v>7.0</v>
      </c>
    </row>
    <row r="2652">
      <c r="A2652" s="93">
        <v>2020.0</v>
      </c>
      <c r="B2652" s="94" t="s">
        <v>185</v>
      </c>
      <c r="C2652" s="94" t="s">
        <v>11</v>
      </c>
      <c r="D2652" s="94" t="s">
        <v>192</v>
      </c>
      <c r="E2652" s="94" t="s">
        <v>352</v>
      </c>
      <c r="F2652" s="93">
        <v>22119.0</v>
      </c>
      <c r="G2652" s="95" t="s">
        <v>189</v>
      </c>
      <c r="H2652" s="96">
        <v>7616732.0</v>
      </c>
    </row>
    <row r="2653">
      <c r="A2653" s="93">
        <v>2020.0</v>
      </c>
      <c r="B2653" s="94" t="s">
        <v>185</v>
      </c>
      <c r="C2653" s="94" t="s">
        <v>11</v>
      </c>
      <c r="D2653" s="94" t="s">
        <v>192</v>
      </c>
      <c r="E2653" s="94" t="s">
        <v>352</v>
      </c>
      <c r="F2653" s="93">
        <v>22119.0</v>
      </c>
      <c r="G2653" s="95" t="s">
        <v>173</v>
      </c>
      <c r="H2653" s="96">
        <v>5239.0</v>
      </c>
    </row>
    <row r="2654">
      <c r="A2654" s="93">
        <v>2020.0</v>
      </c>
      <c r="B2654" s="94" t="s">
        <v>185</v>
      </c>
      <c r="C2654" s="94" t="s">
        <v>11</v>
      </c>
      <c r="D2654" s="94" t="s">
        <v>187</v>
      </c>
      <c r="E2654" s="94" t="s">
        <v>347</v>
      </c>
      <c r="F2654" s="93">
        <v>56043.0</v>
      </c>
      <c r="G2654" s="95" t="s">
        <v>189</v>
      </c>
      <c r="H2654" s="96">
        <v>279450.0</v>
      </c>
    </row>
    <row r="2655">
      <c r="A2655" s="93">
        <v>2020.0</v>
      </c>
      <c r="B2655" s="94" t="s">
        <v>185</v>
      </c>
      <c r="C2655" s="94" t="s">
        <v>11</v>
      </c>
      <c r="D2655" s="94" t="s">
        <v>187</v>
      </c>
      <c r="E2655" s="94" t="s">
        <v>347</v>
      </c>
      <c r="F2655" s="93">
        <v>56043.0</v>
      </c>
      <c r="G2655" s="95" t="s">
        <v>173</v>
      </c>
      <c r="H2655" s="96">
        <v>273615.0</v>
      </c>
    </row>
    <row r="2656">
      <c r="A2656" s="93">
        <v>2020.0</v>
      </c>
      <c r="B2656" s="94" t="s">
        <v>185</v>
      </c>
      <c r="C2656" s="94" t="s">
        <v>11</v>
      </c>
      <c r="D2656" s="94" t="s">
        <v>202</v>
      </c>
      <c r="E2656" s="94" t="s">
        <v>350</v>
      </c>
      <c r="F2656" s="93">
        <v>26005.0</v>
      </c>
      <c r="G2656" s="95" t="s">
        <v>173</v>
      </c>
      <c r="H2656" s="96">
        <v>60.0</v>
      </c>
    </row>
    <row r="2657">
      <c r="A2657" s="93">
        <v>2020.0</v>
      </c>
      <c r="B2657" s="94" t="s">
        <v>185</v>
      </c>
      <c r="C2657" s="94" t="s">
        <v>11</v>
      </c>
      <c r="D2657" s="94" t="s">
        <v>200</v>
      </c>
      <c r="E2657" s="94" t="s">
        <v>326</v>
      </c>
      <c r="F2657" s="93">
        <v>40045.0</v>
      </c>
      <c r="G2657" s="95" t="s">
        <v>173</v>
      </c>
      <c r="H2657" s="96">
        <v>177470.0</v>
      </c>
    </row>
    <row r="2658">
      <c r="A2658" s="93">
        <v>2020.0</v>
      </c>
      <c r="B2658" s="94" t="s">
        <v>185</v>
      </c>
      <c r="C2658" s="94" t="s">
        <v>186</v>
      </c>
      <c r="D2658" s="94" t="s">
        <v>206</v>
      </c>
      <c r="E2658" s="94" t="s">
        <v>355</v>
      </c>
      <c r="F2658" s="93">
        <v>35025.0</v>
      </c>
      <c r="G2658" s="95" t="s">
        <v>173</v>
      </c>
      <c r="H2658" s="96">
        <v>2779140.0</v>
      </c>
    </row>
    <row r="2659">
      <c r="A2659" s="93">
        <v>2020.0</v>
      </c>
      <c r="B2659" s="94" t="s">
        <v>185</v>
      </c>
      <c r="C2659" s="94" t="s">
        <v>186</v>
      </c>
      <c r="D2659" s="94" t="s">
        <v>206</v>
      </c>
      <c r="E2659" s="94" t="s">
        <v>355</v>
      </c>
      <c r="F2659" s="93">
        <v>35025.0</v>
      </c>
      <c r="G2659" s="95" t="s">
        <v>189</v>
      </c>
      <c r="H2659" s="96">
        <v>6940035.0</v>
      </c>
    </row>
    <row r="2660">
      <c r="A2660" s="93">
        <v>2020.0</v>
      </c>
      <c r="B2660" s="94" t="s">
        <v>185</v>
      </c>
      <c r="C2660" s="94" t="s">
        <v>11</v>
      </c>
      <c r="D2660" s="94" t="s">
        <v>214</v>
      </c>
      <c r="E2660" s="94" t="s">
        <v>351</v>
      </c>
      <c r="F2660" s="93">
        <v>28061.0</v>
      </c>
      <c r="G2660" s="95" t="s">
        <v>189</v>
      </c>
      <c r="H2660" s="96">
        <v>1861.0</v>
      </c>
    </row>
    <row r="2661">
      <c r="A2661" s="93">
        <v>2020.0</v>
      </c>
      <c r="B2661" s="94" t="s">
        <v>185</v>
      </c>
      <c r="C2661" s="94" t="s">
        <v>11</v>
      </c>
      <c r="D2661" s="94" t="s">
        <v>187</v>
      </c>
      <c r="E2661" s="94" t="s">
        <v>357</v>
      </c>
      <c r="F2661" s="93">
        <v>56013.0</v>
      </c>
      <c r="G2661" s="95" t="s">
        <v>189</v>
      </c>
      <c r="H2661" s="96">
        <v>4.9457953E7</v>
      </c>
    </row>
    <row r="2662">
      <c r="A2662" s="93">
        <v>2020.0</v>
      </c>
      <c r="B2662" s="94" t="s">
        <v>185</v>
      </c>
      <c r="C2662" s="94" t="s">
        <v>11</v>
      </c>
      <c r="D2662" s="94" t="s">
        <v>187</v>
      </c>
      <c r="E2662" s="94" t="s">
        <v>357</v>
      </c>
      <c r="F2662" s="93">
        <v>56013.0</v>
      </c>
      <c r="G2662" s="95" t="s">
        <v>173</v>
      </c>
      <c r="H2662" s="96">
        <v>643337.0</v>
      </c>
    </row>
    <row r="2663">
      <c r="A2663" s="93">
        <v>2020.0</v>
      </c>
      <c r="B2663" s="94" t="s">
        <v>185</v>
      </c>
      <c r="C2663" s="94" t="s">
        <v>11</v>
      </c>
      <c r="D2663" s="94" t="s">
        <v>256</v>
      </c>
      <c r="E2663" s="94" t="s">
        <v>359</v>
      </c>
      <c r="F2663" s="93">
        <v>39099.0</v>
      </c>
      <c r="G2663" s="95" t="s">
        <v>189</v>
      </c>
      <c r="H2663" s="93">
        <v>40474.0</v>
      </c>
    </row>
    <row r="2664">
      <c r="A2664" s="93">
        <v>2020.0</v>
      </c>
      <c r="B2664" s="94" t="s">
        <v>185</v>
      </c>
      <c r="C2664" s="94" t="s">
        <v>11</v>
      </c>
      <c r="D2664" s="94" t="s">
        <v>256</v>
      </c>
      <c r="E2664" s="94" t="s">
        <v>359</v>
      </c>
      <c r="F2664" s="93">
        <v>39099.0</v>
      </c>
      <c r="G2664" s="95" t="s">
        <v>173</v>
      </c>
      <c r="H2664" s="93">
        <v>2016.0</v>
      </c>
    </row>
    <row r="2665">
      <c r="A2665" s="93">
        <v>2020.0</v>
      </c>
      <c r="B2665" s="94" t="s">
        <v>185</v>
      </c>
      <c r="C2665" s="94" t="s">
        <v>11</v>
      </c>
      <c r="D2665" s="94" t="s">
        <v>206</v>
      </c>
      <c r="E2665" s="94" t="s">
        <v>361</v>
      </c>
      <c r="F2665" s="93">
        <v>35021.0</v>
      </c>
      <c r="G2665" s="95" t="s">
        <v>189</v>
      </c>
      <c r="H2665" s="93">
        <v>149262.0</v>
      </c>
    </row>
    <row r="2666">
      <c r="A2666" s="93">
        <v>2020.0</v>
      </c>
      <c r="B2666" s="94" t="s">
        <v>185</v>
      </c>
      <c r="C2666" s="94" t="s">
        <v>11</v>
      </c>
      <c r="D2666" s="94" t="s">
        <v>196</v>
      </c>
      <c r="E2666" s="94" t="s">
        <v>365</v>
      </c>
      <c r="F2666" s="93">
        <v>49015.0</v>
      </c>
      <c r="G2666" s="95" t="s">
        <v>189</v>
      </c>
      <c r="H2666" s="93">
        <v>3270355.0</v>
      </c>
    </row>
    <row r="2667">
      <c r="A2667" s="93">
        <v>2020.0</v>
      </c>
      <c r="B2667" s="94" t="s">
        <v>185</v>
      </c>
      <c r="C2667" s="94" t="s">
        <v>11</v>
      </c>
      <c r="D2667" s="94" t="s">
        <v>196</v>
      </c>
      <c r="E2667" s="94" t="s">
        <v>365</v>
      </c>
      <c r="F2667" s="93">
        <v>49015.0</v>
      </c>
      <c r="G2667" s="95" t="s">
        <v>173</v>
      </c>
      <c r="H2667" s="93">
        <v>42.0</v>
      </c>
    </row>
    <row r="2668">
      <c r="A2668" s="93">
        <v>2020.0</v>
      </c>
      <c r="B2668" s="94" t="s">
        <v>185</v>
      </c>
      <c r="C2668" s="94" t="s">
        <v>11</v>
      </c>
      <c r="D2668" s="94" t="s">
        <v>196</v>
      </c>
      <c r="E2668" s="94" t="s">
        <v>365</v>
      </c>
      <c r="F2668" s="93">
        <v>49015.0</v>
      </c>
      <c r="G2668" s="95" t="s">
        <v>172</v>
      </c>
      <c r="H2668" s="93">
        <v>4315355.0</v>
      </c>
    </row>
    <row r="2669">
      <c r="A2669" s="93">
        <v>2020.0</v>
      </c>
      <c r="B2669" s="94" t="s">
        <v>185</v>
      </c>
      <c r="C2669" s="94" t="s">
        <v>11</v>
      </c>
      <c r="D2669" s="94" t="s">
        <v>190</v>
      </c>
      <c r="E2669" s="94" t="s">
        <v>368</v>
      </c>
      <c r="F2669" s="93">
        <v>48255.0</v>
      </c>
      <c r="G2669" s="95" t="s">
        <v>189</v>
      </c>
      <c r="H2669" s="93">
        <v>395686.0</v>
      </c>
    </row>
    <row r="2670">
      <c r="A2670" s="93">
        <v>2020.0</v>
      </c>
      <c r="B2670" s="94" t="s">
        <v>185</v>
      </c>
      <c r="C2670" s="94" t="s">
        <v>11</v>
      </c>
      <c r="D2670" s="94" t="s">
        <v>190</v>
      </c>
      <c r="E2670" s="94" t="s">
        <v>368</v>
      </c>
      <c r="F2670" s="93">
        <v>48255.0</v>
      </c>
      <c r="G2670" s="95" t="s">
        <v>173</v>
      </c>
      <c r="H2670" s="93">
        <v>192536.0</v>
      </c>
    </row>
    <row r="2671">
      <c r="A2671" s="93">
        <v>2020.0</v>
      </c>
      <c r="B2671" s="94" t="s">
        <v>185</v>
      </c>
      <c r="C2671" s="94" t="s">
        <v>11</v>
      </c>
      <c r="D2671" s="94" t="s">
        <v>250</v>
      </c>
      <c r="E2671" s="94" t="s">
        <v>371</v>
      </c>
      <c r="F2671" s="93">
        <v>30015.0</v>
      </c>
      <c r="G2671" s="95" t="s">
        <v>189</v>
      </c>
      <c r="H2671" s="96">
        <v>75690.0</v>
      </c>
    </row>
    <row r="2672">
      <c r="A2672" s="93">
        <v>2020.0</v>
      </c>
      <c r="B2672" s="94" t="s">
        <v>185</v>
      </c>
      <c r="C2672" s="94" t="s">
        <v>186</v>
      </c>
      <c r="D2672" s="94" t="s">
        <v>231</v>
      </c>
      <c r="E2672" s="94" t="s">
        <v>369</v>
      </c>
      <c r="F2672" s="93">
        <v>5127.0</v>
      </c>
      <c r="G2672" s="95" t="s">
        <v>189</v>
      </c>
      <c r="H2672" s="96">
        <v>5869.0</v>
      </c>
    </row>
    <row r="2673">
      <c r="A2673" s="93">
        <v>2020.0</v>
      </c>
      <c r="B2673" s="94" t="s">
        <v>185</v>
      </c>
      <c r="C2673" s="94" t="s">
        <v>11</v>
      </c>
      <c r="D2673" s="94" t="s">
        <v>204</v>
      </c>
      <c r="E2673" s="94" t="s">
        <v>381</v>
      </c>
      <c r="F2673" s="93">
        <v>8055.0</v>
      </c>
      <c r="G2673" s="95" t="s">
        <v>189</v>
      </c>
      <c r="H2673" s="96">
        <v>3077762.0</v>
      </c>
    </row>
    <row r="2674">
      <c r="A2674" s="93">
        <v>2020.0</v>
      </c>
      <c r="B2674" s="94" t="s">
        <v>185</v>
      </c>
      <c r="C2674" s="94" t="s">
        <v>11</v>
      </c>
      <c r="D2674" s="94" t="s">
        <v>200</v>
      </c>
      <c r="E2674" s="94" t="s">
        <v>308</v>
      </c>
      <c r="F2674" s="93">
        <v>40149.0</v>
      </c>
      <c r="G2674" s="95" t="s">
        <v>189</v>
      </c>
      <c r="H2674" s="96">
        <v>113587.0</v>
      </c>
    </row>
    <row r="2675">
      <c r="A2675" s="93">
        <v>2020.0</v>
      </c>
      <c r="B2675" s="94" t="s">
        <v>185</v>
      </c>
      <c r="C2675" s="94" t="s">
        <v>11</v>
      </c>
      <c r="D2675" s="94" t="s">
        <v>200</v>
      </c>
      <c r="E2675" s="94" t="s">
        <v>308</v>
      </c>
      <c r="F2675" s="93">
        <v>40149.0</v>
      </c>
      <c r="G2675" s="95" t="s">
        <v>173</v>
      </c>
      <c r="H2675" s="96">
        <v>2084.0</v>
      </c>
    </row>
    <row r="2676">
      <c r="A2676" s="93">
        <v>2020.0</v>
      </c>
      <c r="B2676" s="94" t="s">
        <v>185</v>
      </c>
      <c r="C2676" s="94" t="s">
        <v>11</v>
      </c>
      <c r="D2676" s="94" t="s">
        <v>256</v>
      </c>
      <c r="E2676" s="94" t="s">
        <v>262</v>
      </c>
      <c r="F2676" s="93">
        <v>39151.0</v>
      </c>
      <c r="G2676" s="95" t="s">
        <v>189</v>
      </c>
      <c r="H2676" s="96">
        <v>10608.0</v>
      </c>
    </row>
    <row r="2677">
      <c r="A2677" s="93">
        <v>2020.0</v>
      </c>
      <c r="B2677" s="94" t="s">
        <v>185</v>
      </c>
      <c r="C2677" s="94" t="s">
        <v>11</v>
      </c>
      <c r="D2677" s="94" t="s">
        <v>256</v>
      </c>
      <c r="E2677" s="94" t="s">
        <v>262</v>
      </c>
      <c r="F2677" s="93">
        <v>39151.0</v>
      </c>
      <c r="G2677" s="95" t="s">
        <v>173</v>
      </c>
      <c r="H2677" s="96">
        <v>110.0</v>
      </c>
    </row>
    <row r="2678">
      <c r="A2678" s="93">
        <v>2020.0</v>
      </c>
      <c r="B2678" s="94" t="s">
        <v>185</v>
      </c>
      <c r="C2678" s="94" t="s">
        <v>11</v>
      </c>
      <c r="D2678" s="94" t="s">
        <v>200</v>
      </c>
      <c r="E2678" s="94" t="s">
        <v>360</v>
      </c>
      <c r="F2678" s="93">
        <v>40073.0</v>
      </c>
      <c r="G2678" s="95" t="s">
        <v>189</v>
      </c>
      <c r="H2678" s="96">
        <v>204529.0</v>
      </c>
    </row>
    <row r="2679">
      <c r="A2679" s="93">
        <v>2020.0</v>
      </c>
      <c r="B2679" s="94" t="s">
        <v>185</v>
      </c>
      <c r="C2679" s="94" t="s">
        <v>11</v>
      </c>
      <c r="D2679" s="94" t="s">
        <v>200</v>
      </c>
      <c r="E2679" s="94" t="s">
        <v>360</v>
      </c>
      <c r="F2679" s="93">
        <v>40073.0</v>
      </c>
      <c r="G2679" s="95" t="s">
        <v>173</v>
      </c>
      <c r="H2679" s="96">
        <v>6592.0</v>
      </c>
    </row>
    <row r="2680">
      <c r="A2680" s="93">
        <v>2020.0</v>
      </c>
      <c r="B2680" s="94" t="s">
        <v>185</v>
      </c>
      <c r="C2680" s="94" t="s">
        <v>11</v>
      </c>
      <c r="D2680" s="94" t="s">
        <v>231</v>
      </c>
      <c r="E2680" s="94" t="s">
        <v>385</v>
      </c>
      <c r="F2680" s="93">
        <v>5045.0</v>
      </c>
      <c r="G2680" s="95" t="s">
        <v>189</v>
      </c>
      <c r="H2680" s="96">
        <v>318619.0</v>
      </c>
    </row>
    <row r="2681">
      <c r="A2681" s="93">
        <v>2020.0</v>
      </c>
      <c r="B2681" s="94" t="s">
        <v>185</v>
      </c>
      <c r="C2681" s="94" t="s">
        <v>11</v>
      </c>
      <c r="D2681" s="94" t="s">
        <v>190</v>
      </c>
      <c r="E2681" s="94" t="s">
        <v>405</v>
      </c>
      <c r="F2681" s="93">
        <v>48505.0</v>
      </c>
      <c r="G2681" s="95" t="s">
        <v>189</v>
      </c>
      <c r="H2681" s="96">
        <v>102402.0</v>
      </c>
    </row>
    <row r="2682">
      <c r="A2682" s="93">
        <v>2020.0</v>
      </c>
      <c r="B2682" s="94" t="s">
        <v>185</v>
      </c>
      <c r="C2682" s="94" t="s">
        <v>11</v>
      </c>
      <c r="D2682" s="94" t="s">
        <v>190</v>
      </c>
      <c r="E2682" s="94" t="s">
        <v>405</v>
      </c>
      <c r="F2682" s="93">
        <v>48505.0</v>
      </c>
      <c r="G2682" s="95" t="s">
        <v>173</v>
      </c>
      <c r="H2682" s="96">
        <v>7.0</v>
      </c>
    </row>
    <row r="2683">
      <c r="A2683" s="93">
        <v>2020.0</v>
      </c>
      <c r="B2683" s="94" t="s">
        <v>185</v>
      </c>
      <c r="C2683" s="94" t="s">
        <v>11</v>
      </c>
      <c r="D2683" s="94" t="s">
        <v>200</v>
      </c>
      <c r="E2683" s="94" t="s">
        <v>201</v>
      </c>
      <c r="F2683" s="93">
        <v>40053.0</v>
      </c>
      <c r="G2683" s="95" t="s">
        <v>189</v>
      </c>
      <c r="H2683" s="96">
        <v>160.0</v>
      </c>
    </row>
    <row r="2684">
      <c r="A2684" s="93">
        <v>2020.0</v>
      </c>
      <c r="B2684" s="94" t="s">
        <v>185</v>
      </c>
      <c r="C2684" s="94" t="s">
        <v>11</v>
      </c>
      <c r="D2684" s="94" t="s">
        <v>200</v>
      </c>
      <c r="E2684" s="94" t="s">
        <v>201</v>
      </c>
      <c r="F2684" s="93">
        <v>40053.0</v>
      </c>
      <c r="G2684" s="95" t="s">
        <v>173</v>
      </c>
      <c r="H2684" s="96">
        <v>17.0</v>
      </c>
    </row>
    <row r="2685">
      <c r="A2685" s="93">
        <v>2020.0</v>
      </c>
      <c r="B2685" s="94" t="s">
        <v>185</v>
      </c>
      <c r="C2685" s="94" t="s">
        <v>11</v>
      </c>
      <c r="D2685" s="94" t="s">
        <v>231</v>
      </c>
      <c r="E2685" s="94" t="s">
        <v>232</v>
      </c>
      <c r="F2685" s="93">
        <v>5131.0</v>
      </c>
      <c r="G2685" s="95" t="s">
        <v>189</v>
      </c>
      <c r="H2685" s="96">
        <v>1900805.0</v>
      </c>
    </row>
    <row r="2686">
      <c r="A2686" s="93">
        <v>2020.0</v>
      </c>
      <c r="B2686" s="94" t="s">
        <v>185</v>
      </c>
      <c r="C2686" s="94" t="s">
        <v>11</v>
      </c>
      <c r="D2686" s="94" t="s">
        <v>204</v>
      </c>
      <c r="E2686" s="94" t="s">
        <v>275</v>
      </c>
      <c r="F2686" s="93">
        <v>8121.0</v>
      </c>
      <c r="G2686" s="95" t="s">
        <v>189</v>
      </c>
      <c r="H2686" s="93">
        <v>43976.0</v>
      </c>
    </row>
    <row r="2687">
      <c r="A2687" s="93">
        <v>2020.0</v>
      </c>
      <c r="B2687" s="94" t="s">
        <v>185</v>
      </c>
      <c r="C2687" s="94" t="s">
        <v>11</v>
      </c>
      <c r="D2687" s="94" t="s">
        <v>204</v>
      </c>
      <c r="E2687" s="94" t="s">
        <v>275</v>
      </c>
      <c r="F2687" s="93">
        <v>8121.0</v>
      </c>
      <c r="G2687" s="95" t="s">
        <v>173</v>
      </c>
      <c r="H2687" s="96">
        <v>3757.0</v>
      </c>
    </row>
    <row r="2688">
      <c r="A2688" s="93">
        <v>2020.0</v>
      </c>
      <c r="B2688" s="94" t="s">
        <v>185</v>
      </c>
      <c r="C2688" s="94" t="s">
        <v>11</v>
      </c>
      <c r="D2688" s="94" t="s">
        <v>263</v>
      </c>
      <c r="E2688" s="94" t="s">
        <v>201</v>
      </c>
      <c r="F2688" s="93">
        <v>20067.0</v>
      </c>
      <c r="G2688" s="95" t="s">
        <v>189</v>
      </c>
      <c r="H2688" s="96">
        <v>59270.0</v>
      </c>
    </row>
    <row r="2689">
      <c r="A2689" s="93">
        <v>2020.0</v>
      </c>
      <c r="B2689" s="94" t="s">
        <v>185</v>
      </c>
      <c r="C2689" s="94" t="s">
        <v>11</v>
      </c>
      <c r="D2689" s="94" t="s">
        <v>192</v>
      </c>
      <c r="E2689" s="94" t="s">
        <v>378</v>
      </c>
      <c r="F2689" s="93">
        <v>22027.0</v>
      </c>
      <c r="G2689" s="94" t="s">
        <v>189</v>
      </c>
      <c r="H2689" s="96">
        <v>69799.0</v>
      </c>
    </row>
    <row r="2690">
      <c r="A2690" s="93">
        <v>2020.0</v>
      </c>
      <c r="B2690" s="94" t="s">
        <v>185</v>
      </c>
      <c r="C2690" s="94" t="s">
        <v>11</v>
      </c>
      <c r="D2690" s="94" t="s">
        <v>192</v>
      </c>
      <c r="E2690" s="94" t="s">
        <v>378</v>
      </c>
      <c r="F2690" s="93">
        <v>22027.0</v>
      </c>
      <c r="G2690" s="94" t="s">
        <v>173</v>
      </c>
      <c r="H2690" s="96">
        <v>4022.0</v>
      </c>
    </row>
    <row r="2691">
      <c r="A2691" s="93">
        <v>2020.0</v>
      </c>
      <c r="B2691" s="94" t="s">
        <v>185</v>
      </c>
      <c r="C2691" s="94" t="s">
        <v>11</v>
      </c>
      <c r="D2691" s="94" t="s">
        <v>200</v>
      </c>
      <c r="E2691" s="94" t="s">
        <v>255</v>
      </c>
      <c r="F2691" s="93">
        <v>40011.0</v>
      </c>
      <c r="G2691" s="94" t="s">
        <v>189</v>
      </c>
      <c r="H2691" s="96">
        <v>1193247.0</v>
      </c>
    </row>
    <row r="2692">
      <c r="A2692" s="93">
        <v>2020.0</v>
      </c>
      <c r="B2692" s="94" t="s">
        <v>185</v>
      </c>
      <c r="C2692" s="94" t="s">
        <v>11</v>
      </c>
      <c r="D2692" s="94" t="s">
        <v>200</v>
      </c>
      <c r="E2692" s="94" t="s">
        <v>255</v>
      </c>
      <c r="F2692" s="93">
        <v>40011.0</v>
      </c>
      <c r="G2692" s="94" t="s">
        <v>173</v>
      </c>
      <c r="H2692" s="93">
        <v>50977.0</v>
      </c>
    </row>
    <row r="2693">
      <c r="A2693" s="93">
        <v>2020.0</v>
      </c>
      <c r="B2693" s="94" t="s">
        <v>185</v>
      </c>
      <c r="C2693" s="94" t="s">
        <v>11</v>
      </c>
      <c r="D2693" s="94" t="s">
        <v>250</v>
      </c>
      <c r="E2693" s="94" t="s">
        <v>401</v>
      </c>
      <c r="F2693" s="93">
        <v>30035.0</v>
      </c>
      <c r="G2693" s="94" t="s">
        <v>189</v>
      </c>
      <c r="H2693" s="96">
        <v>13081.0</v>
      </c>
    </row>
    <row r="2694">
      <c r="A2694" s="93">
        <v>2020.0</v>
      </c>
      <c r="B2694" s="94" t="s">
        <v>185</v>
      </c>
      <c r="C2694" s="94" t="s">
        <v>11</v>
      </c>
      <c r="D2694" s="94" t="s">
        <v>250</v>
      </c>
      <c r="E2694" s="94" t="s">
        <v>401</v>
      </c>
      <c r="F2694" s="93">
        <v>30035.0</v>
      </c>
      <c r="G2694" s="95" t="s">
        <v>173</v>
      </c>
      <c r="H2694" s="96">
        <v>2345.0</v>
      </c>
    </row>
    <row r="2695">
      <c r="A2695" s="93">
        <v>2020.0</v>
      </c>
      <c r="B2695" s="94" t="s">
        <v>185</v>
      </c>
      <c r="C2695" s="94" t="s">
        <v>11</v>
      </c>
      <c r="D2695" s="94" t="s">
        <v>231</v>
      </c>
      <c r="E2695" s="94" t="s">
        <v>419</v>
      </c>
      <c r="F2695" s="93">
        <v>5023.0</v>
      </c>
      <c r="G2695" s="95" t="s">
        <v>189</v>
      </c>
      <c r="H2695" s="93">
        <v>382707.0</v>
      </c>
    </row>
    <row r="2696">
      <c r="A2696" s="93">
        <v>2020.0</v>
      </c>
      <c r="B2696" s="94" t="s">
        <v>185</v>
      </c>
      <c r="C2696" s="94" t="s">
        <v>11</v>
      </c>
      <c r="D2696" s="94" t="s">
        <v>192</v>
      </c>
      <c r="E2696" s="94" t="s">
        <v>448</v>
      </c>
      <c r="F2696" s="93">
        <v>22023.0</v>
      </c>
      <c r="G2696" s="95" t="s">
        <v>189</v>
      </c>
      <c r="H2696" s="96">
        <v>1720339.0</v>
      </c>
    </row>
    <row r="2697">
      <c r="A2697" s="93">
        <v>2020.0</v>
      </c>
      <c r="B2697" s="94" t="s">
        <v>185</v>
      </c>
      <c r="C2697" s="94" t="s">
        <v>11</v>
      </c>
      <c r="D2697" s="94" t="s">
        <v>192</v>
      </c>
      <c r="E2697" s="94" t="s">
        <v>448</v>
      </c>
      <c r="F2697" s="93">
        <v>22023.0</v>
      </c>
      <c r="G2697" s="95" t="s">
        <v>173</v>
      </c>
      <c r="H2697" s="96">
        <v>61875.0</v>
      </c>
    </row>
    <row r="2698">
      <c r="A2698" s="93">
        <v>2020.0</v>
      </c>
      <c r="B2698" s="94" t="s">
        <v>185</v>
      </c>
      <c r="C2698" s="94" t="s">
        <v>11</v>
      </c>
      <c r="D2698" s="94" t="s">
        <v>190</v>
      </c>
      <c r="E2698" s="94" t="s">
        <v>462</v>
      </c>
      <c r="F2698" s="93">
        <v>48357.0</v>
      </c>
      <c r="G2698" s="95" t="s">
        <v>189</v>
      </c>
      <c r="H2698" s="96">
        <v>2811.0</v>
      </c>
    </row>
    <row r="2699">
      <c r="A2699" s="93">
        <v>2020.0</v>
      </c>
      <c r="B2699" s="94" t="s">
        <v>185</v>
      </c>
      <c r="C2699" s="94" t="s">
        <v>11</v>
      </c>
      <c r="D2699" s="94" t="s">
        <v>250</v>
      </c>
      <c r="E2699" s="94" t="s">
        <v>249</v>
      </c>
      <c r="F2699" s="93">
        <v>30071.0</v>
      </c>
      <c r="G2699" s="95" t="s">
        <v>189</v>
      </c>
      <c r="H2699" s="96">
        <v>4384089.0</v>
      </c>
    </row>
    <row r="2700">
      <c r="A2700" s="93">
        <v>2020.0</v>
      </c>
      <c r="B2700" s="94" t="s">
        <v>185</v>
      </c>
      <c r="C2700" s="94" t="s">
        <v>11</v>
      </c>
      <c r="D2700" s="94" t="s">
        <v>263</v>
      </c>
      <c r="E2700" s="94" t="s">
        <v>483</v>
      </c>
      <c r="F2700" s="93">
        <v>20055.0</v>
      </c>
      <c r="G2700" s="95" t="s">
        <v>189</v>
      </c>
      <c r="H2700" s="96">
        <v>514785.0</v>
      </c>
    </row>
    <row r="2701">
      <c r="A2701" s="93">
        <v>2020.0</v>
      </c>
      <c r="B2701" s="94" t="s">
        <v>185</v>
      </c>
      <c r="C2701" s="94" t="s">
        <v>11</v>
      </c>
      <c r="D2701" s="94" t="s">
        <v>263</v>
      </c>
      <c r="E2701" s="94" t="s">
        <v>483</v>
      </c>
      <c r="F2701" s="93">
        <v>20055.0</v>
      </c>
      <c r="G2701" s="95" t="s">
        <v>173</v>
      </c>
      <c r="H2701" s="96">
        <v>21912.0</v>
      </c>
    </row>
    <row r="2702">
      <c r="A2702" s="93">
        <v>2020.0</v>
      </c>
      <c r="B2702" s="94" t="s">
        <v>185</v>
      </c>
      <c r="C2702" s="94" t="s">
        <v>11</v>
      </c>
      <c r="D2702" s="94" t="s">
        <v>300</v>
      </c>
      <c r="E2702" s="94" t="s">
        <v>505</v>
      </c>
      <c r="F2702" s="93">
        <v>6037.0</v>
      </c>
      <c r="G2702" s="95" t="s">
        <v>189</v>
      </c>
      <c r="H2702" s="96">
        <v>100286.0</v>
      </c>
    </row>
    <row r="2703">
      <c r="A2703" s="93">
        <v>2020.0</v>
      </c>
      <c r="B2703" s="94" t="s">
        <v>185</v>
      </c>
      <c r="C2703" s="94" t="s">
        <v>11</v>
      </c>
      <c r="D2703" s="94" t="s">
        <v>300</v>
      </c>
      <c r="E2703" s="94" t="s">
        <v>505</v>
      </c>
      <c r="F2703" s="93">
        <v>6037.0</v>
      </c>
      <c r="G2703" s="95" t="s">
        <v>173</v>
      </c>
      <c r="H2703" s="96">
        <v>189095.0</v>
      </c>
    </row>
    <row r="2704">
      <c r="A2704" s="93">
        <v>2020.0</v>
      </c>
      <c r="B2704" s="94" t="s">
        <v>185</v>
      </c>
      <c r="C2704" s="94" t="s">
        <v>11</v>
      </c>
      <c r="D2704" s="94" t="s">
        <v>187</v>
      </c>
      <c r="E2704" s="94" t="s">
        <v>519</v>
      </c>
      <c r="F2704" s="93">
        <v>56027.0</v>
      </c>
      <c r="G2704" s="95" t="s">
        <v>189</v>
      </c>
      <c r="H2704" s="96">
        <v>677847.0</v>
      </c>
    </row>
    <row r="2705">
      <c r="A2705" s="93">
        <v>2020.0</v>
      </c>
      <c r="B2705" s="94" t="s">
        <v>185</v>
      </c>
      <c r="C2705" s="94" t="s">
        <v>11</v>
      </c>
      <c r="D2705" s="94" t="s">
        <v>187</v>
      </c>
      <c r="E2705" s="94" t="s">
        <v>519</v>
      </c>
      <c r="F2705" s="93">
        <v>56027.0</v>
      </c>
      <c r="G2705" s="95" t="s">
        <v>173</v>
      </c>
      <c r="H2705" s="96">
        <v>460621.0</v>
      </c>
    </row>
    <row r="2706">
      <c r="A2706" s="93">
        <v>2020.0</v>
      </c>
      <c r="B2706" s="94" t="s">
        <v>185</v>
      </c>
      <c r="C2706" s="94" t="s">
        <v>11</v>
      </c>
      <c r="D2706" s="94" t="s">
        <v>214</v>
      </c>
      <c r="E2706" s="94" t="s">
        <v>226</v>
      </c>
      <c r="F2706" s="93">
        <v>28087.0</v>
      </c>
      <c r="G2706" s="95" t="s">
        <v>189</v>
      </c>
      <c r="H2706" s="96">
        <v>34631.0</v>
      </c>
    </row>
    <row r="2707">
      <c r="A2707" s="93">
        <v>2020.0</v>
      </c>
      <c r="B2707" s="94" t="s">
        <v>185</v>
      </c>
      <c r="C2707" s="94" t="s">
        <v>11</v>
      </c>
      <c r="D2707" s="94" t="s">
        <v>398</v>
      </c>
      <c r="E2707" s="94" t="s">
        <v>399</v>
      </c>
      <c r="F2707" s="93">
        <v>36013.0</v>
      </c>
      <c r="G2707" s="95" t="s">
        <v>189</v>
      </c>
      <c r="H2707" s="93">
        <v>3000.0</v>
      </c>
    </row>
    <row r="2708">
      <c r="A2708" s="93">
        <v>2020.0</v>
      </c>
      <c r="B2708" s="94" t="s">
        <v>185</v>
      </c>
      <c r="C2708" s="94" t="s">
        <v>186</v>
      </c>
      <c r="D2708" s="94" t="s">
        <v>187</v>
      </c>
      <c r="E2708" s="94" t="s">
        <v>412</v>
      </c>
      <c r="F2708" s="93">
        <v>56037.0</v>
      </c>
      <c r="G2708" s="95" t="s">
        <v>173</v>
      </c>
      <c r="H2708" s="93">
        <v>374.0</v>
      </c>
    </row>
    <row r="2709">
      <c r="A2709" s="93">
        <v>2020.0</v>
      </c>
      <c r="B2709" s="94" t="s">
        <v>185</v>
      </c>
      <c r="C2709" s="94" t="s">
        <v>186</v>
      </c>
      <c r="D2709" s="94" t="s">
        <v>187</v>
      </c>
      <c r="E2709" s="94" t="s">
        <v>412</v>
      </c>
      <c r="F2709" s="93">
        <v>56037.0</v>
      </c>
      <c r="G2709" s="95" t="s">
        <v>189</v>
      </c>
      <c r="H2709" s="96">
        <v>282803.0</v>
      </c>
    </row>
    <row r="2710">
      <c r="A2710" s="93">
        <v>2020.0</v>
      </c>
      <c r="B2710" s="94" t="s">
        <v>185</v>
      </c>
      <c r="C2710" s="94" t="s">
        <v>11</v>
      </c>
      <c r="D2710" s="94" t="s">
        <v>214</v>
      </c>
      <c r="E2710" s="94" t="s">
        <v>226</v>
      </c>
      <c r="F2710" s="93">
        <v>28087.0</v>
      </c>
      <c r="G2710" s="95" t="s">
        <v>173</v>
      </c>
      <c r="H2710" s="96">
        <v>165.0</v>
      </c>
    </row>
    <row r="2711">
      <c r="A2711" s="93">
        <v>2020.0</v>
      </c>
      <c r="B2711" s="94" t="s">
        <v>185</v>
      </c>
      <c r="C2711" s="94" t="s">
        <v>11</v>
      </c>
      <c r="D2711" s="94" t="s">
        <v>200</v>
      </c>
      <c r="E2711" s="94" t="s">
        <v>248</v>
      </c>
      <c r="F2711" s="93">
        <v>40109.0</v>
      </c>
      <c r="G2711" s="95" t="s">
        <v>189</v>
      </c>
      <c r="H2711" s="96">
        <v>99.0</v>
      </c>
    </row>
    <row r="2712">
      <c r="A2712" s="93">
        <v>2020.0</v>
      </c>
      <c r="B2712" s="94" t="s">
        <v>185</v>
      </c>
      <c r="C2712" s="94" t="s">
        <v>11</v>
      </c>
      <c r="D2712" s="94" t="s">
        <v>250</v>
      </c>
      <c r="E2712" s="94" t="s">
        <v>268</v>
      </c>
      <c r="F2712" s="93">
        <v>30011.0</v>
      </c>
      <c r="G2712" s="95" t="s">
        <v>173</v>
      </c>
      <c r="H2712" s="96">
        <v>337305.0</v>
      </c>
    </row>
    <row r="2713">
      <c r="A2713" s="93">
        <v>2020.0</v>
      </c>
      <c r="B2713" s="94" t="s">
        <v>185</v>
      </c>
      <c r="C2713" s="94" t="s">
        <v>11</v>
      </c>
      <c r="D2713" s="94" t="s">
        <v>198</v>
      </c>
      <c r="E2713" s="94" t="s">
        <v>281</v>
      </c>
      <c r="F2713" s="93">
        <v>1053.0</v>
      </c>
      <c r="G2713" s="95" t="s">
        <v>189</v>
      </c>
      <c r="H2713" s="96">
        <v>4077.0</v>
      </c>
    </row>
    <row r="2714">
      <c r="A2714" s="93">
        <v>2020.0</v>
      </c>
      <c r="B2714" s="94" t="s">
        <v>185</v>
      </c>
      <c r="C2714" s="94" t="s">
        <v>11</v>
      </c>
      <c r="D2714" s="94" t="s">
        <v>198</v>
      </c>
      <c r="E2714" s="94" t="s">
        <v>281</v>
      </c>
      <c r="F2714" s="93">
        <v>1053.0</v>
      </c>
      <c r="G2714" s="95" t="s">
        <v>173</v>
      </c>
      <c r="H2714" s="96">
        <v>15202.0</v>
      </c>
    </row>
    <row r="2715">
      <c r="A2715" s="93">
        <v>2020.0</v>
      </c>
      <c r="B2715" s="94" t="s">
        <v>185</v>
      </c>
      <c r="C2715" s="94" t="s">
        <v>11</v>
      </c>
      <c r="D2715" s="94" t="s">
        <v>190</v>
      </c>
      <c r="E2715" s="94" t="s">
        <v>377</v>
      </c>
      <c r="F2715" s="93">
        <v>48407.0</v>
      </c>
      <c r="G2715" s="95" t="s">
        <v>189</v>
      </c>
      <c r="H2715" s="96">
        <v>14386.0</v>
      </c>
    </row>
    <row r="2716">
      <c r="A2716" s="93">
        <v>2020.0</v>
      </c>
      <c r="B2716" s="94" t="s">
        <v>185</v>
      </c>
      <c r="C2716" s="94" t="s">
        <v>186</v>
      </c>
      <c r="D2716" s="94" t="s">
        <v>187</v>
      </c>
      <c r="E2716" s="94" t="s">
        <v>265</v>
      </c>
      <c r="F2716" s="93">
        <v>56011.0</v>
      </c>
      <c r="G2716" s="95" t="s">
        <v>173</v>
      </c>
      <c r="H2716" s="93">
        <v>993.0</v>
      </c>
    </row>
    <row r="2717">
      <c r="A2717" s="93">
        <v>2020.0</v>
      </c>
      <c r="B2717" s="94" t="s">
        <v>185</v>
      </c>
      <c r="C2717" s="94" t="s">
        <v>11</v>
      </c>
      <c r="D2717" s="94" t="s">
        <v>200</v>
      </c>
      <c r="E2717" s="94" t="s">
        <v>293</v>
      </c>
      <c r="F2717" s="93">
        <v>40039.0</v>
      </c>
      <c r="G2717" s="95" t="s">
        <v>189</v>
      </c>
      <c r="H2717" s="93">
        <v>298240.0</v>
      </c>
    </row>
    <row r="2718">
      <c r="A2718" s="93">
        <v>2020.0</v>
      </c>
      <c r="B2718" s="94" t="s">
        <v>185</v>
      </c>
      <c r="C2718" s="94" t="s">
        <v>11</v>
      </c>
      <c r="D2718" s="94" t="s">
        <v>200</v>
      </c>
      <c r="E2718" s="94" t="s">
        <v>293</v>
      </c>
      <c r="F2718" s="93">
        <v>40039.0</v>
      </c>
      <c r="G2718" s="95" t="s">
        <v>173</v>
      </c>
      <c r="H2718" s="93">
        <v>2308.0</v>
      </c>
    </row>
    <row r="2719">
      <c r="A2719" s="93">
        <v>2020.0</v>
      </c>
      <c r="B2719" s="94" t="s">
        <v>185</v>
      </c>
      <c r="C2719" s="94" t="s">
        <v>11</v>
      </c>
      <c r="D2719" s="94" t="s">
        <v>190</v>
      </c>
      <c r="E2719" s="94" t="s">
        <v>377</v>
      </c>
      <c r="F2719" s="93">
        <v>48407.0</v>
      </c>
      <c r="G2719" s="95" t="s">
        <v>173</v>
      </c>
      <c r="H2719" s="93">
        <v>13093.0</v>
      </c>
    </row>
    <row r="2720">
      <c r="A2720" s="93">
        <v>2020.0</v>
      </c>
      <c r="B2720" s="94" t="s">
        <v>185</v>
      </c>
      <c r="C2720" s="94" t="s">
        <v>11</v>
      </c>
      <c r="D2720" s="94" t="s">
        <v>190</v>
      </c>
      <c r="E2720" s="94" t="s">
        <v>321</v>
      </c>
      <c r="F2720" s="93">
        <v>48403.0</v>
      </c>
      <c r="G2720" s="95" t="s">
        <v>189</v>
      </c>
      <c r="H2720" s="96">
        <v>349362.0</v>
      </c>
    </row>
    <row r="2721">
      <c r="A2721" s="93">
        <v>2020.0</v>
      </c>
      <c r="B2721" s="94" t="s">
        <v>185</v>
      </c>
      <c r="C2721" s="94" t="s">
        <v>11</v>
      </c>
      <c r="D2721" s="94" t="s">
        <v>200</v>
      </c>
      <c r="E2721" s="94" t="s">
        <v>376</v>
      </c>
      <c r="F2721" s="93">
        <v>40005.0</v>
      </c>
      <c r="G2721" s="95" t="s">
        <v>189</v>
      </c>
      <c r="H2721" s="96">
        <v>2757.0</v>
      </c>
    </row>
    <row r="2722">
      <c r="A2722" s="93">
        <v>2020.0</v>
      </c>
      <c r="B2722" s="94" t="s">
        <v>185</v>
      </c>
      <c r="C2722" s="94" t="s">
        <v>11</v>
      </c>
      <c r="D2722" s="94" t="s">
        <v>250</v>
      </c>
      <c r="E2722" s="94" t="s">
        <v>379</v>
      </c>
      <c r="F2722" s="93">
        <v>30069.0</v>
      </c>
      <c r="G2722" s="95" t="s">
        <v>173</v>
      </c>
      <c r="H2722" s="96">
        <v>7977.0</v>
      </c>
    </row>
    <row r="2723">
      <c r="A2723" s="93">
        <v>2020.0</v>
      </c>
      <c r="B2723" s="94" t="s">
        <v>185</v>
      </c>
      <c r="C2723" s="94" t="s">
        <v>11</v>
      </c>
      <c r="D2723" s="94" t="s">
        <v>198</v>
      </c>
      <c r="E2723" s="94" t="s">
        <v>384</v>
      </c>
      <c r="F2723" s="93">
        <v>1097.0</v>
      </c>
      <c r="G2723" s="95" t="s">
        <v>189</v>
      </c>
      <c r="H2723" s="96">
        <v>8989212.0</v>
      </c>
    </row>
    <row r="2724">
      <c r="A2724" s="93">
        <v>2020.0</v>
      </c>
      <c r="B2724" s="94" t="s">
        <v>185</v>
      </c>
      <c r="C2724" s="94" t="s">
        <v>11</v>
      </c>
      <c r="D2724" s="94" t="s">
        <v>198</v>
      </c>
      <c r="E2724" s="94" t="s">
        <v>384</v>
      </c>
      <c r="F2724" s="93">
        <v>1097.0</v>
      </c>
      <c r="G2724" s="95" t="s">
        <v>173</v>
      </c>
      <c r="H2724" s="96">
        <v>1868.0</v>
      </c>
    </row>
    <row r="2725">
      <c r="A2725" s="93">
        <v>2020.0</v>
      </c>
      <c r="B2725" s="94" t="s">
        <v>185</v>
      </c>
      <c r="C2725" s="94" t="s">
        <v>11</v>
      </c>
      <c r="D2725" s="94" t="s">
        <v>190</v>
      </c>
      <c r="E2725" s="94" t="s">
        <v>388</v>
      </c>
      <c r="F2725" s="93">
        <v>48051.0</v>
      </c>
      <c r="G2725" s="95" t="s">
        <v>189</v>
      </c>
      <c r="H2725" s="93">
        <v>12749.0</v>
      </c>
    </row>
    <row r="2726">
      <c r="A2726" s="93">
        <v>2020.0</v>
      </c>
      <c r="B2726" s="94" t="s">
        <v>185</v>
      </c>
      <c r="C2726" s="94" t="s">
        <v>11</v>
      </c>
      <c r="D2726" s="94" t="s">
        <v>190</v>
      </c>
      <c r="E2726" s="94" t="s">
        <v>388</v>
      </c>
      <c r="F2726" s="93">
        <v>48051.0</v>
      </c>
      <c r="G2726" s="95" t="s">
        <v>173</v>
      </c>
      <c r="H2726" s="93">
        <v>2462.0</v>
      </c>
    </row>
    <row r="2727">
      <c r="A2727" s="93">
        <v>2020.0</v>
      </c>
      <c r="B2727" s="94" t="s">
        <v>185</v>
      </c>
      <c r="C2727" s="94" t="s">
        <v>11</v>
      </c>
      <c r="D2727" s="94" t="s">
        <v>396</v>
      </c>
      <c r="E2727" s="94" t="s">
        <v>361</v>
      </c>
      <c r="F2727" s="93">
        <v>46063.0</v>
      </c>
      <c r="G2727" s="95" t="s">
        <v>189</v>
      </c>
      <c r="H2727" s="96">
        <v>772480.0</v>
      </c>
    </row>
    <row r="2728">
      <c r="A2728" s="93">
        <v>2020.0</v>
      </c>
      <c r="B2728" s="94" t="s">
        <v>185</v>
      </c>
      <c r="C2728" s="94" t="s">
        <v>11</v>
      </c>
      <c r="D2728" s="94" t="s">
        <v>396</v>
      </c>
      <c r="E2728" s="94" t="s">
        <v>361</v>
      </c>
      <c r="F2728" s="93">
        <v>46063.0</v>
      </c>
      <c r="G2728" s="95" t="s">
        <v>173</v>
      </c>
      <c r="H2728" s="93">
        <v>80213.0</v>
      </c>
    </row>
    <row r="2729">
      <c r="A2729" s="93">
        <v>2020.0</v>
      </c>
      <c r="B2729" s="94" t="s">
        <v>185</v>
      </c>
      <c r="C2729" s="94" t="s">
        <v>11</v>
      </c>
      <c r="D2729" s="94" t="s">
        <v>187</v>
      </c>
      <c r="E2729" s="94" t="s">
        <v>412</v>
      </c>
      <c r="F2729" s="93">
        <v>56037.0</v>
      </c>
      <c r="G2729" s="95" t="s">
        <v>189</v>
      </c>
      <c r="H2729" s="93">
        <v>1.11158069E8</v>
      </c>
    </row>
    <row r="2730">
      <c r="A2730" s="93">
        <v>2020.0</v>
      </c>
      <c r="B2730" s="94" t="s">
        <v>185</v>
      </c>
      <c r="C2730" s="94" t="s">
        <v>11</v>
      </c>
      <c r="D2730" s="94" t="s">
        <v>187</v>
      </c>
      <c r="E2730" s="94" t="s">
        <v>412</v>
      </c>
      <c r="F2730" s="93">
        <v>56037.0</v>
      </c>
      <c r="G2730" s="95" t="s">
        <v>173</v>
      </c>
      <c r="H2730" s="93">
        <v>1854011.0</v>
      </c>
    </row>
    <row r="2731">
      <c r="A2731" s="93">
        <v>2020.0</v>
      </c>
      <c r="B2731" s="94" t="s">
        <v>185</v>
      </c>
      <c r="C2731" s="94" t="s">
        <v>186</v>
      </c>
      <c r="D2731" s="94" t="s">
        <v>196</v>
      </c>
      <c r="E2731" s="94" t="s">
        <v>446</v>
      </c>
      <c r="F2731" s="93">
        <v>49007.0</v>
      </c>
      <c r="G2731" s="95" t="s">
        <v>173</v>
      </c>
      <c r="H2731" s="96">
        <v>4.0</v>
      </c>
    </row>
    <row r="2732">
      <c r="A2732" s="93">
        <v>2020.0</v>
      </c>
      <c r="B2732" s="94" t="s">
        <v>185</v>
      </c>
      <c r="C2732" s="94" t="s">
        <v>186</v>
      </c>
      <c r="D2732" s="94" t="s">
        <v>196</v>
      </c>
      <c r="E2732" s="94" t="s">
        <v>446</v>
      </c>
      <c r="F2732" s="93">
        <v>49007.0</v>
      </c>
      <c r="G2732" s="95" t="s">
        <v>189</v>
      </c>
      <c r="H2732" s="96">
        <v>4884.0</v>
      </c>
    </row>
    <row r="2733">
      <c r="A2733" s="93">
        <v>2020.0</v>
      </c>
      <c r="B2733" s="94" t="s">
        <v>185</v>
      </c>
      <c r="C2733" s="94" t="s">
        <v>11</v>
      </c>
      <c r="D2733" s="94" t="s">
        <v>187</v>
      </c>
      <c r="E2733" s="94" t="s">
        <v>412</v>
      </c>
      <c r="F2733" s="93">
        <v>56037.0</v>
      </c>
      <c r="G2733" s="95" t="s">
        <v>172</v>
      </c>
      <c r="H2733" s="96">
        <v>3719805.0</v>
      </c>
    </row>
    <row r="2734">
      <c r="A2734" s="93">
        <v>2020.0</v>
      </c>
      <c r="B2734" s="94" t="s">
        <v>185</v>
      </c>
      <c r="C2734" s="94" t="s">
        <v>11</v>
      </c>
      <c r="D2734" s="94" t="s">
        <v>200</v>
      </c>
      <c r="E2734" s="94" t="s">
        <v>418</v>
      </c>
      <c r="F2734" s="93">
        <v>40055.0</v>
      </c>
      <c r="G2734" s="95" t="s">
        <v>189</v>
      </c>
      <c r="H2734" s="96">
        <v>2410.0</v>
      </c>
    </row>
    <row r="2735">
      <c r="A2735" s="93">
        <v>2020.0</v>
      </c>
      <c r="B2735" s="94" t="s">
        <v>185</v>
      </c>
      <c r="C2735" s="94" t="s">
        <v>11</v>
      </c>
      <c r="D2735" s="94" t="s">
        <v>200</v>
      </c>
      <c r="E2735" s="94" t="s">
        <v>280</v>
      </c>
      <c r="F2735" s="93">
        <v>40047.0</v>
      </c>
      <c r="G2735" s="95" t="s">
        <v>189</v>
      </c>
      <c r="H2735" s="96">
        <v>58631.0</v>
      </c>
    </row>
    <row r="2736">
      <c r="A2736" s="93">
        <v>2020.0</v>
      </c>
      <c r="B2736" s="94" t="s">
        <v>185</v>
      </c>
      <c r="C2736" s="94" t="s">
        <v>11</v>
      </c>
      <c r="D2736" s="94" t="s">
        <v>200</v>
      </c>
      <c r="E2736" s="94" t="s">
        <v>280</v>
      </c>
      <c r="F2736" s="93">
        <v>40047.0</v>
      </c>
      <c r="G2736" s="95" t="s">
        <v>173</v>
      </c>
      <c r="H2736" s="96">
        <v>160.0</v>
      </c>
    </row>
    <row r="2737">
      <c r="A2737" s="93">
        <v>2020.0</v>
      </c>
      <c r="B2737" s="94" t="s">
        <v>185</v>
      </c>
      <c r="C2737" s="94" t="s">
        <v>11</v>
      </c>
      <c r="D2737" s="94" t="s">
        <v>200</v>
      </c>
      <c r="E2737" s="94" t="s">
        <v>430</v>
      </c>
      <c r="F2737" s="93">
        <v>40151.0</v>
      </c>
      <c r="G2737" s="95" t="s">
        <v>189</v>
      </c>
      <c r="H2737" s="96">
        <v>421092.0</v>
      </c>
    </row>
    <row r="2738">
      <c r="A2738" s="93">
        <v>2020.0</v>
      </c>
      <c r="B2738" s="94" t="s">
        <v>185</v>
      </c>
      <c r="C2738" s="94" t="s">
        <v>11</v>
      </c>
      <c r="D2738" s="94" t="s">
        <v>200</v>
      </c>
      <c r="E2738" s="94" t="s">
        <v>430</v>
      </c>
      <c r="F2738" s="93">
        <v>40151.0</v>
      </c>
      <c r="G2738" s="95" t="s">
        <v>173</v>
      </c>
      <c r="H2738" s="96">
        <v>10230.0</v>
      </c>
    </row>
    <row r="2739">
      <c r="A2739" s="93">
        <v>2020.0</v>
      </c>
      <c r="B2739" s="94" t="s">
        <v>185</v>
      </c>
      <c r="C2739" s="94" t="s">
        <v>11</v>
      </c>
      <c r="D2739" s="94" t="s">
        <v>250</v>
      </c>
      <c r="E2739" s="94" t="s">
        <v>290</v>
      </c>
      <c r="F2739" s="93">
        <v>30051.0</v>
      </c>
      <c r="G2739" s="95" t="s">
        <v>189</v>
      </c>
      <c r="H2739" s="96">
        <v>80590.0</v>
      </c>
    </row>
    <row r="2740">
      <c r="A2740" s="93">
        <v>2020.0</v>
      </c>
      <c r="B2740" s="94" t="s">
        <v>185</v>
      </c>
      <c r="C2740" s="94" t="s">
        <v>11</v>
      </c>
      <c r="D2740" s="94" t="s">
        <v>250</v>
      </c>
      <c r="E2740" s="94" t="s">
        <v>290</v>
      </c>
      <c r="F2740" s="93">
        <v>30051.0</v>
      </c>
      <c r="G2740" s="95" t="s">
        <v>173</v>
      </c>
      <c r="H2740" s="96">
        <v>1875.0</v>
      </c>
    </row>
    <row r="2741">
      <c r="A2741" s="93">
        <v>2020.0</v>
      </c>
      <c r="B2741" s="94" t="s">
        <v>185</v>
      </c>
      <c r="C2741" s="94" t="s">
        <v>11</v>
      </c>
      <c r="D2741" s="94" t="s">
        <v>231</v>
      </c>
      <c r="E2741" s="94" t="s">
        <v>245</v>
      </c>
      <c r="F2741" s="93">
        <v>5047.0</v>
      </c>
      <c r="G2741" s="95" t="s">
        <v>189</v>
      </c>
      <c r="H2741" s="96">
        <v>81112.0</v>
      </c>
    </row>
    <row r="2742">
      <c r="A2742" s="93">
        <v>2020.0</v>
      </c>
      <c r="B2742" s="94" t="s">
        <v>185</v>
      </c>
      <c r="C2742" s="94" t="s">
        <v>11</v>
      </c>
      <c r="D2742" s="94" t="s">
        <v>206</v>
      </c>
      <c r="E2742" s="94" t="s">
        <v>340</v>
      </c>
      <c r="F2742" s="93">
        <v>35059.0</v>
      </c>
      <c r="G2742" s="95" t="s">
        <v>189</v>
      </c>
      <c r="H2742" s="96">
        <v>10748.0</v>
      </c>
    </row>
    <row r="2743">
      <c r="A2743" s="93">
        <v>2020.0</v>
      </c>
      <c r="B2743" s="94" t="s">
        <v>185</v>
      </c>
      <c r="C2743" s="94" t="s">
        <v>11</v>
      </c>
      <c r="D2743" s="94" t="s">
        <v>204</v>
      </c>
      <c r="E2743" s="94" t="s">
        <v>427</v>
      </c>
      <c r="F2743" s="93">
        <v>8081.0</v>
      </c>
      <c r="G2743" s="95" t="s">
        <v>189</v>
      </c>
      <c r="H2743" s="96">
        <v>7647036.0</v>
      </c>
    </row>
    <row r="2744">
      <c r="A2744" s="93">
        <v>2020.0</v>
      </c>
      <c r="B2744" s="94" t="s">
        <v>185</v>
      </c>
      <c r="C2744" s="94" t="s">
        <v>11</v>
      </c>
      <c r="D2744" s="94" t="s">
        <v>204</v>
      </c>
      <c r="E2744" s="94" t="s">
        <v>427</v>
      </c>
      <c r="F2744" s="93">
        <v>8081.0</v>
      </c>
      <c r="G2744" s="95" t="s">
        <v>173</v>
      </c>
      <c r="H2744" s="96">
        <v>145227.0</v>
      </c>
    </row>
    <row r="2745">
      <c r="A2745" s="93">
        <v>2020.0</v>
      </c>
      <c r="B2745" s="94" t="s">
        <v>185</v>
      </c>
      <c r="C2745" s="94" t="s">
        <v>11</v>
      </c>
      <c r="D2745" s="94" t="s">
        <v>204</v>
      </c>
      <c r="E2745" s="94" t="s">
        <v>427</v>
      </c>
      <c r="F2745" s="93">
        <v>8081.0</v>
      </c>
      <c r="G2745" s="95" t="s">
        <v>172</v>
      </c>
      <c r="H2745" s="96">
        <v>2957162.0</v>
      </c>
    </row>
    <row r="2746">
      <c r="A2746" s="93">
        <v>2020.0</v>
      </c>
      <c r="B2746" s="94" t="s">
        <v>185</v>
      </c>
      <c r="C2746" s="94" t="s">
        <v>11</v>
      </c>
      <c r="D2746" s="94" t="s">
        <v>206</v>
      </c>
      <c r="E2746" s="94" t="s">
        <v>316</v>
      </c>
      <c r="F2746" s="93">
        <v>35041.0</v>
      </c>
      <c r="G2746" s="95" t="s">
        <v>189</v>
      </c>
      <c r="H2746" s="93">
        <v>531457.0</v>
      </c>
    </row>
    <row r="2747">
      <c r="A2747" s="93">
        <v>2020.0</v>
      </c>
      <c r="B2747" s="94" t="s">
        <v>185</v>
      </c>
      <c r="C2747" s="94" t="s">
        <v>11</v>
      </c>
      <c r="D2747" s="94" t="s">
        <v>206</v>
      </c>
      <c r="E2747" s="94" t="s">
        <v>316</v>
      </c>
      <c r="F2747" s="93">
        <v>35041.0</v>
      </c>
      <c r="G2747" s="95" t="s">
        <v>173</v>
      </c>
      <c r="H2747" s="93">
        <v>162838.0</v>
      </c>
    </row>
    <row r="2748">
      <c r="A2748" s="93">
        <v>2020.0</v>
      </c>
      <c r="B2748" s="94" t="s">
        <v>185</v>
      </c>
      <c r="C2748" s="94" t="s">
        <v>11</v>
      </c>
      <c r="D2748" s="94" t="s">
        <v>196</v>
      </c>
      <c r="E2748" s="94" t="s">
        <v>457</v>
      </c>
      <c r="F2748" s="93">
        <v>49013.0</v>
      </c>
      <c r="G2748" s="95" t="s">
        <v>189</v>
      </c>
      <c r="H2748" s="93">
        <v>2173842.0</v>
      </c>
    </row>
    <row r="2749">
      <c r="A2749" s="93">
        <v>2020.0</v>
      </c>
      <c r="B2749" s="94" t="s">
        <v>185</v>
      </c>
      <c r="C2749" s="94" t="s">
        <v>11</v>
      </c>
      <c r="D2749" s="94" t="s">
        <v>196</v>
      </c>
      <c r="E2749" s="94" t="s">
        <v>457</v>
      </c>
      <c r="F2749" s="93">
        <v>49013.0</v>
      </c>
      <c r="G2749" s="95" t="s">
        <v>173</v>
      </c>
      <c r="H2749" s="93">
        <v>1260327.0</v>
      </c>
    </row>
    <row r="2750">
      <c r="A2750" s="93">
        <v>2020.0</v>
      </c>
      <c r="B2750" s="94" t="s">
        <v>185</v>
      </c>
      <c r="C2750" s="94" t="s">
        <v>11</v>
      </c>
      <c r="D2750" s="94" t="s">
        <v>187</v>
      </c>
      <c r="E2750" s="94" t="s">
        <v>288</v>
      </c>
      <c r="F2750" s="93">
        <v>56003.0</v>
      </c>
      <c r="G2750" s="95" t="s">
        <v>189</v>
      </c>
      <c r="H2750" s="93">
        <v>382908.0</v>
      </c>
    </row>
    <row r="2751">
      <c r="A2751" s="93">
        <v>2020.0</v>
      </c>
      <c r="B2751" s="94" t="s">
        <v>185</v>
      </c>
      <c r="C2751" s="94" t="s">
        <v>11</v>
      </c>
      <c r="D2751" s="94" t="s">
        <v>187</v>
      </c>
      <c r="E2751" s="94" t="s">
        <v>288</v>
      </c>
      <c r="F2751" s="93">
        <v>56003.0</v>
      </c>
      <c r="G2751" s="95" t="s">
        <v>173</v>
      </c>
      <c r="H2751" s="93">
        <v>155273.0</v>
      </c>
    </row>
    <row r="2752">
      <c r="A2752" s="93">
        <v>2020.0</v>
      </c>
      <c r="B2752" s="94" t="s">
        <v>185</v>
      </c>
      <c r="C2752" s="94" t="s">
        <v>11</v>
      </c>
      <c r="D2752" s="94" t="s">
        <v>200</v>
      </c>
      <c r="E2752" s="94" t="s">
        <v>386</v>
      </c>
      <c r="F2752" s="93">
        <v>40081.0</v>
      </c>
      <c r="G2752" s="95" t="s">
        <v>189</v>
      </c>
      <c r="H2752" s="93">
        <v>15542.0</v>
      </c>
    </row>
    <row r="2753">
      <c r="A2753" s="93">
        <v>2020.0</v>
      </c>
      <c r="B2753" s="94" t="s">
        <v>185</v>
      </c>
      <c r="C2753" s="94" t="s">
        <v>11</v>
      </c>
      <c r="D2753" s="94" t="s">
        <v>200</v>
      </c>
      <c r="E2753" s="94" t="s">
        <v>386</v>
      </c>
      <c r="F2753" s="93">
        <v>40081.0</v>
      </c>
      <c r="G2753" s="95" t="s">
        <v>173</v>
      </c>
      <c r="H2753" s="93">
        <v>1735.0</v>
      </c>
    </row>
    <row r="2754">
      <c r="A2754" s="93">
        <v>2020.0</v>
      </c>
      <c r="B2754" s="94" t="s">
        <v>185</v>
      </c>
      <c r="C2754" s="94" t="s">
        <v>11</v>
      </c>
      <c r="D2754" s="94" t="s">
        <v>220</v>
      </c>
      <c r="E2754" s="94" t="s">
        <v>469</v>
      </c>
      <c r="F2754" s="93">
        <v>54071.0</v>
      </c>
      <c r="G2754" s="95" t="s">
        <v>189</v>
      </c>
      <c r="H2754" s="96">
        <v>13140.0</v>
      </c>
    </row>
    <row r="2755">
      <c r="A2755" s="93">
        <v>2020.0</v>
      </c>
      <c r="B2755" s="94" t="s">
        <v>185</v>
      </c>
      <c r="C2755" s="94" t="s">
        <v>11</v>
      </c>
      <c r="D2755" s="94" t="s">
        <v>190</v>
      </c>
      <c r="E2755" s="94" t="s">
        <v>526</v>
      </c>
      <c r="F2755" s="93">
        <v>48471.0</v>
      </c>
      <c r="G2755" s="95" t="s">
        <v>189</v>
      </c>
      <c r="H2755" s="96">
        <v>41138.0</v>
      </c>
    </row>
    <row r="2756">
      <c r="A2756" s="93">
        <v>2020.0</v>
      </c>
      <c r="B2756" s="94" t="s">
        <v>185</v>
      </c>
      <c r="C2756" s="94" t="s">
        <v>11</v>
      </c>
      <c r="D2756" s="94" t="s">
        <v>190</v>
      </c>
      <c r="E2756" s="94" t="s">
        <v>526</v>
      </c>
      <c r="F2756" s="93">
        <v>48471.0</v>
      </c>
      <c r="G2756" s="95" t="s">
        <v>173</v>
      </c>
      <c r="H2756" s="96">
        <v>146.0</v>
      </c>
    </row>
    <row r="2757">
      <c r="A2757" s="93">
        <v>2020.0</v>
      </c>
      <c r="B2757" s="94" t="s">
        <v>185</v>
      </c>
      <c r="C2757" s="94" t="s">
        <v>11</v>
      </c>
      <c r="D2757" s="94" t="s">
        <v>204</v>
      </c>
      <c r="E2757" s="94" t="s">
        <v>299</v>
      </c>
      <c r="F2757" s="93">
        <v>8107.0</v>
      </c>
      <c r="G2757" s="95" t="s">
        <v>189</v>
      </c>
      <c r="H2757" s="96">
        <v>5842.0</v>
      </c>
    </row>
    <row r="2758">
      <c r="A2758" s="93">
        <v>2020.0</v>
      </c>
      <c r="B2758" s="94" t="s">
        <v>185</v>
      </c>
      <c r="C2758" s="94" t="s">
        <v>11</v>
      </c>
      <c r="D2758" s="94" t="s">
        <v>204</v>
      </c>
      <c r="E2758" s="94" t="s">
        <v>299</v>
      </c>
      <c r="F2758" s="93">
        <v>8107.0</v>
      </c>
      <c r="G2758" s="95" t="s">
        <v>173</v>
      </c>
      <c r="H2758" s="96">
        <v>3806.0</v>
      </c>
    </row>
    <row r="2759">
      <c r="A2759" s="93">
        <v>2020.0</v>
      </c>
      <c r="B2759" s="94" t="s">
        <v>185</v>
      </c>
      <c r="C2759" s="94" t="s">
        <v>11</v>
      </c>
      <c r="D2759" s="94" t="s">
        <v>190</v>
      </c>
      <c r="E2759" s="94" t="s">
        <v>490</v>
      </c>
      <c r="F2759" s="93">
        <v>48181.0</v>
      </c>
      <c r="G2759" s="95" t="s">
        <v>189</v>
      </c>
      <c r="H2759" s="96">
        <v>4783.0</v>
      </c>
    </row>
    <row r="2760">
      <c r="A2760" s="93">
        <v>2020.0</v>
      </c>
      <c r="B2760" s="94" t="s">
        <v>185</v>
      </c>
      <c r="C2760" s="94" t="s">
        <v>11</v>
      </c>
      <c r="D2760" s="94" t="s">
        <v>190</v>
      </c>
      <c r="E2760" s="94" t="s">
        <v>490</v>
      </c>
      <c r="F2760" s="93">
        <v>48181.0</v>
      </c>
      <c r="G2760" s="95" t="s">
        <v>173</v>
      </c>
      <c r="H2760" s="96">
        <v>1401.0</v>
      </c>
    </row>
    <row r="2761">
      <c r="A2761" s="93">
        <v>2020.0</v>
      </c>
      <c r="B2761" s="94" t="s">
        <v>185</v>
      </c>
      <c r="C2761" s="94" t="s">
        <v>11</v>
      </c>
      <c r="D2761" s="94" t="s">
        <v>200</v>
      </c>
      <c r="E2761" s="94" t="s">
        <v>494</v>
      </c>
      <c r="F2761" s="93">
        <v>40049.0</v>
      </c>
      <c r="G2761" s="95" t="s">
        <v>189</v>
      </c>
      <c r="H2761" s="96">
        <v>3052.0</v>
      </c>
    </row>
    <row r="2762">
      <c r="A2762" s="93">
        <v>2020.0</v>
      </c>
      <c r="B2762" s="94" t="s">
        <v>185</v>
      </c>
      <c r="C2762" s="94" t="s">
        <v>11</v>
      </c>
      <c r="D2762" s="94" t="s">
        <v>200</v>
      </c>
      <c r="E2762" s="94" t="s">
        <v>494</v>
      </c>
      <c r="F2762" s="93">
        <v>40049.0</v>
      </c>
      <c r="G2762" s="95" t="s">
        <v>173</v>
      </c>
      <c r="H2762" s="96">
        <v>530.0</v>
      </c>
    </row>
    <row r="2763">
      <c r="A2763" s="93">
        <v>2020.0</v>
      </c>
      <c r="B2763" s="94" t="s">
        <v>185</v>
      </c>
      <c r="C2763" s="94" t="s">
        <v>11</v>
      </c>
      <c r="D2763" s="94" t="s">
        <v>217</v>
      </c>
      <c r="E2763" s="94" t="s">
        <v>501</v>
      </c>
      <c r="F2763" s="93">
        <v>21131.0</v>
      </c>
      <c r="G2763" s="95" t="s">
        <v>189</v>
      </c>
      <c r="H2763" s="93">
        <v>54756.0</v>
      </c>
    </row>
    <row r="2764">
      <c r="A2764" s="93">
        <v>2020.0</v>
      </c>
      <c r="B2764" s="94" t="s">
        <v>185</v>
      </c>
      <c r="C2764" s="94" t="s">
        <v>11</v>
      </c>
      <c r="D2764" s="94" t="s">
        <v>217</v>
      </c>
      <c r="E2764" s="94" t="s">
        <v>501</v>
      </c>
      <c r="F2764" s="93">
        <v>21131.0</v>
      </c>
      <c r="G2764" s="95" t="s">
        <v>173</v>
      </c>
      <c r="H2764" s="96">
        <v>1300.0</v>
      </c>
    </row>
    <row r="2765">
      <c r="A2765" s="93">
        <v>2020.0</v>
      </c>
      <c r="B2765" s="94" t="s">
        <v>185</v>
      </c>
      <c r="C2765" s="94" t="s">
        <v>11</v>
      </c>
      <c r="D2765" s="94" t="s">
        <v>196</v>
      </c>
      <c r="E2765" s="94" t="s">
        <v>207</v>
      </c>
      <c r="F2765" s="93">
        <v>49037.0</v>
      </c>
      <c r="G2765" s="95" t="s">
        <v>189</v>
      </c>
      <c r="H2765" s="96">
        <v>4701065.0</v>
      </c>
    </row>
    <row r="2766">
      <c r="A2766" s="93">
        <v>2020.0</v>
      </c>
      <c r="B2766" s="94" t="s">
        <v>185</v>
      </c>
      <c r="C2766" s="94" t="s">
        <v>11</v>
      </c>
      <c r="D2766" s="94" t="s">
        <v>190</v>
      </c>
      <c r="E2766" s="94" t="s">
        <v>321</v>
      </c>
      <c r="F2766" s="93">
        <v>48403.0</v>
      </c>
      <c r="G2766" s="95" t="s">
        <v>173</v>
      </c>
      <c r="H2766" s="96">
        <v>191.0</v>
      </c>
    </row>
    <row r="2767">
      <c r="A2767" s="93">
        <v>2020.0</v>
      </c>
      <c r="B2767" s="94" t="s">
        <v>185</v>
      </c>
      <c r="C2767" s="94" t="s">
        <v>186</v>
      </c>
      <c r="D2767" s="94" t="s">
        <v>204</v>
      </c>
      <c r="E2767" s="94" t="s">
        <v>387</v>
      </c>
      <c r="F2767" s="93">
        <v>8113.0</v>
      </c>
      <c r="G2767" s="95" t="s">
        <v>189</v>
      </c>
      <c r="H2767" s="96">
        <v>160925.0</v>
      </c>
    </row>
    <row r="2768">
      <c r="A2768" s="93">
        <v>2020.0</v>
      </c>
      <c r="B2768" s="94" t="s">
        <v>185</v>
      </c>
      <c r="C2768" s="94" t="s">
        <v>11</v>
      </c>
      <c r="D2768" s="94" t="s">
        <v>196</v>
      </c>
      <c r="E2768" s="94" t="s">
        <v>207</v>
      </c>
      <c r="F2768" s="93">
        <v>49037.0</v>
      </c>
      <c r="G2768" s="95" t="s">
        <v>173</v>
      </c>
      <c r="H2768" s="96">
        <v>267182.0</v>
      </c>
    </row>
    <row r="2769">
      <c r="A2769" s="93">
        <v>2020.0</v>
      </c>
      <c r="B2769" s="94" t="s">
        <v>185</v>
      </c>
      <c r="C2769" s="94" t="s">
        <v>11</v>
      </c>
      <c r="D2769" s="94" t="s">
        <v>214</v>
      </c>
      <c r="E2769" s="94" t="s">
        <v>319</v>
      </c>
      <c r="F2769" s="93">
        <v>28001.0</v>
      </c>
      <c r="G2769" s="95" t="s">
        <v>173</v>
      </c>
      <c r="H2769" s="96">
        <v>5227.0</v>
      </c>
    </row>
    <row r="2770">
      <c r="A2770" s="93">
        <v>2020.0</v>
      </c>
      <c r="B2770" s="94" t="s">
        <v>185</v>
      </c>
      <c r="C2770" s="94" t="s">
        <v>11</v>
      </c>
      <c r="D2770" s="94" t="s">
        <v>206</v>
      </c>
      <c r="E2770" s="94" t="s">
        <v>335</v>
      </c>
      <c r="F2770" s="93">
        <v>35039.0</v>
      </c>
      <c r="G2770" s="95" t="s">
        <v>189</v>
      </c>
      <c r="H2770" s="96">
        <v>1.63023015E8</v>
      </c>
    </row>
    <row r="2771">
      <c r="A2771" s="93">
        <v>2020.0</v>
      </c>
      <c r="B2771" s="94" t="s">
        <v>185</v>
      </c>
      <c r="C2771" s="94" t="s">
        <v>11</v>
      </c>
      <c r="D2771" s="94" t="s">
        <v>206</v>
      </c>
      <c r="E2771" s="94" t="s">
        <v>335</v>
      </c>
      <c r="F2771" s="93">
        <v>35039.0</v>
      </c>
      <c r="G2771" s="95" t="s">
        <v>173</v>
      </c>
      <c r="H2771" s="96">
        <v>754926.0</v>
      </c>
    </row>
    <row r="2772">
      <c r="A2772" s="93">
        <v>2020.0</v>
      </c>
      <c r="B2772" s="94" t="s">
        <v>185</v>
      </c>
      <c r="C2772" s="94" t="s">
        <v>11</v>
      </c>
      <c r="D2772" s="94" t="s">
        <v>300</v>
      </c>
      <c r="E2772" s="94" t="s">
        <v>301</v>
      </c>
      <c r="F2772" s="93">
        <v>6031.0</v>
      </c>
      <c r="G2772" s="95" t="s">
        <v>189</v>
      </c>
      <c r="H2772" s="96">
        <v>65186.0</v>
      </c>
    </row>
    <row r="2773">
      <c r="A2773" s="93">
        <v>2020.0</v>
      </c>
      <c r="B2773" s="94" t="s">
        <v>185</v>
      </c>
      <c r="C2773" s="94" t="s">
        <v>11</v>
      </c>
      <c r="D2773" s="94" t="s">
        <v>194</v>
      </c>
      <c r="E2773" s="94" t="s">
        <v>229</v>
      </c>
      <c r="F2773" s="93">
        <v>38061.0</v>
      </c>
      <c r="G2773" s="95" t="s">
        <v>189</v>
      </c>
      <c r="H2773" s="96">
        <v>1.05025E7</v>
      </c>
    </row>
    <row r="2774">
      <c r="A2774" s="93">
        <v>2020.0</v>
      </c>
      <c r="B2774" s="94" t="s">
        <v>185</v>
      </c>
      <c r="C2774" s="94" t="s">
        <v>11</v>
      </c>
      <c r="D2774" s="94" t="s">
        <v>194</v>
      </c>
      <c r="E2774" s="94" t="s">
        <v>229</v>
      </c>
      <c r="F2774" s="93">
        <v>38061.0</v>
      </c>
      <c r="G2774" s="95" t="s">
        <v>173</v>
      </c>
      <c r="H2774" s="93">
        <v>7217944.0</v>
      </c>
    </row>
    <row r="2775">
      <c r="A2775" s="93">
        <v>2020.0</v>
      </c>
      <c r="B2775" s="94" t="s">
        <v>185</v>
      </c>
      <c r="C2775" s="94" t="s">
        <v>11</v>
      </c>
      <c r="D2775" s="94" t="s">
        <v>194</v>
      </c>
      <c r="E2775" s="94" t="s">
        <v>523</v>
      </c>
      <c r="F2775" s="93">
        <v>38055.0</v>
      </c>
      <c r="G2775" s="95" t="s">
        <v>172</v>
      </c>
      <c r="H2775" s="93">
        <v>301459.0</v>
      </c>
    </row>
    <row r="2776">
      <c r="A2776" s="93">
        <v>2020.0</v>
      </c>
      <c r="B2776" s="94" t="s">
        <v>185</v>
      </c>
      <c r="C2776" s="94" t="s">
        <v>11</v>
      </c>
      <c r="D2776" s="94" t="s">
        <v>194</v>
      </c>
      <c r="E2776" s="94" t="s">
        <v>523</v>
      </c>
      <c r="F2776" s="93">
        <v>38055.0</v>
      </c>
      <c r="G2776" s="95" t="s">
        <v>173</v>
      </c>
      <c r="H2776" s="93">
        <v>3594.0</v>
      </c>
    </row>
    <row r="2777">
      <c r="A2777" s="93">
        <v>2020.0</v>
      </c>
      <c r="B2777" s="94" t="s">
        <v>185</v>
      </c>
      <c r="C2777" s="94" t="s">
        <v>11</v>
      </c>
      <c r="D2777" s="94" t="s">
        <v>194</v>
      </c>
      <c r="E2777" s="94" t="s">
        <v>523</v>
      </c>
      <c r="F2777" s="93">
        <v>38055.0</v>
      </c>
      <c r="G2777" s="95" t="s">
        <v>189</v>
      </c>
      <c r="H2777" s="96">
        <v>4083.0</v>
      </c>
    </row>
    <row r="2778">
      <c r="A2778" s="93">
        <v>2020.0</v>
      </c>
      <c r="B2778" s="94" t="s">
        <v>185</v>
      </c>
      <c r="C2778" s="94" t="s">
        <v>11</v>
      </c>
      <c r="D2778" s="94" t="s">
        <v>300</v>
      </c>
      <c r="E2778" s="94" t="s">
        <v>301</v>
      </c>
      <c r="F2778" s="93">
        <v>6031.0</v>
      </c>
      <c r="G2778" s="95" t="s">
        <v>173</v>
      </c>
      <c r="H2778" s="96">
        <v>39459.0</v>
      </c>
    </row>
    <row r="2779">
      <c r="A2779" s="93">
        <v>2020.0</v>
      </c>
      <c r="B2779" s="94" t="s">
        <v>185</v>
      </c>
      <c r="C2779" s="94" t="s">
        <v>11</v>
      </c>
      <c r="D2779" s="94" t="s">
        <v>250</v>
      </c>
      <c r="E2779" s="94" t="s">
        <v>271</v>
      </c>
      <c r="F2779" s="93">
        <v>30041.0</v>
      </c>
      <c r="G2779" s="95" t="s">
        <v>189</v>
      </c>
      <c r="H2779" s="96">
        <v>87273.0</v>
      </c>
    </row>
    <row r="2780">
      <c r="A2780" s="93">
        <v>2020.0</v>
      </c>
      <c r="B2780" s="94" t="s">
        <v>185</v>
      </c>
      <c r="C2780" s="94" t="s">
        <v>11</v>
      </c>
      <c r="D2780" s="94" t="s">
        <v>190</v>
      </c>
      <c r="E2780" s="94" t="s">
        <v>516</v>
      </c>
      <c r="F2780" s="93">
        <v>48297.0</v>
      </c>
      <c r="G2780" s="95" t="s">
        <v>189</v>
      </c>
      <c r="H2780" s="96">
        <v>71777.0</v>
      </c>
    </row>
    <row r="2781">
      <c r="A2781" s="93">
        <v>2020.0</v>
      </c>
      <c r="B2781" s="94" t="s">
        <v>185</v>
      </c>
      <c r="C2781" s="94" t="s">
        <v>11</v>
      </c>
      <c r="D2781" s="94" t="s">
        <v>190</v>
      </c>
      <c r="E2781" s="94" t="s">
        <v>516</v>
      </c>
      <c r="F2781" s="93">
        <v>48297.0</v>
      </c>
      <c r="G2781" s="95" t="s">
        <v>173</v>
      </c>
      <c r="H2781" s="93">
        <v>10490.0</v>
      </c>
    </row>
    <row r="2782">
      <c r="A2782" s="93">
        <v>2020.0</v>
      </c>
      <c r="B2782" s="94" t="s">
        <v>185</v>
      </c>
      <c r="C2782" s="94" t="s">
        <v>11</v>
      </c>
      <c r="D2782" s="94" t="s">
        <v>204</v>
      </c>
      <c r="E2782" s="94" t="s">
        <v>518</v>
      </c>
      <c r="F2782" s="93">
        <v>8071.0</v>
      </c>
      <c r="G2782" s="95" t="s">
        <v>189</v>
      </c>
      <c r="H2782" s="93">
        <v>1689477.0</v>
      </c>
    </row>
    <row r="2783">
      <c r="A2783" s="93">
        <v>2020.0</v>
      </c>
      <c r="B2783" s="94" t="s">
        <v>185</v>
      </c>
      <c r="C2783" s="94" t="s">
        <v>11</v>
      </c>
      <c r="D2783" s="94" t="s">
        <v>196</v>
      </c>
      <c r="E2783" s="94" t="s">
        <v>197</v>
      </c>
      <c r="F2783" s="93">
        <v>49009.0</v>
      </c>
      <c r="G2783" s="95" t="s">
        <v>189</v>
      </c>
      <c r="H2783" s="96">
        <v>106839.0</v>
      </c>
    </row>
    <row r="2784">
      <c r="A2784" s="93">
        <v>2020.0</v>
      </c>
      <c r="B2784" s="94" t="s">
        <v>185</v>
      </c>
      <c r="C2784" s="94" t="s">
        <v>11</v>
      </c>
      <c r="D2784" s="94" t="s">
        <v>196</v>
      </c>
      <c r="E2784" s="94" t="s">
        <v>197</v>
      </c>
      <c r="F2784" s="93">
        <v>49009.0</v>
      </c>
      <c r="G2784" s="95" t="s">
        <v>173</v>
      </c>
      <c r="H2784" s="96">
        <v>180.0</v>
      </c>
    </row>
    <row r="2785">
      <c r="A2785" s="93">
        <v>2020.0</v>
      </c>
      <c r="B2785" s="94" t="s">
        <v>185</v>
      </c>
      <c r="C2785" s="94" t="s">
        <v>11</v>
      </c>
      <c r="D2785" s="94" t="s">
        <v>204</v>
      </c>
      <c r="E2785" s="94" t="s">
        <v>205</v>
      </c>
      <c r="F2785" s="93">
        <v>8057.0</v>
      </c>
      <c r="G2785" s="95" t="s">
        <v>189</v>
      </c>
      <c r="H2785" s="96">
        <v>84196.0</v>
      </c>
    </row>
    <row r="2786">
      <c r="A2786" s="93">
        <v>2020.0</v>
      </c>
      <c r="B2786" s="94" t="s">
        <v>185</v>
      </c>
      <c r="C2786" s="94" t="s">
        <v>11</v>
      </c>
      <c r="D2786" s="94" t="s">
        <v>204</v>
      </c>
      <c r="E2786" s="94" t="s">
        <v>205</v>
      </c>
      <c r="F2786" s="93">
        <v>8057.0</v>
      </c>
      <c r="G2786" s="95" t="s">
        <v>173</v>
      </c>
      <c r="H2786" s="96">
        <v>143187.0</v>
      </c>
    </row>
    <row r="2787">
      <c r="A2787" s="93">
        <v>2020.0</v>
      </c>
      <c r="B2787" s="94" t="s">
        <v>185</v>
      </c>
      <c r="C2787" s="94" t="s">
        <v>11</v>
      </c>
      <c r="D2787" s="94" t="s">
        <v>214</v>
      </c>
      <c r="E2787" s="94" t="s">
        <v>215</v>
      </c>
      <c r="F2787" s="93">
        <v>28109.0</v>
      </c>
      <c r="G2787" s="95" t="s">
        <v>189</v>
      </c>
      <c r="H2787" s="96">
        <v>23588.0</v>
      </c>
    </row>
    <row r="2788">
      <c r="A2788" s="93">
        <v>2020.0</v>
      </c>
      <c r="B2788" s="94" t="s">
        <v>185</v>
      </c>
      <c r="C2788" s="94" t="s">
        <v>11</v>
      </c>
      <c r="D2788" s="94" t="s">
        <v>214</v>
      </c>
      <c r="E2788" s="94" t="s">
        <v>215</v>
      </c>
      <c r="F2788" s="93">
        <v>28109.0</v>
      </c>
      <c r="G2788" s="95" t="s">
        <v>173</v>
      </c>
      <c r="H2788" s="96">
        <v>2028.0</v>
      </c>
    </row>
    <row r="2789">
      <c r="A2789" s="93">
        <v>2020.0</v>
      </c>
      <c r="B2789" s="94" t="s">
        <v>185</v>
      </c>
      <c r="C2789" s="94" t="s">
        <v>11</v>
      </c>
      <c r="D2789" s="94" t="s">
        <v>222</v>
      </c>
      <c r="E2789" s="94" t="s">
        <v>223</v>
      </c>
      <c r="F2789" s="93">
        <v>31083.0</v>
      </c>
      <c r="G2789" s="95" t="s">
        <v>173</v>
      </c>
      <c r="H2789" s="96">
        <v>378.0</v>
      </c>
    </row>
    <row r="2790">
      <c r="A2790" s="93">
        <v>2020.0</v>
      </c>
      <c r="B2790" s="94" t="s">
        <v>185</v>
      </c>
      <c r="C2790" s="94" t="s">
        <v>11</v>
      </c>
      <c r="D2790" s="94" t="s">
        <v>214</v>
      </c>
      <c r="E2790" s="94" t="s">
        <v>227</v>
      </c>
      <c r="F2790" s="93">
        <v>28153.0</v>
      </c>
      <c r="G2790" s="95" t="s">
        <v>189</v>
      </c>
      <c r="H2790" s="96">
        <v>736.0</v>
      </c>
    </row>
    <row r="2791">
      <c r="A2791" s="93">
        <v>2020.0</v>
      </c>
      <c r="B2791" s="94" t="s">
        <v>185</v>
      </c>
      <c r="C2791" s="94" t="s">
        <v>11</v>
      </c>
      <c r="D2791" s="94" t="s">
        <v>214</v>
      </c>
      <c r="E2791" s="94" t="s">
        <v>227</v>
      </c>
      <c r="F2791" s="93">
        <v>28153.0</v>
      </c>
      <c r="G2791" s="95" t="s">
        <v>173</v>
      </c>
      <c r="H2791" s="96">
        <v>25144.0</v>
      </c>
    </row>
    <row r="2792">
      <c r="A2792" s="93">
        <v>2020.0</v>
      </c>
      <c r="B2792" s="94" t="s">
        <v>185</v>
      </c>
      <c r="C2792" s="94" t="s">
        <v>11</v>
      </c>
      <c r="D2792" s="94" t="s">
        <v>190</v>
      </c>
      <c r="E2792" s="94" t="s">
        <v>236</v>
      </c>
      <c r="F2792" s="93">
        <v>48121.0</v>
      </c>
      <c r="G2792" s="95" t="s">
        <v>189</v>
      </c>
      <c r="H2792" s="96">
        <v>1949767.0</v>
      </c>
    </row>
    <row r="2793">
      <c r="A2793" s="93">
        <v>2020.0</v>
      </c>
      <c r="B2793" s="94" t="s">
        <v>185</v>
      </c>
      <c r="C2793" s="94" t="s">
        <v>11</v>
      </c>
      <c r="D2793" s="94" t="s">
        <v>204</v>
      </c>
      <c r="E2793" s="94" t="s">
        <v>241</v>
      </c>
      <c r="F2793" s="93">
        <v>8061.0</v>
      </c>
      <c r="G2793" s="95" t="s">
        <v>189</v>
      </c>
      <c r="H2793" s="96">
        <v>2903.0</v>
      </c>
    </row>
    <row r="2794">
      <c r="A2794" s="93">
        <v>2020.0</v>
      </c>
      <c r="B2794" s="94" t="s">
        <v>185</v>
      </c>
      <c r="C2794" s="94" t="s">
        <v>11</v>
      </c>
      <c r="D2794" s="94" t="s">
        <v>204</v>
      </c>
      <c r="E2794" s="94" t="s">
        <v>241</v>
      </c>
      <c r="F2794" s="93">
        <v>8061.0</v>
      </c>
      <c r="G2794" s="95" t="s">
        <v>173</v>
      </c>
      <c r="H2794" s="96">
        <v>3631.0</v>
      </c>
    </row>
    <row r="2795">
      <c r="A2795" s="93">
        <v>2020.0</v>
      </c>
      <c r="B2795" s="94" t="s">
        <v>185</v>
      </c>
      <c r="C2795" s="94" t="s">
        <v>11</v>
      </c>
      <c r="D2795" s="94" t="s">
        <v>260</v>
      </c>
      <c r="E2795" s="94" t="s">
        <v>273</v>
      </c>
      <c r="F2795" s="93">
        <v>42063.0</v>
      </c>
      <c r="G2795" s="95" t="s">
        <v>189</v>
      </c>
      <c r="H2795" s="93">
        <v>2146.0</v>
      </c>
    </row>
    <row r="2796">
      <c r="A2796" s="93">
        <v>2020.0</v>
      </c>
      <c r="B2796" s="94" t="s">
        <v>185</v>
      </c>
      <c r="C2796" s="94" t="s">
        <v>11</v>
      </c>
      <c r="D2796" s="94" t="s">
        <v>250</v>
      </c>
      <c r="E2796" s="94" t="s">
        <v>285</v>
      </c>
      <c r="F2796" s="93">
        <v>30065.0</v>
      </c>
      <c r="G2796" s="95" t="s">
        <v>173</v>
      </c>
      <c r="H2796" s="93">
        <v>2041.0</v>
      </c>
    </row>
    <row r="2797">
      <c r="A2797" s="93">
        <v>2020.0</v>
      </c>
      <c r="B2797" s="94" t="s">
        <v>185</v>
      </c>
      <c r="C2797" s="94" t="s">
        <v>11</v>
      </c>
      <c r="D2797" s="94" t="s">
        <v>250</v>
      </c>
      <c r="E2797" s="94" t="s">
        <v>285</v>
      </c>
      <c r="F2797" s="93">
        <v>30065.0</v>
      </c>
      <c r="G2797" s="95" t="s">
        <v>172</v>
      </c>
      <c r="H2797" s="93">
        <v>1153580.0</v>
      </c>
    </row>
    <row r="2798">
      <c r="A2798" s="93">
        <v>2020.0</v>
      </c>
      <c r="B2798" s="94" t="s">
        <v>185</v>
      </c>
      <c r="C2798" s="94" t="s">
        <v>11</v>
      </c>
      <c r="D2798" s="94" t="s">
        <v>250</v>
      </c>
      <c r="E2798" s="94" t="s">
        <v>293</v>
      </c>
      <c r="F2798" s="93">
        <v>30017.0</v>
      </c>
      <c r="G2798" s="95" t="s">
        <v>189</v>
      </c>
      <c r="H2798" s="93">
        <v>830.0</v>
      </c>
    </row>
    <row r="2799">
      <c r="A2799" s="93">
        <v>2020.0</v>
      </c>
      <c r="B2799" s="94" t="s">
        <v>185</v>
      </c>
      <c r="C2799" s="94" t="s">
        <v>11</v>
      </c>
      <c r="D2799" s="94" t="s">
        <v>196</v>
      </c>
      <c r="E2799" s="94" t="s">
        <v>298</v>
      </c>
      <c r="F2799" s="93">
        <v>49019.0</v>
      </c>
      <c r="G2799" s="95" t="s">
        <v>189</v>
      </c>
      <c r="H2799" s="93">
        <v>1861336.0</v>
      </c>
    </row>
    <row r="2800">
      <c r="A2800" s="93">
        <v>2020.0</v>
      </c>
      <c r="B2800" s="94" t="s">
        <v>185</v>
      </c>
      <c r="C2800" s="94" t="s">
        <v>11</v>
      </c>
      <c r="D2800" s="94" t="s">
        <v>196</v>
      </c>
      <c r="E2800" s="94" t="s">
        <v>298</v>
      </c>
      <c r="F2800" s="93">
        <v>49019.0</v>
      </c>
      <c r="G2800" s="95" t="s">
        <v>173</v>
      </c>
      <c r="H2800" s="93">
        <v>146826.0</v>
      </c>
    </row>
    <row r="2801">
      <c r="A2801" s="93">
        <v>2020.0</v>
      </c>
      <c r="B2801" s="94" t="s">
        <v>185</v>
      </c>
      <c r="C2801" s="94" t="s">
        <v>11</v>
      </c>
      <c r="D2801" s="94" t="s">
        <v>222</v>
      </c>
      <c r="E2801" s="94" t="s">
        <v>304</v>
      </c>
      <c r="F2801" s="93">
        <v>31087.0</v>
      </c>
      <c r="G2801" s="95" t="s">
        <v>173</v>
      </c>
      <c r="H2801" s="96">
        <v>2983.0</v>
      </c>
    </row>
    <row r="2802">
      <c r="A2802" s="93">
        <v>2020.0</v>
      </c>
      <c r="B2802" s="94" t="s">
        <v>185</v>
      </c>
      <c r="C2802" s="94" t="s">
        <v>11</v>
      </c>
      <c r="D2802" s="94" t="s">
        <v>250</v>
      </c>
      <c r="E2802" s="94" t="s">
        <v>316</v>
      </c>
      <c r="F2802" s="93">
        <v>30085.0</v>
      </c>
      <c r="G2802" s="95" t="s">
        <v>189</v>
      </c>
      <c r="H2802" s="96">
        <v>183275.0</v>
      </c>
    </row>
    <row r="2803">
      <c r="A2803" s="93">
        <v>2020.0</v>
      </c>
      <c r="B2803" s="94" t="s">
        <v>185</v>
      </c>
      <c r="C2803" s="94" t="s">
        <v>11</v>
      </c>
      <c r="D2803" s="94" t="s">
        <v>250</v>
      </c>
      <c r="E2803" s="94" t="s">
        <v>316</v>
      </c>
      <c r="F2803" s="93">
        <v>30085.0</v>
      </c>
      <c r="G2803" s="95" t="s">
        <v>173</v>
      </c>
      <c r="H2803" s="96">
        <v>89853.0</v>
      </c>
    </row>
    <row r="2804">
      <c r="A2804" s="93">
        <v>2020.0</v>
      </c>
      <c r="B2804" s="94" t="s">
        <v>185</v>
      </c>
      <c r="C2804" s="94" t="s">
        <v>11</v>
      </c>
      <c r="D2804" s="94" t="s">
        <v>190</v>
      </c>
      <c r="E2804" s="94" t="s">
        <v>246</v>
      </c>
      <c r="F2804" s="93">
        <v>48419.0</v>
      </c>
      <c r="G2804" s="95" t="s">
        <v>189</v>
      </c>
      <c r="H2804" s="96">
        <v>7124057.0</v>
      </c>
    </row>
    <row r="2805">
      <c r="A2805" s="93">
        <v>2020.0</v>
      </c>
      <c r="B2805" s="94" t="s">
        <v>185</v>
      </c>
      <c r="C2805" s="94" t="s">
        <v>11</v>
      </c>
      <c r="D2805" s="94" t="s">
        <v>190</v>
      </c>
      <c r="E2805" s="94" t="s">
        <v>246</v>
      </c>
      <c r="F2805" s="93">
        <v>48419.0</v>
      </c>
      <c r="G2805" s="95" t="s">
        <v>173</v>
      </c>
      <c r="H2805" s="96">
        <v>2127.0</v>
      </c>
    </row>
    <row r="2806">
      <c r="A2806" s="93">
        <v>2020.0</v>
      </c>
      <c r="B2806" s="94" t="s">
        <v>185</v>
      </c>
      <c r="C2806" s="94" t="s">
        <v>11</v>
      </c>
      <c r="D2806" s="94" t="s">
        <v>196</v>
      </c>
      <c r="E2806" s="94" t="s">
        <v>275</v>
      </c>
      <c r="F2806" s="93">
        <v>49053.0</v>
      </c>
      <c r="G2806" s="95" t="s">
        <v>189</v>
      </c>
      <c r="H2806" s="96">
        <v>2921.0</v>
      </c>
    </row>
    <row r="2807">
      <c r="A2807" s="93">
        <v>2020.0</v>
      </c>
      <c r="B2807" s="94" t="s">
        <v>185</v>
      </c>
      <c r="C2807" s="94" t="s">
        <v>11</v>
      </c>
      <c r="D2807" s="94" t="s">
        <v>231</v>
      </c>
      <c r="E2807" s="94" t="s">
        <v>188</v>
      </c>
      <c r="F2807" s="93">
        <v>5071.0</v>
      </c>
      <c r="G2807" s="95" t="s">
        <v>189</v>
      </c>
      <c r="H2807" s="96">
        <v>235412.0</v>
      </c>
    </row>
    <row r="2808">
      <c r="A2808" s="93">
        <v>2020.0</v>
      </c>
      <c r="B2808" s="94" t="s">
        <v>185</v>
      </c>
      <c r="C2808" s="94" t="s">
        <v>11</v>
      </c>
      <c r="D2808" s="94" t="s">
        <v>192</v>
      </c>
      <c r="E2808" s="94" t="s">
        <v>338</v>
      </c>
      <c r="F2808" s="93">
        <v>22081.0</v>
      </c>
      <c r="G2808" s="95" t="s">
        <v>189</v>
      </c>
      <c r="H2808" s="96">
        <v>74872.0</v>
      </c>
    </row>
    <row r="2809">
      <c r="A2809" s="93">
        <v>2020.0</v>
      </c>
      <c r="B2809" s="94" t="s">
        <v>185</v>
      </c>
      <c r="C2809" s="94" t="s">
        <v>11</v>
      </c>
      <c r="D2809" s="94" t="s">
        <v>192</v>
      </c>
      <c r="E2809" s="94" t="s">
        <v>338</v>
      </c>
      <c r="F2809" s="93">
        <v>22081.0</v>
      </c>
      <c r="G2809" s="94" t="s">
        <v>173</v>
      </c>
      <c r="H2809" s="96">
        <v>27.0</v>
      </c>
    </row>
    <row r="2810">
      <c r="A2810" s="93">
        <v>2020.0</v>
      </c>
      <c r="B2810" s="94" t="s">
        <v>185</v>
      </c>
      <c r="C2810" s="94" t="s">
        <v>11</v>
      </c>
      <c r="D2810" s="94" t="s">
        <v>187</v>
      </c>
      <c r="E2810" s="94" t="s">
        <v>386</v>
      </c>
      <c r="F2810" s="93">
        <v>56023.0</v>
      </c>
      <c r="G2810" s="94" t="s">
        <v>189</v>
      </c>
      <c r="H2810" s="96">
        <v>2.1339472E7</v>
      </c>
    </row>
    <row r="2811">
      <c r="A2811" s="93">
        <v>2020.0</v>
      </c>
      <c r="B2811" s="94" t="s">
        <v>185</v>
      </c>
      <c r="C2811" s="94" t="s">
        <v>11</v>
      </c>
      <c r="D2811" s="94" t="s">
        <v>187</v>
      </c>
      <c r="E2811" s="94" t="s">
        <v>386</v>
      </c>
      <c r="F2811" s="93">
        <v>56023.0</v>
      </c>
      <c r="G2811" s="94" t="s">
        <v>173</v>
      </c>
      <c r="H2811" s="96">
        <v>159379.0</v>
      </c>
    </row>
    <row r="2812">
      <c r="A2812" s="93">
        <v>2020.0</v>
      </c>
      <c r="B2812" s="94" t="s">
        <v>185</v>
      </c>
      <c r="C2812" s="94" t="s">
        <v>186</v>
      </c>
      <c r="D2812" s="94" t="s">
        <v>196</v>
      </c>
      <c r="E2812" s="94" t="s">
        <v>317</v>
      </c>
      <c r="F2812" s="93">
        <v>49047.0</v>
      </c>
      <c r="G2812" s="95" t="s">
        <v>173</v>
      </c>
      <c r="H2812" s="93">
        <v>7585.0</v>
      </c>
    </row>
    <row r="2813">
      <c r="A2813" s="93">
        <v>2020.0</v>
      </c>
      <c r="B2813" s="94" t="s">
        <v>185</v>
      </c>
      <c r="C2813" s="94" t="s">
        <v>186</v>
      </c>
      <c r="D2813" s="94" t="s">
        <v>196</v>
      </c>
      <c r="E2813" s="94" t="s">
        <v>317</v>
      </c>
      <c r="F2813" s="93">
        <v>49047.0</v>
      </c>
      <c r="G2813" s="95" t="s">
        <v>189</v>
      </c>
      <c r="H2813" s="93">
        <v>333648.0</v>
      </c>
    </row>
    <row r="2814">
      <c r="A2814" s="93">
        <v>2020.0</v>
      </c>
      <c r="B2814" s="94" t="s">
        <v>185</v>
      </c>
      <c r="C2814" s="94" t="s">
        <v>11</v>
      </c>
      <c r="D2814" s="94" t="s">
        <v>202</v>
      </c>
      <c r="E2814" s="94" t="s">
        <v>258</v>
      </c>
      <c r="F2814" s="93">
        <v>26039.0</v>
      </c>
      <c r="G2814" s="95" t="s">
        <v>189</v>
      </c>
      <c r="H2814" s="93">
        <v>37218.0</v>
      </c>
    </row>
    <row r="2815">
      <c r="A2815" s="93">
        <v>2020.0</v>
      </c>
      <c r="B2815" s="94" t="s">
        <v>185</v>
      </c>
      <c r="C2815" s="94" t="s">
        <v>11</v>
      </c>
      <c r="D2815" s="94" t="s">
        <v>217</v>
      </c>
      <c r="E2815" s="94" t="s">
        <v>188</v>
      </c>
      <c r="F2815" s="93">
        <v>21115.0</v>
      </c>
      <c r="G2815" s="95" t="s">
        <v>189</v>
      </c>
      <c r="H2815" s="96">
        <v>282.0</v>
      </c>
    </row>
    <row r="2816">
      <c r="A2816" s="93">
        <v>2020.0</v>
      </c>
      <c r="B2816" s="94" t="s">
        <v>185</v>
      </c>
      <c r="C2816" s="94" t="s">
        <v>11</v>
      </c>
      <c r="D2816" s="94" t="s">
        <v>200</v>
      </c>
      <c r="E2816" s="94" t="s">
        <v>353</v>
      </c>
      <c r="F2816" s="93">
        <v>40141.0</v>
      </c>
      <c r="G2816" s="95" t="s">
        <v>173</v>
      </c>
      <c r="H2816" s="96">
        <v>7075.0</v>
      </c>
    </row>
    <row r="2817">
      <c r="A2817" s="93">
        <v>2020.0</v>
      </c>
      <c r="B2817" s="94" t="s">
        <v>185</v>
      </c>
      <c r="C2817" s="94" t="s">
        <v>11</v>
      </c>
      <c r="D2817" s="94" t="s">
        <v>214</v>
      </c>
      <c r="E2817" s="94" t="s">
        <v>358</v>
      </c>
      <c r="F2817" s="93">
        <v>28035.0</v>
      </c>
      <c r="G2817" s="95" t="s">
        <v>189</v>
      </c>
      <c r="H2817" s="96">
        <v>94040.0</v>
      </c>
    </row>
    <row r="2818">
      <c r="A2818" s="93">
        <v>2020.0</v>
      </c>
      <c r="B2818" s="94" t="s">
        <v>185</v>
      </c>
      <c r="C2818" s="94" t="s">
        <v>11</v>
      </c>
      <c r="D2818" s="94" t="s">
        <v>214</v>
      </c>
      <c r="E2818" s="94" t="s">
        <v>358</v>
      </c>
      <c r="F2818" s="93">
        <v>28035.0</v>
      </c>
      <c r="G2818" s="95" t="s">
        <v>173</v>
      </c>
      <c r="H2818" s="96">
        <v>582.0</v>
      </c>
    </row>
    <row r="2819">
      <c r="A2819" s="93">
        <v>2020.0</v>
      </c>
      <c r="B2819" s="94" t="s">
        <v>185</v>
      </c>
      <c r="C2819" s="94" t="s">
        <v>11</v>
      </c>
      <c r="D2819" s="94" t="s">
        <v>190</v>
      </c>
      <c r="E2819" s="94" t="s">
        <v>366</v>
      </c>
      <c r="F2819" s="93">
        <v>48161.0</v>
      </c>
      <c r="G2819" s="95" t="s">
        <v>189</v>
      </c>
      <c r="H2819" s="96">
        <v>31453.0</v>
      </c>
    </row>
    <row r="2820">
      <c r="A2820" s="93">
        <v>2020.0</v>
      </c>
      <c r="B2820" s="94" t="s">
        <v>185</v>
      </c>
      <c r="C2820" s="94" t="s">
        <v>11</v>
      </c>
      <c r="D2820" s="94" t="s">
        <v>190</v>
      </c>
      <c r="E2820" s="94" t="s">
        <v>366</v>
      </c>
      <c r="F2820" s="93">
        <v>48161.0</v>
      </c>
      <c r="G2820" s="95" t="s">
        <v>173</v>
      </c>
      <c r="H2820" s="96">
        <v>68.0</v>
      </c>
    </row>
    <row r="2821">
      <c r="A2821" s="93">
        <v>2020.0</v>
      </c>
      <c r="B2821" s="94" t="s">
        <v>185</v>
      </c>
      <c r="C2821" s="94" t="s">
        <v>11</v>
      </c>
      <c r="D2821" s="94" t="s">
        <v>187</v>
      </c>
      <c r="E2821" s="94" t="s">
        <v>370</v>
      </c>
      <c r="F2821" s="93">
        <v>56017.0</v>
      </c>
      <c r="G2821" s="95" t="s">
        <v>189</v>
      </c>
      <c r="H2821" s="96">
        <v>87932.0</v>
      </c>
    </row>
    <row r="2822">
      <c r="A2822" s="93">
        <v>2020.0</v>
      </c>
      <c r="B2822" s="94" t="s">
        <v>185</v>
      </c>
      <c r="C2822" s="94" t="s">
        <v>11</v>
      </c>
      <c r="D2822" s="94" t="s">
        <v>187</v>
      </c>
      <c r="E2822" s="94" t="s">
        <v>370</v>
      </c>
      <c r="F2822" s="93">
        <v>56017.0</v>
      </c>
      <c r="G2822" s="95" t="s">
        <v>173</v>
      </c>
      <c r="H2822" s="96">
        <v>1177773.0</v>
      </c>
    </row>
    <row r="2823">
      <c r="A2823" s="93">
        <v>2020.0</v>
      </c>
      <c r="B2823" s="94" t="s">
        <v>185</v>
      </c>
      <c r="C2823" s="94" t="s">
        <v>11</v>
      </c>
      <c r="D2823" s="94" t="s">
        <v>187</v>
      </c>
      <c r="E2823" s="94" t="s">
        <v>284</v>
      </c>
      <c r="F2823" s="93">
        <v>56009.0</v>
      </c>
      <c r="G2823" s="95" t="s">
        <v>189</v>
      </c>
      <c r="H2823" s="96">
        <v>4.9160781E7</v>
      </c>
    </row>
    <row r="2824">
      <c r="A2824" s="93">
        <v>2020.0</v>
      </c>
      <c r="B2824" s="94" t="s">
        <v>185</v>
      </c>
      <c r="C2824" s="94" t="s">
        <v>11</v>
      </c>
      <c r="D2824" s="94" t="s">
        <v>187</v>
      </c>
      <c r="E2824" s="94" t="s">
        <v>284</v>
      </c>
      <c r="F2824" s="93">
        <v>56009.0</v>
      </c>
      <c r="G2824" s="95" t="s">
        <v>173</v>
      </c>
      <c r="H2824" s="96">
        <v>1.6382E7</v>
      </c>
    </row>
    <row r="2825">
      <c r="A2825" s="93">
        <v>2020.0</v>
      </c>
      <c r="B2825" s="94" t="s">
        <v>185</v>
      </c>
      <c r="C2825" s="94" t="s">
        <v>11</v>
      </c>
      <c r="D2825" s="94" t="s">
        <v>187</v>
      </c>
      <c r="E2825" s="94" t="s">
        <v>284</v>
      </c>
      <c r="F2825" s="93">
        <v>56009.0</v>
      </c>
      <c r="G2825" s="95" t="s">
        <v>172</v>
      </c>
      <c r="H2825" s="96">
        <v>1898495.0</v>
      </c>
    </row>
    <row r="2826">
      <c r="A2826" s="93">
        <v>2020.0</v>
      </c>
      <c r="B2826" s="94" t="s">
        <v>185</v>
      </c>
      <c r="C2826" s="94" t="s">
        <v>11</v>
      </c>
      <c r="D2826" s="94" t="s">
        <v>204</v>
      </c>
      <c r="E2826" s="94" t="s">
        <v>374</v>
      </c>
      <c r="F2826" s="93">
        <v>8014.0</v>
      </c>
      <c r="G2826" s="95" t="s">
        <v>189</v>
      </c>
      <c r="H2826" s="96">
        <v>165.0</v>
      </c>
    </row>
    <row r="2827">
      <c r="A2827" s="93">
        <v>2020.0</v>
      </c>
      <c r="B2827" s="94" t="s">
        <v>185</v>
      </c>
      <c r="C2827" s="94" t="s">
        <v>11</v>
      </c>
      <c r="D2827" s="94" t="s">
        <v>204</v>
      </c>
      <c r="E2827" s="94" t="s">
        <v>374</v>
      </c>
      <c r="F2827" s="93">
        <v>8014.0</v>
      </c>
      <c r="G2827" s="95" t="s">
        <v>173</v>
      </c>
      <c r="H2827" s="96">
        <v>7.0</v>
      </c>
    </row>
    <row r="2828">
      <c r="A2828" s="93">
        <v>2020.0</v>
      </c>
      <c r="B2828" s="94" t="s">
        <v>185</v>
      </c>
      <c r="C2828" s="94" t="s">
        <v>11</v>
      </c>
      <c r="D2828" s="94" t="s">
        <v>198</v>
      </c>
      <c r="E2828" s="94" t="s">
        <v>521</v>
      </c>
      <c r="F2828" s="93">
        <v>1073.0</v>
      </c>
      <c r="G2828" s="95" t="s">
        <v>172</v>
      </c>
      <c r="H2828" s="96">
        <v>145052.0</v>
      </c>
    </row>
    <row r="2829">
      <c r="A2829" s="93">
        <v>2020.0</v>
      </c>
      <c r="B2829" s="94" t="s">
        <v>185</v>
      </c>
      <c r="C2829" s="94" t="s">
        <v>11</v>
      </c>
      <c r="D2829" s="94" t="s">
        <v>194</v>
      </c>
      <c r="E2829" s="94" t="s">
        <v>380</v>
      </c>
      <c r="F2829" s="93">
        <v>38013.0</v>
      </c>
      <c r="G2829" s="95" t="s">
        <v>189</v>
      </c>
      <c r="H2829" s="96">
        <v>371362.0</v>
      </c>
    </row>
    <row r="2830">
      <c r="A2830" s="93">
        <v>2020.0</v>
      </c>
      <c r="B2830" s="94" t="s">
        <v>185</v>
      </c>
      <c r="C2830" s="94" t="s">
        <v>11</v>
      </c>
      <c r="D2830" s="94" t="s">
        <v>194</v>
      </c>
      <c r="E2830" s="94" t="s">
        <v>380</v>
      </c>
      <c r="F2830" s="93">
        <v>38013.0</v>
      </c>
      <c r="G2830" s="95" t="s">
        <v>173</v>
      </c>
      <c r="H2830" s="96">
        <v>78378.0</v>
      </c>
    </row>
    <row r="2831">
      <c r="A2831" s="93">
        <v>2020.0</v>
      </c>
      <c r="B2831" s="94" t="s">
        <v>185</v>
      </c>
      <c r="C2831" s="94" t="s">
        <v>11</v>
      </c>
      <c r="D2831" s="94" t="s">
        <v>214</v>
      </c>
      <c r="E2831" s="94" t="s">
        <v>356</v>
      </c>
      <c r="F2831" s="93">
        <v>28111.0</v>
      </c>
      <c r="G2831" s="95" t="s">
        <v>189</v>
      </c>
      <c r="H2831" s="96">
        <v>22199.0</v>
      </c>
    </row>
    <row r="2832">
      <c r="A2832" s="93">
        <v>2020.0</v>
      </c>
      <c r="B2832" s="94" t="s">
        <v>185</v>
      </c>
      <c r="C2832" s="94" t="s">
        <v>11</v>
      </c>
      <c r="D2832" s="94" t="s">
        <v>214</v>
      </c>
      <c r="E2832" s="94" t="s">
        <v>356</v>
      </c>
      <c r="F2832" s="93">
        <v>28111.0</v>
      </c>
      <c r="G2832" s="95" t="s">
        <v>173</v>
      </c>
      <c r="H2832" s="96">
        <v>89525.0</v>
      </c>
    </row>
    <row r="2833">
      <c r="A2833" s="93">
        <v>2020.0</v>
      </c>
      <c r="B2833" s="94" t="s">
        <v>185</v>
      </c>
      <c r="C2833" s="94" t="s">
        <v>11</v>
      </c>
      <c r="D2833" s="94" t="s">
        <v>204</v>
      </c>
      <c r="E2833" s="94" t="s">
        <v>387</v>
      </c>
      <c r="F2833" s="93">
        <v>8113.0</v>
      </c>
      <c r="G2833" s="95" t="s">
        <v>189</v>
      </c>
      <c r="H2833" s="96">
        <v>1540891.0</v>
      </c>
    </row>
    <row r="2834">
      <c r="A2834" s="93">
        <v>2020.0</v>
      </c>
      <c r="B2834" s="94" t="s">
        <v>185</v>
      </c>
      <c r="C2834" s="94" t="s">
        <v>11</v>
      </c>
      <c r="D2834" s="94" t="s">
        <v>204</v>
      </c>
      <c r="E2834" s="94" t="s">
        <v>387</v>
      </c>
      <c r="F2834" s="93">
        <v>8113.0</v>
      </c>
      <c r="G2834" s="95" t="s">
        <v>173</v>
      </c>
      <c r="H2834" s="93">
        <v>1179.0</v>
      </c>
    </row>
    <row r="2835">
      <c r="A2835" s="93">
        <v>2020.0</v>
      </c>
      <c r="B2835" s="94" t="s">
        <v>185</v>
      </c>
      <c r="C2835" s="94" t="s">
        <v>11</v>
      </c>
      <c r="D2835" s="94" t="s">
        <v>204</v>
      </c>
      <c r="E2835" s="94" t="s">
        <v>389</v>
      </c>
      <c r="F2835" s="93">
        <v>8069.0</v>
      </c>
      <c r="G2835" s="95" t="s">
        <v>189</v>
      </c>
      <c r="H2835" s="96">
        <v>105.0</v>
      </c>
    </row>
    <row r="2836">
      <c r="A2836" s="93">
        <v>2020.0</v>
      </c>
      <c r="B2836" s="94" t="s">
        <v>185</v>
      </c>
      <c r="C2836" s="94" t="s">
        <v>11</v>
      </c>
      <c r="D2836" s="94" t="s">
        <v>204</v>
      </c>
      <c r="E2836" s="94" t="s">
        <v>389</v>
      </c>
      <c r="F2836" s="93">
        <v>8069.0</v>
      </c>
      <c r="G2836" s="95" t="s">
        <v>173</v>
      </c>
      <c r="H2836" s="96">
        <v>819.0</v>
      </c>
    </row>
    <row r="2837">
      <c r="A2837" s="93">
        <v>2020.0</v>
      </c>
      <c r="B2837" s="94" t="s">
        <v>185</v>
      </c>
      <c r="C2837" s="94" t="s">
        <v>11</v>
      </c>
      <c r="D2837" s="94" t="s">
        <v>206</v>
      </c>
      <c r="E2837" s="94" t="s">
        <v>355</v>
      </c>
      <c r="F2837" s="93">
        <v>35025.0</v>
      </c>
      <c r="G2837" s="95" t="s">
        <v>189</v>
      </c>
      <c r="H2837" s="96">
        <v>3.22454058E8</v>
      </c>
    </row>
    <row r="2838">
      <c r="A2838" s="93">
        <v>2020.0</v>
      </c>
      <c r="B2838" s="94" t="s">
        <v>185</v>
      </c>
      <c r="C2838" s="94" t="s">
        <v>11</v>
      </c>
      <c r="D2838" s="94" t="s">
        <v>206</v>
      </c>
      <c r="E2838" s="94" t="s">
        <v>355</v>
      </c>
      <c r="F2838" s="93">
        <v>35025.0</v>
      </c>
      <c r="G2838" s="95" t="s">
        <v>173</v>
      </c>
      <c r="H2838" s="96">
        <v>1.05099766E8</v>
      </c>
    </row>
    <row r="2839">
      <c r="A2839" s="93">
        <v>2020.0</v>
      </c>
      <c r="B2839" s="94" t="s">
        <v>185</v>
      </c>
      <c r="C2839" s="94" t="s">
        <v>11</v>
      </c>
      <c r="D2839" s="94" t="s">
        <v>260</v>
      </c>
      <c r="E2839" s="94" t="s">
        <v>394</v>
      </c>
      <c r="F2839" s="93">
        <v>42053.0</v>
      </c>
      <c r="G2839" s="95" t="s">
        <v>189</v>
      </c>
      <c r="H2839" s="96">
        <v>4765.0</v>
      </c>
    </row>
    <row r="2840">
      <c r="A2840" s="93">
        <v>2020.0</v>
      </c>
      <c r="B2840" s="94" t="s">
        <v>185</v>
      </c>
      <c r="C2840" s="94" t="s">
        <v>11</v>
      </c>
      <c r="D2840" s="94" t="s">
        <v>260</v>
      </c>
      <c r="E2840" s="94" t="s">
        <v>394</v>
      </c>
      <c r="F2840" s="93">
        <v>42053.0</v>
      </c>
      <c r="G2840" s="95" t="s">
        <v>173</v>
      </c>
      <c r="H2840" s="96">
        <v>569.0</v>
      </c>
    </row>
    <row r="2841">
      <c r="A2841" s="93">
        <v>2020.0</v>
      </c>
      <c r="B2841" s="94" t="s">
        <v>185</v>
      </c>
      <c r="C2841" s="94" t="s">
        <v>11</v>
      </c>
      <c r="D2841" s="94" t="s">
        <v>200</v>
      </c>
      <c r="E2841" s="94" t="s">
        <v>395</v>
      </c>
      <c r="F2841" s="93">
        <v>40079.0</v>
      </c>
      <c r="G2841" s="95" t="s">
        <v>189</v>
      </c>
      <c r="H2841" s="96">
        <v>26818.0</v>
      </c>
    </row>
    <row r="2842">
      <c r="A2842" s="93">
        <v>2020.0</v>
      </c>
      <c r="B2842" s="94" t="s">
        <v>185</v>
      </c>
      <c r="C2842" s="94" t="s">
        <v>11</v>
      </c>
      <c r="D2842" s="94" t="s">
        <v>200</v>
      </c>
      <c r="E2842" s="94" t="s">
        <v>395</v>
      </c>
      <c r="F2842" s="93">
        <v>40079.0</v>
      </c>
      <c r="G2842" s="95" t="s">
        <v>172</v>
      </c>
      <c r="H2842" s="96">
        <v>69640.0</v>
      </c>
    </row>
    <row r="2843">
      <c r="A2843" s="93">
        <v>2020.0</v>
      </c>
      <c r="B2843" s="94" t="s">
        <v>185</v>
      </c>
      <c r="C2843" s="94" t="s">
        <v>11</v>
      </c>
      <c r="D2843" s="94" t="s">
        <v>200</v>
      </c>
      <c r="E2843" s="94" t="s">
        <v>397</v>
      </c>
      <c r="F2843" s="93">
        <v>40139.0</v>
      </c>
      <c r="G2843" s="95" t="s">
        <v>189</v>
      </c>
      <c r="H2843" s="96">
        <v>82640.0</v>
      </c>
    </row>
    <row r="2844">
      <c r="A2844" s="93">
        <v>2020.0</v>
      </c>
      <c r="B2844" s="94" t="s">
        <v>185</v>
      </c>
      <c r="C2844" s="94" t="s">
        <v>11</v>
      </c>
      <c r="D2844" s="94" t="s">
        <v>200</v>
      </c>
      <c r="E2844" s="94" t="s">
        <v>397</v>
      </c>
      <c r="F2844" s="93">
        <v>40139.0</v>
      </c>
      <c r="G2844" s="95" t="s">
        <v>173</v>
      </c>
      <c r="H2844" s="96">
        <v>1007.0</v>
      </c>
    </row>
    <row r="2845">
      <c r="A2845" s="93">
        <v>2020.0</v>
      </c>
      <c r="B2845" s="94" t="s">
        <v>185</v>
      </c>
      <c r="C2845" s="94" t="s">
        <v>11</v>
      </c>
      <c r="D2845" s="94" t="s">
        <v>263</v>
      </c>
      <c r="E2845" s="94" t="s">
        <v>402</v>
      </c>
      <c r="F2845" s="93">
        <v>20081.0</v>
      </c>
      <c r="G2845" s="95" t="s">
        <v>189</v>
      </c>
      <c r="H2845" s="96">
        <v>170925.0</v>
      </c>
    </row>
    <row r="2846">
      <c r="A2846" s="93">
        <v>2020.0</v>
      </c>
      <c r="B2846" s="94" t="s">
        <v>185</v>
      </c>
      <c r="C2846" s="94" t="s">
        <v>11</v>
      </c>
      <c r="D2846" s="94" t="s">
        <v>263</v>
      </c>
      <c r="E2846" s="94" t="s">
        <v>402</v>
      </c>
      <c r="F2846" s="93">
        <v>20081.0</v>
      </c>
      <c r="G2846" s="95" t="s">
        <v>173</v>
      </c>
      <c r="H2846" s="96">
        <v>18343.0</v>
      </c>
    </row>
    <row r="2847">
      <c r="A2847" s="93">
        <v>2020.0</v>
      </c>
      <c r="B2847" s="94" t="s">
        <v>185</v>
      </c>
      <c r="C2847" s="94" t="s">
        <v>11</v>
      </c>
      <c r="D2847" s="94" t="s">
        <v>263</v>
      </c>
      <c r="E2847" s="94" t="s">
        <v>403</v>
      </c>
      <c r="F2847" s="93">
        <v>20093.0</v>
      </c>
      <c r="G2847" s="95" t="s">
        <v>189</v>
      </c>
      <c r="H2847" s="96">
        <v>864625.0</v>
      </c>
    </row>
    <row r="2848">
      <c r="A2848" s="93">
        <v>2020.0</v>
      </c>
      <c r="B2848" s="94" t="s">
        <v>185</v>
      </c>
      <c r="C2848" s="94" t="s">
        <v>11</v>
      </c>
      <c r="D2848" s="94" t="s">
        <v>263</v>
      </c>
      <c r="E2848" s="94" t="s">
        <v>403</v>
      </c>
      <c r="F2848" s="93">
        <v>20093.0</v>
      </c>
      <c r="G2848" s="95" t="s">
        <v>173</v>
      </c>
      <c r="H2848" s="96">
        <v>19727.0</v>
      </c>
    </row>
    <row r="2849">
      <c r="A2849" s="93">
        <v>2020.0</v>
      </c>
      <c r="B2849" s="94" t="s">
        <v>185</v>
      </c>
      <c r="C2849" s="94" t="s">
        <v>11</v>
      </c>
      <c r="D2849" s="94" t="s">
        <v>204</v>
      </c>
      <c r="E2849" s="94" t="s">
        <v>404</v>
      </c>
      <c r="F2849" s="93">
        <v>8067.0</v>
      </c>
      <c r="G2849" s="95" t="s">
        <v>189</v>
      </c>
      <c r="H2849" s="96">
        <v>1.0878101E7</v>
      </c>
    </row>
    <row r="2850">
      <c r="A2850" s="93">
        <v>2020.0</v>
      </c>
      <c r="B2850" s="94" t="s">
        <v>185</v>
      </c>
      <c r="C2850" s="94" t="s">
        <v>11</v>
      </c>
      <c r="D2850" s="94" t="s">
        <v>204</v>
      </c>
      <c r="E2850" s="94" t="s">
        <v>404</v>
      </c>
      <c r="F2850" s="93">
        <v>8067.0</v>
      </c>
      <c r="G2850" s="95" t="s">
        <v>173</v>
      </c>
      <c r="H2850" s="96">
        <v>22.0</v>
      </c>
    </row>
    <row r="2851">
      <c r="A2851" s="93">
        <v>2020.0</v>
      </c>
      <c r="B2851" s="94" t="s">
        <v>185</v>
      </c>
      <c r="C2851" s="94" t="s">
        <v>11</v>
      </c>
      <c r="D2851" s="94" t="s">
        <v>204</v>
      </c>
      <c r="E2851" s="94" t="s">
        <v>404</v>
      </c>
      <c r="F2851" s="93">
        <v>8067.0</v>
      </c>
      <c r="G2851" s="95" t="s">
        <v>172</v>
      </c>
      <c r="H2851" s="96">
        <v>628146.0</v>
      </c>
    </row>
    <row r="2852">
      <c r="A2852" s="93">
        <v>2020.0</v>
      </c>
      <c r="B2852" s="94" t="s">
        <v>185</v>
      </c>
      <c r="C2852" s="94" t="s">
        <v>11</v>
      </c>
      <c r="D2852" s="94" t="s">
        <v>204</v>
      </c>
      <c r="E2852" s="94" t="s">
        <v>357</v>
      </c>
      <c r="F2852" s="93">
        <v>8043.0</v>
      </c>
      <c r="G2852" s="95" t="s">
        <v>189</v>
      </c>
      <c r="H2852" s="96">
        <v>121.0</v>
      </c>
    </row>
    <row r="2853">
      <c r="A2853" s="93">
        <v>2020.0</v>
      </c>
      <c r="B2853" s="94" t="s">
        <v>185</v>
      </c>
      <c r="C2853" s="94" t="s">
        <v>11</v>
      </c>
      <c r="D2853" s="94" t="s">
        <v>204</v>
      </c>
      <c r="E2853" s="94" t="s">
        <v>357</v>
      </c>
      <c r="F2853" s="93">
        <v>8043.0</v>
      </c>
      <c r="G2853" s="95" t="s">
        <v>173</v>
      </c>
      <c r="H2853" s="96">
        <v>69.0</v>
      </c>
    </row>
    <row r="2854">
      <c r="A2854" s="93">
        <v>2020.0</v>
      </c>
      <c r="B2854" s="94" t="s">
        <v>185</v>
      </c>
      <c r="C2854" s="94" t="s">
        <v>11</v>
      </c>
      <c r="D2854" s="94" t="s">
        <v>263</v>
      </c>
      <c r="E2854" s="94" t="s">
        <v>407</v>
      </c>
      <c r="F2854" s="93">
        <v>20129.0</v>
      </c>
      <c r="G2854" s="95" t="s">
        <v>189</v>
      </c>
      <c r="H2854" s="96">
        <v>1364850.0</v>
      </c>
    </row>
    <row r="2855">
      <c r="A2855" s="93">
        <v>2020.0</v>
      </c>
      <c r="B2855" s="94" t="s">
        <v>185</v>
      </c>
      <c r="C2855" s="94" t="s">
        <v>11</v>
      </c>
      <c r="D2855" s="94" t="s">
        <v>263</v>
      </c>
      <c r="E2855" s="94" t="s">
        <v>407</v>
      </c>
      <c r="F2855" s="93">
        <v>20129.0</v>
      </c>
      <c r="G2855" s="95" t="s">
        <v>173</v>
      </c>
      <c r="H2855" s="96">
        <v>33234.0</v>
      </c>
    </row>
    <row r="2856">
      <c r="A2856" s="93">
        <v>2020.0</v>
      </c>
      <c r="B2856" s="94" t="s">
        <v>185</v>
      </c>
      <c r="C2856" s="94" t="s">
        <v>11</v>
      </c>
      <c r="D2856" s="94" t="s">
        <v>192</v>
      </c>
      <c r="E2856" s="94" t="s">
        <v>408</v>
      </c>
      <c r="F2856" s="93">
        <v>22113.0</v>
      </c>
      <c r="G2856" s="95" t="s">
        <v>173</v>
      </c>
      <c r="H2856" s="96">
        <v>614.0</v>
      </c>
    </row>
    <row r="2857">
      <c r="A2857" s="93">
        <v>2020.0</v>
      </c>
      <c r="B2857" s="94" t="s">
        <v>185</v>
      </c>
      <c r="C2857" s="94" t="s">
        <v>11</v>
      </c>
      <c r="D2857" s="94" t="s">
        <v>187</v>
      </c>
      <c r="E2857" s="94" t="s">
        <v>409</v>
      </c>
      <c r="F2857" s="93">
        <v>56021.0</v>
      </c>
      <c r="G2857" s="95" t="s">
        <v>189</v>
      </c>
      <c r="H2857" s="96">
        <v>841550.0</v>
      </c>
    </row>
    <row r="2858">
      <c r="A2858" s="93">
        <v>2020.0</v>
      </c>
      <c r="B2858" s="94" t="s">
        <v>185</v>
      </c>
      <c r="C2858" s="94" t="s">
        <v>11</v>
      </c>
      <c r="D2858" s="94" t="s">
        <v>187</v>
      </c>
      <c r="E2858" s="94" t="s">
        <v>409</v>
      </c>
      <c r="F2858" s="93">
        <v>56021.0</v>
      </c>
      <c r="G2858" s="95" t="s">
        <v>173</v>
      </c>
      <c r="H2858" s="96">
        <v>945698.0</v>
      </c>
    </row>
    <row r="2859">
      <c r="A2859" s="93">
        <v>2020.0</v>
      </c>
      <c r="B2859" s="94" t="s">
        <v>185</v>
      </c>
      <c r="C2859" s="94" t="s">
        <v>11</v>
      </c>
      <c r="D2859" s="94" t="s">
        <v>300</v>
      </c>
      <c r="E2859" s="94" t="s">
        <v>410</v>
      </c>
      <c r="F2859" s="93">
        <v>6077.0</v>
      </c>
      <c r="G2859" s="95" t="s">
        <v>189</v>
      </c>
      <c r="H2859" s="96">
        <v>1442.0</v>
      </c>
    </row>
    <row r="2860">
      <c r="A2860" s="93">
        <v>2020.0</v>
      </c>
      <c r="B2860" s="94" t="s">
        <v>185</v>
      </c>
      <c r="C2860" s="94" t="s">
        <v>11</v>
      </c>
      <c r="D2860" s="94" t="s">
        <v>198</v>
      </c>
      <c r="E2860" s="94" t="s">
        <v>411</v>
      </c>
      <c r="F2860" s="93">
        <v>1003.0</v>
      </c>
      <c r="G2860" s="95" t="s">
        <v>189</v>
      </c>
      <c r="H2860" s="96">
        <v>33137.0</v>
      </c>
    </row>
    <row r="2861">
      <c r="A2861" s="93">
        <v>2020.0</v>
      </c>
      <c r="B2861" s="94" t="s">
        <v>185</v>
      </c>
      <c r="C2861" s="94" t="s">
        <v>11</v>
      </c>
      <c r="D2861" s="94" t="s">
        <v>198</v>
      </c>
      <c r="E2861" s="94" t="s">
        <v>411</v>
      </c>
      <c r="F2861" s="93">
        <v>1003.0</v>
      </c>
      <c r="G2861" s="95" t="s">
        <v>173</v>
      </c>
      <c r="H2861" s="96">
        <v>9.0</v>
      </c>
    </row>
    <row r="2862">
      <c r="A2862" s="93">
        <v>2020.0</v>
      </c>
      <c r="B2862" s="94" t="s">
        <v>185</v>
      </c>
      <c r="C2862" s="94" t="s">
        <v>11</v>
      </c>
      <c r="D2862" s="94" t="s">
        <v>214</v>
      </c>
      <c r="E2862" s="94" t="s">
        <v>413</v>
      </c>
      <c r="F2862" s="93">
        <v>28129.0</v>
      </c>
      <c r="G2862" s="95" t="s">
        <v>189</v>
      </c>
      <c r="H2862" s="96">
        <v>9825.0</v>
      </c>
    </row>
    <row r="2863">
      <c r="A2863" s="93">
        <v>2020.0</v>
      </c>
      <c r="B2863" s="94" t="s">
        <v>185</v>
      </c>
      <c r="C2863" s="94" t="s">
        <v>11</v>
      </c>
      <c r="D2863" s="94" t="s">
        <v>214</v>
      </c>
      <c r="E2863" s="94" t="s">
        <v>413</v>
      </c>
      <c r="F2863" s="93">
        <v>28129.0</v>
      </c>
      <c r="G2863" s="95" t="s">
        <v>173</v>
      </c>
      <c r="H2863" s="96">
        <v>10918.0</v>
      </c>
    </row>
    <row r="2864">
      <c r="A2864" s="93">
        <v>2020.0</v>
      </c>
      <c r="B2864" s="94" t="s">
        <v>185</v>
      </c>
      <c r="C2864" s="94" t="s">
        <v>11</v>
      </c>
      <c r="D2864" s="94" t="s">
        <v>250</v>
      </c>
      <c r="E2864" s="94" t="s">
        <v>414</v>
      </c>
      <c r="F2864" s="93">
        <v>30027.0</v>
      </c>
      <c r="G2864" s="95" t="s">
        <v>189</v>
      </c>
      <c r="H2864" s="96">
        <v>8142.0</v>
      </c>
    </row>
    <row r="2865">
      <c r="A2865" s="93">
        <v>2020.0</v>
      </c>
      <c r="B2865" s="94" t="s">
        <v>185</v>
      </c>
      <c r="C2865" s="94" t="s">
        <v>11</v>
      </c>
      <c r="D2865" s="94" t="s">
        <v>300</v>
      </c>
      <c r="E2865" s="94" t="s">
        <v>416</v>
      </c>
      <c r="F2865" s="93">
        <v>6095.0</v>
      </c>
      <c r="G2865" s="95" t="s">
        <v>189</v>
      </c>
      <c r="H2865" s="96">
        <v>9512.0</v>
      </c>
    </row>
    <row r="2866">
      <c r="A2866" s="93">
        <v>2020.0</v>
      </c>
      <c r="B2866" s="94" t="s">
        <v>185</v>
      </c>
      <c r="C2866" s="94" t="s">
        <v>11</v>
      </c>
      <c r="D2866" s="94" t="s">
        <v>300</v>
      </c>
      <c r="E2866" s="94" t="s">
        <v>416</v>
      </c>
      <c r="F2866" s="93">
        <v>6095.0</v>
      </c>
      <c r="G2866" s="95" t="s">
        <v>173</v>
      </c>
      <c r="H2866" s="96">
        <v>10.0</v>
      </c>
    </row>
    <row r="2867">
      <c r="A2867" s="93">
        <v>2020.0</v>
      </c>
      <c r="B2867" s="94" t="s">
        <v>185</v>
      </c>
      <c r="C2867" s="94" t="s">
        <v>11</v>
      </c>
      <c r="D2867" s="94" t="s">
        <v>398</v>
      </c>
      <c r="E2867" s="94" t="s">
        <v>417</v>
      </c>
      <c r="F2867" s="93">
        <v>36099.0</v>
      </c>
      <c r="G2867" s="95" t="s">
        <v>189</v>
      </c>
      <c r="H2867" s="96">
        <v>2722.0</v>
      </c>
    </row>
    <row r="2868">
      <c r="A2868" s="93">
        <v>2020.0</v>
      </c>
      <c r="B2868" s="94" t="s">
        <v>185</v>
      </c>
      <c r="C2868" s="94" t="s">
        <v>11</v>
      </c>
      <c r="D2868" s="94" t="s">
        <v>200</v>
      </c>
      <c r="E2868" s="94" t="s">
        <v>402</v>
      </c>
      <c r="F2868" s="93">
        <v>40061.0</v>
      </c>
      <c r="G2868" s="95" t="s">
        <v>189</v>
      </c>
      <c r="H2868" s="96">
        <v>109013.0</v>
      </c>
    </row>
    <row r="2869">
      <c r="A2869" s="93">
        <v>2020.0</v>
      </c>
      <c r="B2869" s="94" t="s">
        <v>185</v>
      </c>
      <c r="C2869" s="94" t="s">
        <v>11</v>
      </c>
      <c r="D2869" s="94" t="s">
        <v>231</v>
      </c>
      <c r="E2869" s="94" t="s">
        <v>375</v>
      </c>
      <c r="F2869" s="93">
        <v>5083.0</v>
      </c>
      <c r="G2869" s="95" t="s">
        <v>189</v>
      </c>
      <c r="H2869" s="96">
        <v>2697603.0</v>
      </c>
    </row>
    <row r="2870">
      <c r="A2870" s="93">
        <v>2020.0</v>
      </c>
      <c r="B2870" s="94" t="s">
        <v>185</v>
      </c>
      <c r="C2870" s="94" t="s">
        <v>11</v>
      </c>
      <c r="D2870" s="94" t="s">
        <v>204</v>
      </c>
      <c r="E2870" s="94" t="s">
        <v>315</v>
      </c>
      <c r="F2870" s="93">
        <v>8051.0</v>
      </c>
      <c r="G2870" s="95" t="s">
        <v>189</v>
      </c>
      <c r="H2870" s="96">
        <v>2108788.0</v>
      </c>
    </row>
    <row r="2871">
      <c r="A2871" s="93">
        <v>2020.0</v>
      </c>
      <c r="B2871" s="94" t="s">
        <v>185</v>
      </c>
      <c r="C2871" s="94" t="s">
        <v>11</v>
      </c>
      <c r="D2871" s="94" t="s">
        <v>256</v>
      </c>
      <c r="E2871" s="94" t="s">
        <v>435</v>
      </c>
      <c r="F2871" s="93">
        <v>39009.0</v>
      </c>
      <c r="G2871" s="95" t="s">
        <v>189</v>
      </c>
      <c r="H2871" s="96">
        <v>297.0</v>
      </c>
    </row>
    <row r="2872">
      <c r="A2872" s="93">
        <v>2020.0</v>
      </c>
      <c r="B2872" s="94" t="s">
        <v>185</v>
      </c>
      <c r="C2872" s="94" t="s">
        <v>11</v>
      </c>
      <c r="D2872" s="94" t="s">
        <v>200</v>
      </c>
      <c r="E2872" s="94" t="s">
        <v>455</v>
      </c>
      <c r="F2872" s="93">
        <v>40043.0</v>
      </c>
      <c r="G2872" s="95" t="s">
        <v>189</v>
      </c>
      <c r="H2872" s="96">
        <v>1361633.0</v>
      </c>
    </row>
    <row r="2873">
      <c r="A2873" s="93">
        <v>2020.0</v>
      </c>
      <c r="B2873" s="94" t="s">
        <v>185</v>
      </c>
      <c r="C2873" s="94" t="s">
        <v>11</v>
      </c>
      <c r="D2873" s="94" t="s">
        <v>194</v>
      </c>
      <c r="E2873" s="94" t="s">
        <v>415</v>
      </c>
      <c r="F2873" s="93">
        <v>38053.0</v>
      </c>
      <c r="G2873" s="95" t="s">
        <v>173</v>
      </c>
      <c r="H2873" s="93">
        <v>2.2732797E7</v>
      </c>
    </row>
    <row r="2874">
      <c r="A2874" s="93">
        <v>2020.0</v>
      </c>
      <c r="B2874" s="94" t="s">
        <v>185</v>
      </c>
      <c r="C2874" s="94" t="s">
        <v>11</v>
      </c>
      <c r="D2874" s="94" t="s">
        <v>194</v>
      </c>
      <c r="E2874" s="94" t="s">
        <v>415</v>
      </c>
      <c r="F2874" s="93">
        <v>38053.0</v>
      </c>
      <c r="G2874" s="95" t="s">
        <v>189</v>
      </c>
      <c r="H2874" s="96">
        <v>5.8155471E7</v>
      </c>
    </row>
    <row r="2875">
      <c r="A2875" s="93">
        <v>2020.0</v>
      </c>
      <c r="B2875" s="94" t="s">
        <v>185</v>
      </c>
      <c r="C2875" s="94" t="s">
        <v>11</v>
      </c>
      <c r="D2875" s="94" t="s">
        <v>204</v>
      </c>
      <c r="E2875" s="94" t="s">
        <v>315</v>
      </c>
      <c r="F2875" s="93">
        <v>8051.0</v>
      </c>
      <c r="G2875" s="95" t="s">
        <v>173</v>
      </c>
      <c r="H2875" s="96">
        <v>266.0</v>
      </c>
    </row>
    <row r="2876">
      <c r="A2876" s="93">
        <v>2020.0</v>
      </c>
      <c r="B2876" s="94" t="s">
        <v>185</v>
      </c>
      <c r="C2876" s="94" t="s">
        <v>11</v>
      </c>
      <c r="D2876" s="94" t="s">
        <v>204</v>
      </c>
      <c r="E2876" s="94" t="s">
        <v>315</v>
      </c>
      <c r="F2876" s="93">
        <v>8051.0</v>
      </c>
      <c r="G2876" s="95" t="s">
        <v>172</v>
      </c>
      <c r="H2876" s="96">
        <v>2768538.0</v>
      </c>
    </row>
    <row r="2877">
      <c r="A2877" s="93">
        <v>2020.0</v>
      </c>
      <c r="B2877" s="94" t="s">
        <v>185</v>
      </c>
      <c r="C2877" s="94" t="s">
        <v>11</v>
      </c>
      <c r="D2877" s="94" t="s">
        <v>250</v>
      </c>
      <c r="E2877" s="94" t="s">
        <v>424</v>
      </c>
      <c r="F2877" s="93">
        <v>30079.0</v>
      </c>
      <c r="G2877" s="95" t="s">
        <v>189</v>
      </c>
      <c r="H2877" s="96">
        <v>22956.0</v>
      </c>
    </row>
    <row r="2878">
      <c r="A2878" s="93">
        <v>2020.0</v>
      </c>
      <c r="B2878" s="94" t="s">
        <v>185</v>
      </c>
      <c r="C2878" s="94" t="s">
        <v>11</v>
      </c>
      <c r="D2878" s="94" t="s">
        <v>250</v>
      </c>
      <c r="E2878" s="94" t="s">
        <v>424</v>
      </c>
      <c r="F2878" s="93">
        <v>30079.0</v>
      </c>
      <c r="G2878" s="95" t="s">
        <v>173</v>
      </c>
      <c r="H2878" s="96">
        <v>64818.0</v>
      </c>
    </row>
    <row r="2879">
      <c r="A2879" s="93">
        <v>2020.0</v>
      </c>
      <c r="B2879" s="94" t="s">
        <v>185</v>
      </c>
      <c r="C2879" s="94" t="s">
        <v>11</v>
      </c>
      <c r="D2879" s="94" t="s">
        <v>194</v>
      </c>
      <c r="E2879" s="94" t="s">
        <v>426</v>
      </c>
      <c r="F2879" s="93">
        <v>38011.0</v>
      </c>
      <c r="G2879" s="95" t="s">
        <v>189</v>
      </c>
      <c r="H2879" s="96">
        <v>746693.0</v>
      </c>
    </row>
    <row r="2880">
      <c r="A2880" s="93">
        <v>2020.0</v>
      </c>
      <c r="B2880" s="94" t="s">
        <v>185</v>
      </c>
      <c r="C2880" s="94" t="s">
        <v>11</v>
      </c>
      <c r="D2880" s="94" t="s">
        <v>194</v>
      </c>
      <c r="E2880" s="94" t="s">
        <v>426</v>
      </c>
      <c r="F2880" s="93">
        <v>38011.0</v>
      </c>
      <c r="G2880" s="95" t="s">
        <v>173</v>
      </c>
      <c r="H2880" s="96">
        <v>532796.0</v>
      </c>
    </row>
    <row r="2881">
      <c r="A2881" s="93">
        <v>2020.0</v>
      </c>
      <c r="B2881" s="94" t="s">
        <v>185</v>
      </c>
      <c r="C2881" s="94" t="s">
        <v>11</v>
      </c>
      <c r="D2881" s="94" t="s">
        <v>190</v>
      </c>
      <c r="E2881" s="94" t="s">
        <v>524</v>
      </c>
      <c r="F2881" s="93">
        <v>48039.0</v>
      </c>
      <c r="G2881" s="95" t="s">
        <v>189</v>
      </c>
      <c r="H2881" s="96">
        <v>15520.0</v>
      </c>
    </row>
    <row r="2882">
      <c r="A2882" s="93">
        <v>2020.0</v>
      </c>
      <c r="B2882" s="94" t="s">
        <v>185</v>
      </c>
      <c r="C2882" s="94" t="s">
        <v>11</v>
      </c>
      <c r="D2882" s="94" t="s">
        <v>190</v>
      </c>
      <c r="E2882" s="94" t="s">
        <v>524</v>
      </c>
      <c r="F2882" s="93">
        <v>48039.0</v>
      </c>
      <c r="G2882" s="95" t="s">
        <v>173</v>
      </c>
      <c r="H2882" s="96">
        <v>125.0</v>
      </c>
    </row>
    <row r="2883">
      <c r="A2883" s="93">
        <v>2020.0</v>
      </c>
      <c r="B2883" s="94" t="s">
        <v>185</v>
      </c>
      <c r="C2883" s="94" t="s">
        <v>11</v>
      </c>
      <c r="D2883" s="94" t="s">
        <v>300</v>
      </c>
      <c r="E2883" s="94" t="s">
        <v>354</v>
      </c>
      <c r="F2883" s="93">
        <v>6029.0</v>
      </c>
      <c r="G2883" s="95" t="s">
        <v>189</v>
      </c>
      <c r="H2883" s="96">
        <v>6000314.0</v>
      </c>
    </row>
    <row r="2884">
      <c r="A2884" s="93">
        <v>2020.0</v>
      </c>
      <c r="B2884" s="94" t="s">
        <v>185</v>
      </c>
      <c r="C2884" s="94" t="s">
        <v>11</v>
      </c>
      <c r="D2884" s="94" t="s">
        <v>300</v>
      </c>
      <c r="E2884" s="94" t="s">
        <v>354</v>
      </c>
      <c r="F2884" s="93">
        <v>6029.0</v>
      </c>
      <c r="G2884" s="95" t="s">
        <v>173</v>
      </c>
      <c r="H2884" s="96">
        <v>8956965.0</v>
      </c>
    </row>
    <row r="2885">
      <c r="A2885" s="93">
        <v>2020.0</v>
      </c>
      <c r="B2885" s="94" t="s">
        <v>185</v>
      </c>
      <c r="C2885" s="94" t="s">
        <v>11</v>
      </c>
      <c r="D2885" s="94" t="s">
        <v>192</v>
      </c>
      <c r="E2885" s="94" t="s">
        <v>431</v>
      </c>
      <c r="F2885" s="93">
        <v>22017.0</v>
      </c>
      <c r="G2885" s="95" t="s">
        <v>189</v>
      </c>
      <c r="H2885" s="96">
        <v>890045.0</v>
      </c>
    </row>
    <row r="2886">
      <c r="A2886" s="93">
        <v>2020.0</v>
      </c>
      <c r="B2886" s="94" t="s">
        <v>185</v>
      </c>
      <c r="C2886" s="94" t="s">
        <v>11</v>
      </c>
      <c r="D2886" s="94" t="s">
        <v>192</v>
      </c>
      <c r="E2886" s="94" t="s">
        <v>431</v>
      </c>
      <c r="F2886" s="93">
        <v>22017.0</v>
      </c>
      <c r="G2886" s="95" t="s">
        <v>173</v>
      </c>
      <c r="H2886" s="96">
        <v>4056.0</v>
      </c>
    </row>
    <row r="2887">
      <c r="A2887" s="93">
        <v>2020.0</v>
      </c>
      <c r="B2887" s="94" t="s">
        <v>185</v>
      </c>
      <c r="C2887" s="94" t="s">
        <v>11</v>
      </c>
      <c r="D2887" s="94" t="s">
        <v>202</v>
      </c>
      <c r="E2887" s="94" t="s">
        <v>434</v>
      </c>
      <c r="F2887" s="93">
        <v>26079.0</v>
      </c>
      <c r="G2887" s="95" t="s">
        <v>189</v>
      </c>
      <c r="H2887" s="96">
        <v>1809.0</v>
      </c>
    </row>
    <row r="2888">
      <c r="A2888" s="93">
        <v>2020.0</v>
      </c>
      <c r="B2888" s="94" t="s">
        <v>185</v>
      </c>
      <c r="C2888" s="94" t="s">
        <v>11</v>
      </c>
      <c r="D2888" s="94" t="s">
        <v>202</v>
      </c>
      <c r="E2888" s="94" t="s">
        <v>434</v>
      </c>
      <c r="F2888" s="93">
        <v>26079.0</v>
      </c>
      <c r="G2888" s="95" t="s">
        <v>173</v>
      </c>
      <c r="H2888" s="93">
        <v>60.0</v>
      </c>
    </row>
    <row r="2889">
      <c r="A2889" s="93">
        <v>2020.0</v>
      </c>
      <c r="B2889" s="94" t="s">
        <v>185</v>
      </c>
      <c r="C2889" s="94" t="s">
        <v>11</v>
      </c>
      <c r="D2889" s="94" t="s">
        <v>204</v>
      </c>
      <c r="E2889" s="94" t="s">
        <v>436</v>
      </c>
      <c r="F2889" s="93">
        <v>8125.0</v>
      </c>
      <c r="G2889" s="95" t="s">
        <v>189</v>
      </c>
      <c r="H2889" s="93">
        <v>541652.0</v>
      </c>
    </row>
    <row r="2890">
      <c r="A2890" s="93">
        <v>2020.0</v>
      </c>
      <c r="B2890" s="94" t="s">
        <v>185</v>
      </c>
      <c r="C2890" s="94" t="s">
        <v>11</v>
      </c>
      <c r="D2890" s="94" t="s">
        <v>192</v>
      </c>
      <c r="E2890" s="94" t="s">
        <v>438</v>
      </c>
      <c r="F2890" s="93">
        <v>22029.0</v>
      </c>
      <c r="G2890" s="95" t="s">
        <v>173</v>
      </c>
      <c r="H2890" s="93">
        <v>139.0</v>
      </c>
    </row>
    <row r="2891">
      <c r="A2891" s="93">
        <v>2020.0</v>
      </c>
      <c r="B2891" s="94" t="s">
        <v>185</v>
      </c>
      <c r="C2891" s="94" t="s">
        <v>11</v>
      </c>
      <c r="D2891" s="94" t="s">
        <v>256</v>
      </c>
      <c r="E2891" s="94" t="s">
        <v>441</v>
      </c>
      <c r="F2891" s="93">
        <v>39111.0</v>
      </c>
      <c r="G2891" s="95" t="s">
        <v>189</v>
      </c>
      <c r="H2891" s="96">
        <v>2757166.0</v>
      </c>
    </row>
    <row r="2892">
      <c r="A2892" s="93">
        <v>2020.0</v>
      </c>
      <c r="B2892" s="94" t="s">
        <v>185</v>
      </c>
      <c r="C2892" s="94" t="s">
        <v>11</v>
      </c>
      <c r="D2892" s="94" t="s">
        <v>256</v>
      </c>
      <c r="E2892" s="94" t="s">
        <v>441</v>
      </c>
      <c r="F2892" s="93">
        <v>39111.0</v>
      </c>
      <c r="G2892" s="95" t="s">
        <v>173</v>
      </c>
      <c r="H2892" s="96">
        <v>542.0</v>
      </c>
    </row>
    <row r="2893">
      <c r="A2893" s="93">
        <v>2020.0</v>
      </c>
      <c r="B2893" s="94" t="s">
        <v>185</v>
      </c>
      <c r="C2893" s="94" t="s">
        <v>11</v>
      </c>
      <c r="D2893" s="94" t="s">
        <v>190</v>
      </c>
      <c r="E2893" s="94" t="s">
        <v>442</v>
      </c>
      <c r="F2893" s="93">
        <v>48179.0</v>
      </c>
      <c r="G2893" s="95" t="s">
        <v>173</v>
      </c>
      <c r="H2893" s="96">
        <v>1000.0</v>
      </c>
    </row>
    <row r="2894">
      <c r="A2894" s="93">
        <v>2020.0</v>
      </c>
      <c r="B2894" s="94" t="s">
        <v>185</v>
      </c>
      <c r="C2894" s="94" t="s">
        <v>11</v>
      </c>
      <c r="D2894" s="94" t="s">
        <v>250</v>
      </c>
      <c r="E2894" s="94" t="s">
        <v>443</v>
      </c>
      <c r="F2894" s="93">
        <v>30087.0</v>
      </c>
      <c r="G2894" s="95" t="s">
        <v>189</v>
      </c>
      <c r="H2894" s="96">
        <v>122.0</v>
      </c>
    </row>
    <row r="2895">
      <c r="A2895" s="93">
        <v>2020.0</v>
      </c>
      <c r="B2895" s="94" t="s">
        <v>185</v>
      </c>
      <c r="C2895" s="94" t="s">
        <v>11</v>
      </c>
      <c r="D2895" s="94" t="s">
        <v>250</v>
      </c>
      <c r="E2895" s="94" t="s">
        <v>443</v>
      </c>
      <c r="F2895" s="93">
        <v>30087.0</v>
      </c>
      <c r="G2895" s="95" t="s">
        <v>173</v>
      </c>
      <c r="H2895" s="96">
        <v>4655.0</v>
      </c>
    </row>
    <row r="2896">
      <c r="A2896" s="93">
        <v>2020.0</v>
      </c>
      <c r="B2896" s="94" t="s">
        <v>185</v>
      </c>
      <c r="C2896" s="94" t="s">
        <v>11</v>
      </c>
      <c r="D2896" s="94" t="s">
        <v>250</v>
      </c>
      <c r="E2896" s="94" t="s">
        <v>443</v>
      </c>
      <c r="F2896" s="93">
        <v>30087.0</v>
      </c>
      <c r="G2896" s="95" t="s">
        <v>172</v>
      </c>
      <c r="H2896" s="96">
        <v>4370568.0</v>
      </c>
    </row>
    <row r="2897">
      <c r="A2897" s="93">
        <v>2020.0</v>
      </c>
      <c r="B2897" s="94" t="s">
        <v>185</v>
      </c>
      <c r="C2897" s="94" t="s">
        <v>11</v>
      </c>
      <c r="D2897" s="94" t="s">
        <v>196</v>
      </c>
      <c r="E2897" s="94" t="s">
        <v>147</v>
      </c>
      <c r="F2897" s="93">
        <v>49049.0</v>
      </c>
      <c r="G2897" s="95" t="s">
        <v>189</v>
      </c>
      <c r="H2897" s="96">
        <v>9278.0</v>
      </c>
    </row>
    <row r="2898">
      <c r="A2898" s="93">
        <v>2020.0</v>
      </c>
      <c r="B2898" s="94" t="s">
        <v>185</v>
      </c>
      <c r="C2898" s="94" t="s">
        <v>11</v>
      </c>
      <c r="D2898" s="94" t="s">
        <v>192</v>
      </c>
      <c r="E2898" s="94" t="s">
        <v>444</v>
      </c>
      <c r="F2898" s="93">
        <v>22075.0</v>
      </c>
      <c r="G2898" s="95" t="s">
        <v>189</v>
      </c>
      <c r="H2898" s="96">
        <v>323546.0</v>
      </c>
    </row>
    <row r="2899">
      <c r="A2899" s="93">
        <v>2020.0</v>
      </c>
      <c r="B2899" s="94" t="s">
        <v>185</v>
      </c>
      <c r="C2899" s="94" t="s">
        <v>11</v>
      </c>
      <c r="D2899" s="94" t="s">
        <v>192</v>
      </c>
      <c r="E2899" s="94" t="s">
        <v>444</v>
      </c>
      <c r="F2899" s="93">
        <v>22075.0</v>
      </c>
      <c r="G2899" s="95" t="s">
        <v>173</v>
      </c>
      <c r="H2899" s="96">
        <v>291504.0</v>
      </c>
    </row>
    <row r="2900">
      <c r="A2900" s="93">
        <v>2020.0</v>
      </c>
      <c r="B2900" s="94" t="s">
        <v>185</v>
      </c>
      <c r="C2900" s="94" t="s">
        <v>11</v>
      </c>
      <c r="D2900" s="94" t="s">
        <v>187</v>
      </c>
      <c r="E2900" s="94" t="s">
        <v>265</v>
      </c>
      <c r="F2900" s="93">
        <v>56011.0</v>
      </c>
      <c r="G2900" s="95" t="s">
        <v>189</v>
      </c>
      <c r="H2900" s="96">
        <v>12435.0</v>
      </c>
    </row>
    <row r="2901">
      <c r="A2901" s="93">
        <v>2020.0</v>
      </c>
      <c r="B2901" s="94" t="s">
        <v>185</v>
      </c>
      <c r="C2901" s="94" t="s">
        <v>11</v>
      </c>
      <c r="D2901" s="94" t="s">
        <v>187</v>
      </c>
      <c r="E2901" s="94" t="s">
        <v>265</v>
      </c>
      <c r="F2901" s="93">
        <v>56011.0</v>
      </c>
      <c r="G2901" s="95" t="s">
        <v>173</v>
      </c>
      <c r="H2901" s="96">
        <v>387110.0</v>
      </c>
    </row>
    <row r="2902">
      <c r="A2902" s="93">
        <v>2020.0</v>
      </c>
      <c r="B2902" s="94" t="s">
        <v>185</v>
      </c>
      <c r="C2902" s="94" t="s">
        <v>11</v>
      </c>
      <c r="D2902" s="94" t="s">
        <v>256</v>
      </c>
      <c r="E2902" s="94" t="s">
        <v>275</v>
      </c>
      <c r="F2902" s="93">
        <v>39167.0</v>
      </c>
      <c r="G2902" s="95" t="s">
        <v>189</v>
      </c>
      <c r="H2902" s="96">
        <v>671349.0</v>
      </c>
    </row>
    <row r="2903">
      <c r="A2903" s="93">
        <v>2020.0</v>
      </c>
      <c r="B2903" s="94" t="s">
        <v>185</v>
      </c>
      <c r="C2903" s="94" t="s">
        <v>11</v>
      </c>
      <c r="D2903" s="94" t="s">
        <v>256</v>
      </c>
      <c r="E2903" s="94" t="s">
        <v>275</v>
      </c>
      <c r="F2903" s="93">
        <v>39167.0</v>
      </c>
      <c r="G2903" s="95" t="s">
        <v>173</v>
      </c>
      <c r="H2903" s="96">
        <v>1591.0</v>
      </c>
    </row>
    <row r="2904">
      <c r="A2904" s="93">
        <v>2020.0</v>
      </c>
      <c r="B2904" s="94" t="s">
        <v>185</v>
      </c>
      <c r="C2904" s="94" t="s">
        <v>11</v>
      </c>
      <c r="D2904" s="94" t="s">
        <v>187</v>
      </c>
      <c r="E2904" s="94" t="s">
        <v>450</v>
      </c>
      <c r="F2904" s="93">
        <v>56005.0</v>
      </c>
      <c r="G2904" s="95" t="s">
        <v>189</v>
      </c>
      <c r="H2904" s="96">
        <v>4.2969575E7</v>
      </c>
    </row>
    <row r="2905">
      <c r="A2905" s="93">
        <v>2020.0</v>
      </c>
      <c r="B2905" s="94" t="s">
        <v>185</v>
      </c>
      <c r="C2905" s="94" t="s">
        <v>11</v>
      </c>
      <c r="D2905" s="94" t="s">
        <v>187</v>
      </c>
      <c r="E2905" s="94" t="s">
        <v>450</v>
      </c>
      <c r="F2905" s="93">
        <v>56005.0</v>
      </c>
      <c r="G2905" s="95" t="s">
        <v>173</v>
      </c>
      <c r="H2905" s="96">
        <v>8857770.0</v>
      </c>
    </row>
    <row r="2906">
      <c r="A2906" s="93">
        <v>2020.0</v>
      </c>
      <c r="B2906" s="94" t="s">
        <v>185</v>
      </c>
      <c r="C2906" s="94" t="s">
        <v>11</v>
      </c>
      <c r="D2906" s="94" t="s">
        <v>187</v>
      </c>
      <c r="E2906" s="94" t="s">
        <v>450</v>
      </c>
      <c r="F2906" s="93">
        <v>56005.0</v>
      </c>
      <c r="G2906" s="95" t="s">
        <v>172</v>
      </c>
      <c r="H2906" s="96">
        <v>2.00958518E8</v>
      </c>
    </row>
    <row r="2907">
      <c r="A2907" s="93">
        <v>2020.0</v>
      </c>
      <c r="B2907" s="94" t="s">
        <v>185</v>
      </c>
      <c r="C2907" s="94" t="s">
        <v>11</v>
      </c>
      <c r="D2907" s="94" t="s">
        <v>190</v>
      </c>
      <c r="E2907" s="94" t="s">
        <v>451</v>
      </c>
      <c r="F2907" s="93">
        <v>48203.0</v>
      </c>
      <c r="G2907" s="95" t="s">
        <v>189</v>
      </c>
      <c r="H2907" s="96">
        <v>7723.0</v>
      </c>
    </row>
    <row r="2908">
      <c r="A2908" s="93">
        <v>2020.0</v>
      </c>
      <c r="B2908" s="94" t="s">
        <v>185</v>
      </c>
      <c r="C2908" s="94" t="s">
        <v>11</v>
      </c>
      <c r="D2908" s="94" t="s">
        <v>198</v>
      </c>
      <c r="E2908" s="94" t="s">
        <v>453</v>
      </c>
      <c r="F2908" s="93">
        <v>1125.0</v>
      </c>
      <c r="G2908" s="95" t="s">
        <v>189</v>
      </c>
      <c r="H2908" s="96">
        <v>239167.0</v>
      </c>
    </row>
    <row r="2909">
      <c r="A2909" s="93">
        <v>2020.0</v>
      </c>
      <c r="B2909" s="94" t="s">
        <v>185</v>
      </c>
      <c r="C2909" s="94" t="s">
        <v>11</v>
      </c>
      <c r="D2909" s="94" t="s">
        <v>187</v>
      </c>
      <c r="E2909" s="94" t="s">
        <v>446</v>
      </c>
      <c r="F2909" s="93">
        <v>56007.0</v>
      </c>
      <c r="G2909" s="95" t="s">
        <v>189</v>
      </c>
      <c r="H2909" s="96">
        <v>4.5041411E7</v>
      </c>
    </row>
    <row r="2910">
      <c r="A2910" s="93">
        <v>2020.0</v>
      </c>
      <c r="B2910" s="94" t="s">
        <v>185</v>
      </c>
      <c r="C2910" s="94" t="s">
        <v>11</v>
      </c>
      <c r="D2910" s="94" t="s">
        <v>187</v>
      </c>
      <c r="E2910" s="94" t="s">
        <v>446</v>
      </c>
      <c r="F2910" s="93">
        <v>56007.0</v>
      </c>
      <c r="G2910" s="95" t="s">
        <v>173</v>
      </c>
      <c r="H2910" s="96">
        <v>813357.0</v>
      </c>
    </row>
    <row r="2911">
      <c r="A2911" s="93">
        <v>2020.0</v>
      </c>
      <c r="B2911" s="94" t="s">
        <v>185</v>
      </c>
      <c r="C2911" s="94" t="s">
        <v>11</v>
      </c>
      <c r="D2911" s="94" t="s">
        <v>190</v>
      </c>
      <c r="E2911" s="94" t="s">
        <v>456</v>
      </c>
      <c r="F2911" s="93">
        <v>48211.0</v>
      </c>
      <c r="G2911" s="94" t="s">
        <v>189</v>
      </c>
      <c r="H2911" s="96">
        <v>6415.0</v>
      </c>
    </row>
    <row r="2912">
      <c r="A2912" s="93">
        <v>2020.0</v>
      </c>
      <c r="B2912" s="94" t="s">
        <v>185</v>
      </c>
      <c r="C2912" s="94" t="s">
        <v>11</v>
      </c>
      <c r="D2912" s="94" t="s">
        <v>190</v>
      </c>
      <c r="E2912" s="94" t="s">
        <v>456</v>
      </c>
      <c r="F2912" s="93">
        <v>48211.0</v>
      </c>
      <c r="G2912" s="95" t="s">
        <v>173</v>
      </c>
      <c r="H2912" s="96">
        <v>25.0</v>
      </c>
    </row>
    <row r="2913">
      <c r="A2913" s="93">
        <v>2020.0</v>
      </c>
      <c r="B2913" s="94" t="s">
        <v>185</v>
      </c>
      <c r="C2913" s="94" t="s">
        <v>11</v>
      </c>
      <c r="D2913" s="94" t="s">
        <v>263</v>
      </c>
      <c r="E2913" s="94" t="s">
        <v>242</v>
      </c>
      <c r="F2913" s="93">
        <v>20033.0</v>
      </c>
      <c r="G2913" s="95" t="s">
        <v>189</v>
      </c>
      <c r="H2913" s="96">
        <v>2523.0</v>
      </c>
    </row>
    <row r="2914">
      <c r="A2914" s="93">
        <v>2020.0</v>
      </c>
      <c r="B2914" s="94" t="s">
        <v>185</v>
      </c>
      <c r="C2914" s="94" t="s">
        <v>11</v>
      </c>
      <c r="D2914" s="94" t="s">
        <v>396</v>
      </c>
      <c r="E2914" s="94" t="s">
        <v>459</v>
      </c>
      <c r="F2914" s="93">
        <v>46047.0</v>
      </c>
      <c r="G2914" s="95" t="s">
        <v>173</v>
      </c>
      <c r="H2914" s="96">
        <v>18174.0</v>
      </c>
    </row>
    <row r="2915">
      <c r="A2915" s="93">
        <v>2020.0</v>
      </c>
      <c r="B2915" s="94" t="s">
        <v>185</v>
      </c>
      <c r="C2915" s="94" t="s">
        <v>11</v>
      </c>
      <c r="D2915" s="94" t="s">
        <v>200</v>
      </c>
      <c r="E2915" s="94" t="s">
        <v>455</v>
      </c>
      <c r="F2915" s="93">
        <v>40043.0</v>
      </c>
      <c r="G2915" s="95" t="s">
        <v>173</v>
      </c>
      <c r="H2915" s="96">
        <v>109716.0</v>
      </c>
    </row>
    <row r="2916">
      <c r="A2916" s="93">
        <v>2020.0</v>
      </c>
      <c r="B2916" s="94" t="s">
        <v>185</v>
      </c>
      <c r="C2916" s="94" t="s">
        <v>11</v>
      </c>
      <c r="D2916" s="94" t="s">
        <v>256</v>
      </c>
      <c r="E2916" s="94" t="s">
        <v>334</v>
      </c>
      <c r="F2916" s="93">
        <v>39087.0</v>
      </c>
      <c r="G2916" s="95" t="s">
        <v>189</v>
      </c>
      <c r="H2916" s="96">
        <v>1692.0</v>
      </c>
    </row>
    <row r="2917">
      <c r="A2917" s="93">
        <v>2020.0</v>
      </c>
      <c r="B2917" s="94" t="s">
        <v>185</v>
      </c>
      <c r="C2917" s="94" t="s">
        <v>11</v>
      </c>
      <c r="D2917" s="94" t="s">
        <v>206</v>
      </c>
      <c r="E2917" s="94" t="s">
        <v>449</v>
      </c>
      <c r="F2917" s="93">
        <v>35031.0</v>
      </c>
      <c r="G2917" s="95" t="s">
        <v>173</v>
      </c>
      <c r="H2917" s="96">
        <v>7930.0</v>
      </c>
    </row>
    <row r="2918">
      <c r="A2918" s="93">
        <v>2020.0</v>
      </c>
      <c r="B2918" s="94" t="s">
        <v>185</v>
      </c>
      <c r="C2918" s="94" t="s">
        <v>11</v>
      </c>
      <c r="D2918" s="94" t="s">
        <v>206</v>
      </c>
      <c r="E2918" s="94" t="s">
        <v>449</v>
      </c>
      <c r="F2918" s="93">
        <v>35031.0</v>
      </c>
      <c r="G2918" s="95" t="s">
        <v>189</v>
      </c>
      <c r="H2918" s="96">
        <v>69516.0</v>
      </c>
    </row>
    <row r="2919">
      <c r="A2919" s="93">
        <v>2020.0</v>
      </c>
      <c r="B2919" s="94" t="s">
        <v>185</v>
      </c>
      <c r="C2919" s="94" t="s">
        <v>11</v>
      </c>
      <c r="D2919" s="94" t="s">
        <v>250</v>
      </c>
      <c r="E2919" s="94" t="s">
        <v>460</v>
      </c>
      <c r="F2919" s="93">
        <v>30105.0</v>
      </c>
      <c r="G2919" s="95" t="s">
        <v>189</v>
      </c>
      <c r="H2919" s="96">
        <v>783820.0</v>
      </c>
    </row>
    <row r="2920">
      <c r="A2920" s="93">
        <v>2020.0</v>
      </c>
      <c r="B2920" s="94" t="s">
        <v>185</v>
      </c>
      <c r="C2920" s="94" t="s">
        <v>11</v>
      </c>
      <c r="D2920" s="94" t="s">
        <v>187</v>
      </c>
      <c r="E2920" s="94" t="s">
        <v>461</v>
      </c>
      <c r="F2920" s="93">
        <v>56001.0</v>
      </c>
      <c r="G2920" s="95" t="s">
        <v>189</v>
      </c>
      <c r="H2920" s="93">
        <v>15135.0</v>
      </c>
    </row>
    <row r="2921">
      <c r="A2921" s="93">
        <v>2020.0</v>
      </c>
      <c r="B2921" s="94" t="s">
        <v>185</v>
      </c>
      <c r="C2921" s="94" t="s">
        <v>11</v>
      </c>
      <c r="D2921" s="94" t="s">
        <v>187</v>
      </c>
      <c r="E2921" s="94" t="s">
        <v>461</v>
      </c>
      <c r="F2921" s="93">
        <v>56001.0</v>
      </c>
      <c r="G2921" s="95" t="s">
        <v>173</v>
      </c>
      <c r="H2921" s="96">
        <v>10753.0</v>
      </c>
    </row>
    <row r="2922">
      <c r="A2922" s="93">
        <v>2020.0</v>
      </c>
      <c r="B2922" s="94" t="s">
        <v>185</v>
      </c>
      <c r="C2922" s="94" t="s">
        <v>11</v>
      </c>
      <c r="D2922" s="94" t="s">
        <v>204</v>
      </c>
      <c r="E2922" s="94" t="s">
        <v>280</v>
      </c>
      <c r="F2922" s="93">
        <v>8045.0</v>
      </c>
      <c r="G2922" s="95" t="s">
        <v>189</v>
      </c>
      <c r="H2922" s="96">
        <v>1.81139363E8</v>
      </c>
    </row>
    <row r="2923">
      <c r="A2923" s="93">
        <v>2020.0</v>
      </c>
      <c r="B2923" s="94" t="s">
        <v>185</v>
      </c>
      <c r="C2923" s="94" t="s">
        <v>11</v>
      </c>
      <c r="D2923" s="94" t="s">
        <v>204</v>
      </c>
      <c r="E2923" s="94" t="s">
        <v>280</v>
      </c>
      <c r="F2923" s="93">
        <v>8045.0</v>
      </c>
      <c r="G2923" s="95" t="s">
        <v>173</v>
      </c>
      <c r="H2923" s="96">
        <v>457440.0</v>
      </c>
    </row>
    <row r="2924">
      <c r="A2924" s="93">
        <v>2020.0</v>
      </c>
      <c r="B2924" s="94" t="s">
        <v>185</v>
      </c>
      <c r="C2924" s="94" t="s">
        <v>11</v>
      </c>
      <c r="D2924" s="94" t="s">
        <v>194</v>
      </c>
      <c r="E2924" s="94" t="s">
        <v>467</v>
      </c>
      <c r="F2924" s="93">
        <v>38087.0</v>
      </c>
      <c r="G2924" s="95" t="s">
        <v>189</v>
      </c>
      <c r="H2924" s="96">
        <v>66604.0</v>
      </c>
    </row>
    <row r="2925">
      <c r="A2925" s="93">
        <v>2020.0</v>
      </c>
      <c r="B2925" s="94" t="s">
        <v>185</v>
      </c>
      <c r="C2925" s="94" t="s">
        <v>11</v>
      </c>
      <c r="D2925" s="94" t="s">
        <v>194</v>
      </c>
      <c r="E2925" s="94" t="s">
        <v>467</v>
      </c>
      <c r="F2925" s="93">
        <v>38087.0</v>
      </c>
      <c r="G2925" s="94" t="s">
        <v>173</v>
      </c>
      <c r="H2925" s="96">
        <v>219249.0</v>
      </c>
    </row>
    <row r="2926">
      <c r="A2926" s="93">
        <v>2020.0</v>
      </c>
      <c r="B2926" s="94" t="s">
        <v>185</v>
      </c>
      <c r="C2926" s="94" t="s">
        <v>11</v>
      </c>
      <c r="D2926" s="94" t="s">
        <v>214</v>
      </c>
      <c r="E2926" s="94" t="s">
        <v>468</v>
      </c>
      <c r="F2926" s="93">
        <v>28073.0</v>
      </c>
      <c r="G2926" s="94" t="s">
        <v>173</v>
      </c>
      <c r="H2926" s="96">
        <v>6618.0</v>
      </c>
    </row>
    <row r="2927">
      <c r="A2927" s="93">
        <v>2020.0</v>
      </c>
      <c r="B2927" s="94" t="s">
        <v>185</v>
      </c>
      <c r="C2927" s="94" t="s">
        <v>11</v>
      </c>
      <c r="D2927" s="94" t="s">
        <v>250</v>
      </c>
      <c r="E2927" s="94" t="s">
        <v>470</v>
      </c>
      <c r="F2927" s="93">
        <v>30075.0</v>
      </c>
      <c r="G2927" s="95" t="s">
        <v>189</v>
      </c>
      <c r="H2927" s="96">
        <v>5024.0</v>
      </c>
    </row>
    <row r="2928">
      <c r="A2928" s="93">
        <v>2020.0</v>
      </c>
      <c r="B2928" s="94" t="s">
        <v>185</v>
      </c>
      <c r="C2928" s="94" t="s">
        <v>11</v>
      </c>
      <c r="D2928" s="94" t="s">
        <v>250</v>
      </c>
      <c r="E2928" s="94" t="s">
        <v>470</v>
      </c>
      <c r="F2928" s="93">
        <v>30075.0</v>
      </c>
      <c r="G2928" s="94" t="s">
        <v>173</v>
      </c>
      <c r="H2928" s="96">
        <v>333422.0</v>
      </c>
    </row>
    <row r="2929">
      <c r="A2929" s="93">
        <v>2020.0</v>
      </c>
      <c r="B2929" s="94" t="s">
        <v>185</v>
      </c>
      <c r="C2929" s="94" t="s">
        <v>11</v>
      </c>
      <c r="D2929" s="94" t="s">
        <v>250</v>
      </c>
      <c r="E2929" s="94" t="s">
        <v>471</v>
      </c>
      <c r="F2929" s="93">
        <v>30073.0</v>
      </c>
      <c r="G2929" s="94" t="s">
        <v>189</v>
      </c>
      <c r="H2929" s="93">
        <v>342.0</v>
      </c>
    </row>
    <row r="2930">
      <c r="A2930" s="93">
        <v>2020.0</v>
      </c>
      <c r="B2930" s="94" t="s">
        <v>185</v>
      </c>
      <c r="C2930" s="94" t="s">
        <v>11</v>
      </c>
      <c r="D2930" s="94" t="s">
        <v>202</v>
      </c>
      <c r="E2930" s="94" t="s">
        <v>474</v>
      </c>
      <c r="F2930" s="93">
        <v>26135.0</v>
      </c>
      <c r="G2930" s="95" t="s">
        <v>189</v>
      </c>
      <c r="H2930" s="93">
        <v>566553.0</v>
      </c>
    </row>
    <row r="2931">
      <c r="A2931" s="93">
        <v>2020.0</v>
      </c>
      <c r="B2931" s="94" t="s">
        <v>185</v>
      </c>
      <c r="C2931" s="94" t="s">
        <v>11</v>
      </c>
      <c r="D2931" s="94" t="s">
        <v>202</v>
      </c>
      <c r="E2931" s="94" t="s">
        <v>474</v>
      </c>
      <c r="F2931" s="93">
        <v>26135.0</v>
      </c>
      <c r="G2931" s="95" t="s">
        <v>173</v>
      </c>
      <c r="H2931" s="96">
        <v>3345.0</v>
      </c>
    </row>
    <row r="2932">
      <c r="A2932" s="93">
        <v>2020.0</v>
      </c>
      <c r="B2932" s="94" t="s">
        <v>185</v>
      </c>
      <c r="C2932" s="94" t="s">
        <v>11</v>
      </c>
      <c r="D2932" s="94" t="s">
        <v>263</v>
      </c>
      <c r="E2932" s="94" t="s">
        <v>475</v>
      </c>
      <c r="F2932" s="93">
        <v>20063.0</v>
      </c>
      <c r="G2932" s="95" t="s">
        <v>173</v>
      </c>
      <c r="H2932" s="96">
        <v>1359.0</v>
      </c>
    </row>
    <row r="2933">
      <c r="A2933" s="93">
        <v>2020.0</v>
      </c>
      <c r="B2933" s="94" t="s">
        <v>185</v>
      </c>
      <c r="C2933" s="94" t="s">
        <v>11</v>
      </c>
      <c r="D2933" s="94" t="s">
        <v>187</v>
      </c>
      <c r="E2933" s="94" t="s">
        <v>476</v>
      </c>
      <c r="F2933" s="93">
        <v>56029.0</v>
      </c>
      <c r="G2933" s="95" t="s">
        <v>189</v>
      </c>
      <c r="H2933" s="96">
        <v>3910695.0</v>
      </c>
    </row>
    <row r="2934">
      <c r="A2934" s="93">
        <v>2020.0</v>
      </c>
      <c r="B2934" s="94" t="s">
        <v>185</v>
      </c>
      <c r="C2934" s="94" t="s">
        <v>11</v>
      </c>
      <c r="D2934" s="94" t="s">
        <v>187</v>
      </c>
      <c r="E2934" s="94" t="s">
        <v>476</v>
      </c>
      <c r="F2934" s="93">
        <v>56029.0</v>
      </c>
      <c r="G2934" s="95" t="s">
        <v>173</v>
      </c>
      <c r="H2934" s="96">
        <v>3058799.0</v>
      </c>
    </row>
    <row r="2935">
      <c r="A2935" s="93">
        <v>2020.0</v>
      </c>
      <c r="B2935" s="94" t="s">
        <v>185</v>
      </c>
      <c r="C2935" s="94" t="s">
        <v>11</v>
      </c>
      <c r="D2935" s="94" t="s">
        <v>194</v>
      </c>
      <c r="E2935" s="94" t="s">
        <v>478</v>
      </c>
      <c r="F2935" s="93">
        <v>38075.0</v>
      </c>
      <c r="G2935" s="95" t="s">
        <v>189</v>
      </c>
      <c r="H2935" s="96">
        <v>904.0</v>
      </c>
    </row>
    <row r="2936">
      <c r="A2936" s="93">
        <v>2020.0</v>
      </c>
      <c r="B2936" s="94" t="s">
        <v>185</v>
      </c>
      <c r="C2936" s="94" t="s">
        <v>11</v>
      </c>
      <c r="D2936" s="94" t="s">
        <v>194</v>
      </c>
      <c r="E2936" s="94" t="s">
        <v>478</v>
      </c>
      <c r="F2936" s="93">
        <v>38075.0</v>
      </c>
      <c r="G2936" s="95" t="s">
        <v>173</v>
      </c>
      <c r="H2936" s="96">
        <v>11427.0</v>
      </c>
    </row>
    <row r="2937">
      <c r="A2937" s="93">
        <v>2020.0</v>
      </c>
      <c r="B2937" s="94" t="s">
        <v>185</v>
      </c>
      <c r="C2937" s="94" t="s">
        <v>11</v>
      </c>
      <c r="D2937" s="94" t="s">
        <v>187</v>
      </c>
      <c r="E2937" s="94" t="s">
        <v>479</v>
      </c>
      <c r="F2937" s="93">
        <v>56041.0</v>
      </c>
      <c r="G2937" s="95" t="s">
        <v>189</v>
      </c>
      <c r="H2937" s="96">
        <v>1.5634511E7</v>
      </c>
    </row>
    <row r="2938">
      <c r="A2938" s="93">
        <v>2020.0</v>
      </c>
      <c r="B2938" s="94" t="s">
        <v>185</v>
      </c>
      <c r="C2938" s="94" t="s">
        <v>11</v>
      </c>
      <c r="D2938" s="94" t="s">
        <v>187</v>
      </c>
      <c r="E2938" s="94" t="s">
        <v>479</v>
      </c>
      <c r="F2938" s="93">
        <v>56041.0</v>
      </c>
      <c r="G2938" s="95" t="s">
        <v>173</v>
      </c>
      <c r="H2938" s="96">
        <v>207116.0</v>
      </c>
    </row>
    <row r="2939">
      <c r="A2939" s="93">
        <v>2020.0</v>
      </c>
      <c r="B2939" s="94" t="s">
        <v>185</v>
      </c>
      <c r="C2939" s="94" t="s">
        <v>11</v>
      </c>
      <c r="D2939" s="94" t="s">
        <v>214</v>
      </c>
      <c r="E2939" s="94" t="s">
        <v>480</v>
      </c>
      <c r="F2939" s="93">
        <v>28157.0</v>
      </c>
      <c r="G2939" s="95" t="s">
        <v>189</v>
      </c>
      <c r="H2939" s="93">
        <v>438.0</v>
      </c>
    </row>
    <row r="2940">
      <c r="A2940" s="93">
        <v>2020.0</v>
      </c>
      <c r="B2940" s="94" t="s">
        <v>185</v>
      </c>
      <c r="C2940" s="94" t="s">
        <v>11</v>
      </c>
      <c r="D2940" s="94" t="s">
        <v>214</v>
      </c>
      <c r="E2940" s="94" t="s">
        <v>480</v>
      </c>
      <c r="F2940" s="93">
        <v>28157.0</v>
      </c>
      <c r="G2940" s="95" t="s">
        <v>173</v>
      </c>
      <c r="H2940" s="93">
        <v>264.0</v>
      </c>
    </row>
    <row r="2941">
      <c r="A2941" s="93">
        <v>2020.0</v>
      </c>
      <c r="B2941" s="94" t="s">
        <v>185</v>
      </c>
      <c r="C2941" s="94" t="s">
        <v>11</v>
      </c>
      <c r="D2941" s="94" t="s">
        <v>192</v>
      </c>
      <c r="E2941" s="94" t="s">
        <v>481</v>
      </c>
      <c r="F2941" s="93">
        <v>22013.0</v>
      </c>
      <c r="G2941" s="95" t="s">
        <v>189</v>
      </c>
      <c r="H2941" s="93">
        <v>54217.0</v>
      </c>
    </row>
    <row r="2942">
      <c r="A2942" s="93">
        <v>2020.0</v>
      </c>
      <c r="B2942" s="94" t="s">
        <v>185</v>
      </c>
      <c r="C2942" s="94" t="s">
        <v>11</v>
      </c>
      <c r="D2942" s="94" t="s">
        <v>192</v>
      </c>
      <c r="E2942" s="94" t="s">
        <v>481</v>
      </c>
      <c r="F2942" s="93">
        <v>22013.0</v>
      </c>
      <c r="G2942" s="95" t="s">
        <v>173</v>
      </c>
      <c r="H2942" s="93">
        <v>4.0</v>
      </c>
    </row>
    <row r="2943">
      <c r="A2943" s="93">
        <v>2020.0</v>
      </c>
      <c r="B2943" s="94" t="s">
        <v>185</v>
      </c>
      <c r="C2943" s="94" t="s">
        <v>11</v>
      </c>
      <c r="D2943" s="94" t="s">
        <v>190</v>
      </c>
      <c r="E2943" s="94" t="s">
        <v>484</v>
      </c>
      <c r="F2943" s="93">
        <v>48167.0</v>
      </c>
      <c r="G2943" s="95" t="s">
        <v>189</v>
      </c>
      <c r="H2943" s="93">
        <v>129.0</v>
      </c>
    </row>
    <row r="2944">
      <c r="A2944" s="93">
        <v>2020.0</v>
      </c>
      <c r="B2944" s="94" t="s">
        <v>185</v>
      </c>
      <c r="C2944" s="94" t="s">
        <v>11</v>
      </c>
      <c r="D2944" s="94" t="s">
        <v>190</v>
      </c>
      <c r="E2944" s="94" t="s">
        <v>484</v>
      </c>
      <c r="F2944" s="93">
        <v>48167.0</v>
      </c>
      <c r="G2944" s="95" t="s">
        <v>173</v>
      </c>
      <c r="H2944" s="93">
        <v>4127.0</v>
      </c>
    </row>
    <row r="2945">
      <c r="A2945" s="93">
        <v>2020.0</v>
      </c>
      <c r="B2945" s="94" t="s">
        <v>185</v>
      </c>
      <c r="C2945" s="94" t="s">
        <v>11</v>
      </c>
      <c r="D2945" s="94" t="s">
        <v>202</v>
      </c>
      <c r="E2945" s="94" t="s">
        <v>205</v>
      </c>
      <c r="F2945" s="93">
        <v>26075.0</v>
      </c>
      <c r="G2945" s="95" t="s">
        <v>189</v>
      </c>
      <c r="H2945" s="96">
        <v>17698.0</v>
      </c>
    </row>
    <row r="2946">
      <c r="A2946" s="93">
        <v>2020.0</v>
      </c>
      <c r="B2946" s="94" t="s">
        <v>185</v>
      </c>
      <c r="C2946" s="94" t="s">
        <v>11</v>
      </c>
      <c r="D2946" s="94" t="s">
        <v>202</v>
      </c>
      <c r="E2946" s="94" t="s">
        <v>205</v>
      </c>
      <c r="F2946" s="93">
        <v>26075.0</v>
      </c>
      <c r="G2946" s="95" t="s">
        <v>173</v>
      </c>
      <c r="H2946" s="96">
        <v>3152.0</v>
      </c>
    </row>
    <row r="2947">
      <c r="A2947" s="93">
        <v>2020.0</v>
      </c>
      <c r="B2947" s="94" t="s">
        <v>185</v>
      </c>
      <c r="C2947" s="94" t="s">
        <v>11</v>
      </c>
      <c r="D2947" s="94" t="s">
        <v>214</v>
      </c>
      <c r="E2947" s="94" t="s">
        <v>341</v>
      </c>
      <c r="F2947" s="93">
        <v>28031.0</v>
      </c>
      <c r="G2947" s="95" t="s">
        <v>189</v>
      </c>
      <c r="H2947" s="96">
        <v>505.0</v>
      </c>
    </row>
    <row r="2948">
      <c r="A2948" s="93">
        <v>2020.0</v>
      </c>
      <c r="B2948" s="94" t="s">
        <v>185</v>
      </c>
      <c r="C2948" s="94" t="s">
        <v>11</v>
      </c>
      <c r="D2948" s="94" t="s">
        <v>214</v>
      </c>
      <c r="E2948" s="94" t="s">
        <v>341</v>
      </c>
      <c r="F2948" s="93">
        <v>28031.0</v>
      </c>
      <c r="G2948" s="95" t="s">
        <v>173</v>
      </c>
      <c r="H2948" s="96">
        <v>389.0</v>
      </c>
    </row>
    <row r="2949">
      <c r="A2949" s="93">
        <v>2020.0</v>
      </c>
      <c r="B2949" s="94" t="s">
        <v>185</v>
      </c>
      <c r="C2949" s="94" t="s">
        <v>11</v>
      </c>
      <c r="D2949" s="94" t="s">
        <v>187</v>
      </c>
      <c r="E2949" s="94" t="s">
        <v>506</v>
      </c>
      <c r="F2949" s="93">
        <v>56045.0</v>
      </c>
      <c r="G2949" s="95" t="s">
        <v>189</v>
      </c>
      <c r="H2949" s="96">
        <v>536118.0</v>
      </c>
    </row>
    <row r="2950">
      <c r="A2950" s="93">
        <v>2020.0</v>
      </c>
      <c r="B2950" s="94" t="s">
        <v>185</v>
      </c>
      <c r="C2950" s="94" t="s">
        <v>11</v>
      </c>
      <c r="D2950" s="94" t="s">
        <v>187</v>
      </c>
      <c r="E2950" s="94" t="s">
        <v>506</v>
      </c>
      <c r="F2950" s="93">
        <v>56045.0</v>
      </c>
      <c r="G2950" s="95" t="s">
        <v>173</v>
      </c>
      <c r="H2950" s="93">
        <v>201729.0</v>
      </c>
    </row>
    <row r="2951">
      <c r="A2951" s="93">
        <v>2020.0</v>
      </c>
      <c r="B2951" s="94" t="s">
        <v>185</v>
      </c>
      <c r="C2951" s="94" t="s">
        <v>186</v>
      </c>
      <c r="D2951" s="94" t="s">
        <v>204</v>
      </c>
      <c r="E2951" s="94" t="s">
        <v>228</v>
      </c>
      <c r="F2951" s="93">
        <v>8103.0</v>
      </c>
      <c r="G2951" s="95" t="s">
        <v>173</v>
      </c>
      <c r="H2951" s="93">
        <v>14340.0</v>
      </c>
    </row>
    <row r="2952">
      <c r="A2952" s="93">
        <v>2020.0</v>
      </c>
      <c r="B2952" s="94" t="s">
        <v>185</v>
      </c>
      <c r="C2952" s="94" t="s">
        <v>186</v>
      </c>
      <c r="D2952" s="94" t="s">
        <v>204</v>
      </c>
      <c r="E2952" s="94" t="s">
        <v>228</v>
      </c>
      <c r="F2952" s="93">
        <v>8103.0</v>
      </c>
      <c r="G2952" s="95" t="s">
        <v>189</v>
      </c>
      <c r="H2952" s="93">
        <v>7603876.0</v>
      </c>
    </row>
    <row r="2953">
      <c r="A2953" s="93">
        <v>2020.0</v>
      </c>
      <c r="B2953" s="94" t="s">
        <v>185</v>
      </c>
      <c r="C2953" s="94" t="s">
        <v>11</v>
      </c>
      <c r="D2953" s="94" t="s">
        <v>196</v>
      </c>
      <c r="E2953" s="94" t="s">
        <v>527</v>
      </c>
      <c r="F2953" s="93">
        <v>49025.0</v>
      </c>
      <c r="G2953" s="95" t="s">
        <v>172</v>
      </c>
      <c r="H2953" s="93">
        <v>387691.0</v>
      </c>
    </row>
    <row r="2954">
      <c r="A2954" s="93">
        <v>2020.0</v>
      </c>
      <c r="B2954" s="94" t="s">
        <v>185</v>
      </c>
      <c r="C2954" s="94" t="s">
        <v>11</v>
      </c>
      <c r="D2954" s="94" t="s">
        <v>187</v>
      </c>
      <c r="E2954" s="94" t="s">
        <v>488</v>
      </c>
      <c r="F2954" s="93">
        <v>56025.0</v>
      </c>
      <c r="G2954" s="95" t="s">
        <v>189</v>
      </c>
      <c r="H2954" s="96">
        <v>9813656.0</v>
      </c>
    </row>
    <row r="2955">
      <c r="A2955" s="93">
        <v>2020.0</v>
      </c>
      <c r="B2955" s="94" t="s">
        <v>185</v>
      </c>
      <c r="C2955" s="94" t="s">
        <v>11</v>
      </c>
      <c r="D2955" s="94" t="s">
        <v>187</v>
      </c>
      <c r="E2955" s="94" t="s">
        <v>488</v>
      </c>
      <c r="F2955" s="93">
        <v>56025.0</v>
      </c>
      <c r="G2955" s="95" t="s">
        <v>173</v>
      </c>
      <c r="H2955" s="96">
        <v>2578970.0</v>
      </c>
    </row>
    <row r="2956">
      <c r="A2956" s="93">
        <v>2020.0</v>
      </c>
      <c r="B2956" s="94" t="s">
        <v>185</v>
      </c>
      <c r="C2956" s="94" t="s">
        <v>11</v>
      </c>
      <c r="D2956" s="94" t="s">
        <v>198</v>
      </c>
      <c r="E2956" s="94" t="s">
        <v>468</v>
      </c>
      <c r="F2956" s="93">
        <v>1075.0</v>
      </c>
      <c r="G2956" s="95" t="s">
        <v>189</v>
      </c>
      <c r="H2956" s="96">
        <v>40.0</v>
      </c>
    </row>
    <row r="2957">
      <c r="A2957" s="93">
        <v>2020.0</v>
      </c>
      <c r="B2957" s="94" t="s">
        <v>185</v>
      </c>
      <c r="C2957" s="94" t="s">
        <v>11</v>
      </c>
      <c r="D2957" s="94" t="s">
        <v>198</v>
      </c>
      <c r="E2957" s="94" t="s">
        <v>468</v>
      </c>
      <c r="F2957" s="93">
        <v>1075.0</v>
      </c>
      <c r="G2957" s="95" t="s">
        <v>173</v>
      </c>
      <c r="H2957" s="96">
        <v>331.0</v>
      </c>
    </row>
    <row r="2958">
      <c r="A2958" s="93">
        <v>2020.0</v>
      </c>
      <c r="B2958" s="94" t="s">
        <v>185</v>
      </c>
      <c r="C2958" s="94" t="s">
        <v>11</v>
      </c>
      <c r="D2958" s="94" t="s">
        <v>187</v>
      </c>
      <c r="E2958" s="94" t="s">
        <v>432</v>
      </c>
      <c r="F2958" s="93">
        <v>56033.0</v>
      </c>
      <c r="G2958" s="95" t="s">
        <v>189</v>
      </c>
      <c r="H2958" s="96">
        <v>334604.0</v>
      </c>
    </row>
    <row r="2959">
      <c r="A2959" s="93">
        <v>2020.0</v>
      </c>
      <c r="B2959" s="94" t="s">
        <v>185</v>
      </c>
      <c r="C2959" s="94" t="s">
        <v>11</v>
      </c>
      <c r="D2959" s="94" t="s">
        <v>187</v>
      </c>
      <c r="E2959" s="94" t="s">
        <v>432</v>
      </c>
      <c r="F2959" s="93">
        <v>56033.0</v>
      </c>
      <c r="G2959" s="95" t="s">
        <v>173</v>
      </c>
      <c r="H2959" s="96">
        <v>4333.0</v>
      </c>
    </row>
    <row r="2960">
      <c r="A2960" s="93">
        <v>2020.0</v>
      </c>
      <c r="B2960" s="94" t="s">
        <v>185</v>
      </c>
      <c r="C2960" s="94" t="s">
        <v>11</v>
      </c>
      <c r="D2960" s="94" t="s">
        <v>200</v>
      </c>
      <c r="E2960" s="94" t="s">
        <v>493</v>
      </c>
      <c r="F2960" s="93">
        <v>40121.0</v>
      </c>
      <c r="G2960" s="95" t="s">
        <v>189</v>
      </c>
      <c r="H2960" s="96">
        <v>1108437.0</v>
      </c>
    </row>
    <row r="2961">
      <c r="A2961" s="93">
        <v>2020.0</v>
      </c>
      <c r="B2961" s="94" t="s">
        <v>185</v>
      </c>
      <c r="C2961" s="94" t="s">
        <v>11</v>
      </c>
      <c r="D2961" s="94" t="s">
        <v>200</v>
      </c>
      <c r="E2961" s="94" t="s">
        <v>213</v>
      </c>
      <c r="F2961" s="93">
        <v>40063.0</v>
      </c>
      <c r="G2961" s="94" t="s">
        <v>189</v>
      </c>
      <c r="H2961" s="96">
        <v>118.0</v>
      </c>
    </row>
    <row r="2962">
      <c r="A2962" s="93">
        <v>2020.0</v>
      </c>
      <c r="B2962" s="94" t="s">
        <v>185</v>
      </c>
      <c r="C2962" s="94" t="s">
        <v>186</v>
      </c>
      <c r="D2962" s="94" t="s">
        <v>231</v>
      </c>
      <c r="E2962" s="94" t="s">
        <v>232</v>
      </c>
      <c r="F2962" s="93">
        <v>5131.0</v>
      </c>
      <c r="G2962" s="94" t="s">
        <v>189</v>
      </c>
      <c r="H2962" s="96">
        <v>1904.0</v>
      </c>
    </row>
    <row r="2963">
      <c r="A2963" s="93">
        <v>2020.0</v>
      </c>
      <c r="B2963" s="94" t="s">
        <v>185</v>
      </c>
      <c r="C2963" s="94" t="s">
        <v>11</v>
      </c>
      <c r="D2963" s="94" t="s">
        <v>250</v>
      </c>
      <c r="E2963" s="94" t="s">
        <v>495</v>
      </c>
      <c r="F2963" s="93">
        <v>30083.0</v>
      </c>
      <c r="G2963" s="95" t="s">
        <v>189</v>
      </c>
      <c r="H2963" s="96">
        <v>329424.0</v>
      </c>
    </row>
    <row r="2964">
      <c r="A2964" s="93">
        <v>2020.0</v>
      </c>
      <c r="B2964" s="94" t="s">
        <v>185</v>
      </c>
      <c r="C2964" s="94" t="s">
        <v>11</v>
      </c>
      <c r="D2964" s="94" t="s">
        <v>250</v>
      </c>
      <c r="E2964" s="94" t="s">
        <v>495</v>
      </c>
      <c r="F2964" s="93">
        <v>30083.0</v>
      </c>
      <c r="G2964" s="95" t="s">
        <v>173</v>
      </c>
      <c r="H2964" s="96">
        <v>223597.0</v>
      </c>
    </row>
    <row r="2965">
      <c r="A2965" s="93">
        <v>2020.0</v>
      </c>
      <c r="B2965" s="94" t="s">
        <v>185</v>
      </c>
      <c r="C2965" s="94" t="s">
        <v>11</v>
      </c>
      <c r="D2965" s="94" t="s">
        <v>220</v>
      </c>
      <c r="E2965" s="94" t="s">
        <v>496</v>
      </c>
      <c r="F2965" s="93">
        <v>54083.0</v>
      </c>
      <c r="G2965" s="95" t="s">
        <v>189</v>
      </c>
      <c r="H2965" s="96">
        <v>13828.0</v>
      </c>
    </row>
    <row r="2966">
      <c r="A2966" s="93">
        <v>2020.0</v>
      </c>
      <c r="B2966" s="94" t="s">
        <v>185</v>
      </c>
      <c r="C2966" s="94" t="s">
        <v>11</v>
      </c>
      <c r="D2966" s="94" t="s">
        <v>202</v>
      </c>
      <c r="E2966" s="94" t="s">
        <v>497</v>
      </c>
      <c r="F2966" s="93">
        <v>26009.0</v>
      </c>
      <c r="G2966" s="95" t="s">
        <v>189</v>
      </c>
      <c r="H2966" s="96">
        <v>178.0</v>
      </c>
    </row>
    <row r="2967">
      <c r="A2967" s="93">
        <v>2020.0</v>
      </c>
      <c r="B2967" s="94" t="s">
        <v>185</v>
      </c>
      <c r="C2967" s="94" t="s">
        <v>11</v>
      </c>
      <c r="D2967" s="94" t="s">
        <v>190</v>
      </c>
      <c r="E2967" s="94" t="s">
        <v>500</v>
      </c>
      <c r="F2967" s="93">
        <v>48287.0</v>
      </c>
      <c r="G2967" s="95" t="s">
        <v>189</v>
      </c>
      <c r="H2967" s="96">
        <v>2538.0</v>
      </c>
    </row>
    <row r="2968">
      <c r="A2968" s="93">
        <v>2020.0</v>
      </c>
      <c r="B2968" s="94" t="s">
        <v>185</v>
      </c>
      <c r="C2968" s="94" t="s">
        <v>11</v>
      </c>
      <c r="D2968" s="94" t="s">
        <v>190</v>
      </c>
      <c r="E2968" s="94" t="s">
        <v>500</v>
      </c>
      <c r="F2968" s="93">
        <v>48287.0</v>
      </c>
      <c r="G2968" s="94" t="s">
        <v>173</v>
      </c>
      <c r="H2968" s="96">
        <v>225.0</v>
      </c>
    </row>
    <row r="2969">
      <c r="A2969" s="93">
        <v>2020.0</v>
      </c>
      <c r="B2969" s="94" t="s">
        <v>185</v>
      </c>
      <c r="C2969" s="94" t="s">
        <v>11</v>
      </c>
      <c r="D2969" s="94" t="s">
        <v>190</v>
      </c>
      <c r="E2969" s="94" t="s">
        <v>210</v>
      </c>
      <c r="F2969" s="93">
        <v>48497.0</v>
      </c>
      <c r="G2969" s="95" t="s">
        <v>189</v>
      </c>
      <c r="H2969" s="96">
        <v>1434440.0</v>
      </c>
    </row>
    <row r="2970">
      <c r="A2970" s="93">
        <v>2020.0</v>
      </c>
      <c r="B2970" s="94" t="s">
        <v>185</v>
      </c>
      <c r="C2970" s="94" t="s">
        <v>11</v>
      </c>
      <c r="D2970" s="94" t="s">
        <v>190</v>
      </c>
      <c r="E2970" s="94" t="s">
        <v>210</v>
      </c>
      <c r="F2970" s="93">
        <v>48497.0</v>
      </c>
      <c r="G2970" s="95" t="s">
        <v>173</v>
      </c>
      <c r="H2970" s="96">
        <v>9510.0</v>
      </c>
    </row>
    <row r="2971">
      <c r="A2971" s="93">
        <v>2020.0</v>
      </c>
      <c r="B2971" s="94" t="s">
        <v>185</v>
      </c>
      <c r="C2971" s="94" t="s">
        <v>11</v>
      </c>
      <c r="D2971" s="94" t="s">
        <v>214</v>
      </c>
      <c r="E2971" s="94" t="s">
        <v>441</v>
      </c>
      <c r="F2971" s="93">
        <v>28095.0</v>
      </c>
      <c r="G2971" s="94" t="s">
        <v>189</v>
      </c>
      <c r="H2971" s="96">
        <v>13501.0</v>
      </c>
    </row>
    <row r="2972">
      <c r="A2972" s="93">
        <v>2020.0</v>
      </c>
      <c r="B2972" s="94" t="s">
        <v>185</v>
      </c>
      <c r="C2972" s="94" t="s">
        <v>11</v>
      </c>
      <c r="D2972" s="94" t="s">
        <v>214</v>
      </c>
      <c r="E2972" s="94" t="s">
        <v>441</v>
      </c>
      <c r="F2972" s="93">
        <v>28095.0</v>
      </c>
      <c r="G2972" s="95" t="s">
        <v>173</v>
      </c>
      <c r="H2972" s="96">
        <v>127.0</v>
      </c>
    </row>
    <row r="2973">
      <c r="A2973" s="93">
        <v>2020.0</v>
      </c>
      <c r="B2973" s="94" t="s">
        <v>185</v>
      </c>
      <c r="C2973" s="94" t="s">
        <v>11</v>
      </c>
      <c r="D2973" s="94" t="s">
        <v>214</v>
      </c>
      <c r="E2973" s="94" t="s">
        <v>503</v>
      </c>
      <c r="F2973" s="93">
        <v>28017.0</v>
      </c>
      <c r="G2973" s="95" t="s">
        <v>189</v>
      </c>
      <c r="H2973" s="96">
        <v>6707.0</v>
      </c>
    </row>
    <row r="2974">
      <c r="A2974" s="93">
        <v>2020.0</v>
      </c>
      <c r="B2974" s="94" t="s">
        <v>185</v>
      </c>
      <c r="C2974" s="94" t="s">
        <v>11</v>
      </c>
      <c r="D2974" s="94" t="s">
        <v>217</v>
      </c>
      <c r="E2974" s="94" t="s">
        <v>465</v>
      </c>
      <c r="F2974" s="93">
        <v>21175.0</v>
      </c>
      <c r="G2974" s="95" t="s">
        <v>189</v>
      </c>
      <c r="H2974" s="96">
        <v>42.0</v>
      </c>
    </row>
    <row r="2975">
      <c r="A2975" s="93">
        <v>2020.0</v>
      </c>
      <c r="B2975" s="94" t="s">
        <v>185</v>
      </c>
      <c r="C2975" s="94" t="s">
        <v>11</v>
      </c>
      <c r="D2975" s="94" t="s">
        <v>204</v>
      </c>
      <c r="E2975" s="94" t="s">
        <v>406</v>
      </c>
      <c r="F2975" s="93">
        <v>8017.0</v>
      </c>
      <c r="G2975" s="95" t="s">
        <v>189</v>
      </c>
      <c r="H2975" s="96">
        <v>88207.0</v>
      </c>
    </row>
    <row r="2976">
      <c r="A2976" s="93">
        <v>2020.0</v>
      </c>
      <c r="B2976" s="94" t="s">
        <v>185</v>
      </c>
      <c r="C2976" s="94" t="s">
        <v>11</v>
      </c>
      <c r="D2976" s="94" t="s">
        <v>204</v>
      </c>
      <c r="E2976" s="94" t="s">
        <v>406</v>
      </c>
      <c r="F2976" s="93">
        <v>8017.0</v>
      </c>
      <c r="G2976" s="95" t="s">
        <v>173</v>
      </c>
      <c r="H2976" s="96">
        <v>10802.0</v>
      </c>
    </row>
    <row r="2977">
      <c r="A2977" s="93">
        <v>2020.0</v>
      </c>
      <c r="B2977" s="94" t="s">
        <v>185</v>
      </c>
      <c r="C2977" s="94" t="s">
        <v>11</v>
      </c>
      <c r="D2977" s="94" t="s">
        <v>217</v>
      </c>
      <c r="E2977" s="94" t="s">
        <v>507</v>
      </c>
      <c r="F2977" s="93">
        <v>21235.0</v>
      </c>
      <c r="G2977" s="95" t="s">
        <v>189</v>
      </c>
      <c r="H2977" s="96">
        <v>14250.0</v>
      </c>
    </row>
    <row r="2978">
      <c r="A2978" s="93">
        <v>2020.0</v>
      </c>
      <c r="B2978" s="94" t="s">
        <v>185</v>
      </c>
      <c r="C2978" s="94" t="s">
        <v>11</v>
      </c>
      <c r="D2978" s="94" t="s">
        <v>192</v>
      </c>
      <c r="E2978" s="94" t="s">
        <v>510</v>
      </c>
      <c r="F2978" s="93">
        <v>22015.0</v>
      </c>
      <c r="G2978" s="95" t="s">
        <v>189</v>
      </c>
      <c r="H2978" s="96">
        <v>1.0887428E7</v>
      </c>
    </row>
    <row r="2979">
      <c r="A2979" s="93">
        <v>2020.0</v>
      </c>
      <c r="B2979" s="94" t="s">
        <v>185</v>
      </c>
      <c r="C2979" s="94" t="s">
        <v>11</v>
      </c>
      <c r="D2979" s="94" t="s">
        <v>192</v>
      </c>
      <c r="E2979" s="94" t="s">
        <v>510</v>
      </c>
      <c r="F2979" s="93">
        <v>22015.0</v>
      </c>
      <c r="G2979" s="95" t="s">
        <v>173</v>
      </c>
      <c r="H2979" s="96">
        <v>55201.0</v>
      </c>
    </row>
    <row r="2980">
      <c r="A2980" s="93">
        <v>2020.0</v>
      </c>
      <c r="B2980" s="94" t="s">
        <v>185</v>
      </c>
      <c r="C2980" s="94" t="s">
        <v>11</v>
      </c>
      <c r="D2980" s="94" t="s">
        <v>206</v>
      </c>
      <c r="E2980" s="94" t="s">
        <v>511</v>
      </c>
      <c r="F2980" s="93">
        <v>35043.0</v>
      </c>
      <c r="G2980" s="95" t="s">
        <v>189</v>
      </c>
      <c r="H2980" s="96">
        <v>4081261.0</v>
      </c>
    </row>
    <row r="2981">
      <c r="A2981" s="93">
        <v>2020.0</v>
      </c>
      <c r="B2981" s="94" t="s">
        <v>185</v>
      </c>
      <c r="C2981" s="94" t="s">
        <v>11</v>
      </c>
      <c r="D2981" s="94" t="s">
        <v>206</v>
      </c>
      <c r="E2981" s="94" t="s">
        <v>511</v>
      </c>
      <c r="F2981" s="93">
        <v>35043.0</v>
      </c>
      <c r="G2981" s="95" t="s">
        <v>173</v>
      </c>
      <c r="H2981" s="96">
        <v>1119119.0</v>
      </c>
    </row>
    <row r="2982">
      <c r="A2982" s="93">
        <v>2020.0</v>
      </c>
      <c r="B2982" s="94" t="s">
        <v>185</v>
      </c>
      <c r="C2982" s="94" t="s">
        <v>11</v>
      </c>
      <c r="D2982" s="94" t="s">
        <v>231</v>
      </c>
      <c r="E2982" s="94" t="s">
        <v>512</v>
      </c>
      <c r="F2982" s="93">
        <v>5149.0</v>
      </c>
      <c r="G2982" s="94" t="s">
        <v>189</v>
      </c>
      <c r="H2982" s="96">
        <v>328647.0</v>
      </c>
    </row>
    <row r="2983">
      <c r="A2983" s="93">
        <v>2020.0</v>
      </c>
      <c r="B2983" s="94" t="s">
        <v>185</v>
      </c>
      <c r="C2983" s="94" t="s">
        <v>11</v>
      </c>
      <c r="D2983" s="94" t="s">
        <v>190</v>
      </c>
      <c r="E2983" s="94" t="s">
        <v>514</v>
      </c>
      <c r="F2983" s="93">
        <v>48427.0</v>
      </c>
      <c r="G2983" s="94" t="s">
        <v>189</v>
      </c>
      <c r="H2983" s="96">
        <v>1755520.0</v>
      </c>
    </row>
    <row r="2984">
      <c r="A2984" s="93">
        <v>2020.0</v>
      </c>
      <c r="B2984" s="94" t="s">
        <v>185</v>
      </c>
      <c r="C2984" s="94" t="s">
        <v>11</v>
      </c>
      <c r="D2984" s="94" t="s">
        <v>250</v>
      </c>
      <c r="E2984" s="94" t="s">
        <v>515</v>
      </c>
      <c r="F2984" s="93">
        <v>30109.0</v>
      </c>
      <c r="G2984" s="94" t="s">
        <v>189</v>
      </c>
      <c r="H2984" s="93">
        <v>77330.0</v>
      </c>
    </row>
    <row r="2985">
      <c r="A2985" s="93">
        <v>2020.0</v>
      </c>
      <c r="B2985" s="94" t="s">
        <v>185</v>
      </c>
      <c r="C2985" s="94" t="s">
        <v>11</v>
      </c>
      <c r="D2985" s="94" t="s">
        <v>250</v>
      </c>
      <c r="E2985" s="94" t="s">
        <v>515</v>
      </c>
      <c r="F2985" s="93">
        <v>30109.0</v>
      </c>
      <c r="G2985" s="94" t="s">
        <v>173</v>
      </c>
      <c r="H2985" s="93">
        <v>57159.0</v>
      </c>
    </row>
    <row r="2986">
      <c r="A2986" s="93">
        <v>2020.0</v>
      </c>
      <c r="B2986" s="94" t="s">
        <v>185</v>
      </c>
      <c r="C2986" s="94" t="s">
        <v>11</v>
      </c>
      <c r="D2986" s="94" t="s">
        <v>286</v>
      </c>
      <c r="E2986" s="94" t="s">
        <v>517</v>
      </c>
      <c r="F2986" s="93">
        <v>32011.0</v>
      </c>
      <c r="G2986" s="94" t="s">
        <v>189</v>
      </c>
      <c r="H2986" s="93">
        <v>8848.0</v>
      </c>
    </row>
    <row r="2987">
      <c r="A2987" s="93">
        <v>2020.0</v>
      </c>
      <c r="B2987" s="94" t="s">
        <v>185</v>
      </c>
      <c r="C2987" s="94" t="s">
        <v>11</v>
      </c>
      <c r="D2987" s="94" t="s">
        <v>250</v>
      </c>
      <c r="E2987" s="94" t="s">
        <v>254</v>
      </c>
      <c r="F2987" s="93">
        <v>30021.0</v>
      </c>
      <c r="G2987" s="94" t="s">
        <v>189</v>
      </c>
      <c r="H2987" s="93">
        <v>49454.0</v>
      </c>
    </row>
    <row r="2988">
      <c r="A2988" s="93">
        <v>2020.0</v>
      </c>
      <c r="B2988" s="94" t="s">
        <v>185</v>
      </c>
      <c r="C2988" s="94" t="s">
        <v>11</v>
      </c>
      <c r="D2988" s="94" t="s">
        <v>250</v>
      </c>
      <c r="E2988" s="94" t="s">
        <v>254</v>
      </c>
      <c r="F2988" s="93">
        <v>30021.0</v>
      </c>
      <c r="G2988" s="95" t="s">
        <v>173</v>
      </c>
      <c r="H2988" s="93">
        <v>141187.0</v>
      </c>
    </row>
    <row r="2989">
      <c r="A2989" s="93">
        <v>2020.0</v>
      </c>
      <c r="B2989" s="94" t="s">
        <v>185</v>
      </c>
      <c r="C2989" s="94" t="s">
        <v>186</v>
      </c>
      <c r="D2989" s="94" t="s">
        <v>187</v>
      </c>
      <c r="E2989" s="94" t="s">
        <v>476</v>
      </c>
      <c r="F2989" s="93">
        <v>56029.0</v>
      </c>
      <c r="G2989" s="95" t="s">
        <v>173</v>
      </c>
      <c r="H2989" s="93">
        <v>349530.0</v>
      </c>
    </row>
    <row r="2990">
      <c r="A2990" s="93">
        <v>2020.0</v>
      </c>
      <c r="B2990" s="94" t="s">
        <v>185</v>
      </c>
      <c r="C2990" s="94" t="s">
        <v>186</v>
      </c>
      <c r="D2990" s="94" t="s">
        <v>187</v>
      </c>
      <c r="E2990" s="94" t="s">
        <v>476</v>
      </c>
      <c r="F2990" s="93">
        <v>56029.0</v>
      </c>
      <c r="G2990" s="95" t="s">
        <v>189</v>
      </c>
      <c r="H2990" s="93">
        <v>149455.0</v>
      </c>
    </row>
    <row r="2991">
      <c r="A2991" s="93">
        <v>2020.0</v>
      </c>
      <c r="B2991" s="94" t="s">
        <v>185</v>
      </c>
      <c r="C2991" s="94" t="s">
        <v>11</v>
      </c>
      <c r="D2991" s="94" t="s">
        <v>286</v>
      </c>
      <c r="E2991" s="94" t="s">
        <v>517</v>
      </c>
      <c r="F2991" s="93">
        <v>32011.0</v>
      </c>
      <c r="G2991" s="95" t="s">
        <v>173</v>
      </c>
      <c r="H2991" s="93">
        <v>37834.0</v>
      </c>
    </row>
    <row r="2992">
      <c r="A2992" s="93">
        <v>2020.0</v>
      </c>
      <c r="B2992" s="94" t="s">
        <v>185</v>
      </c>
      <c r="C2992" s="94" t="s">
        <v>11</v>
      </c>
      <c r="D2992" s="94" t="s">
        <v>196</v>
      </c>
      <c r="E2992" s="94" t="s">
        <v>446</v>
      </c>
      <c r="F2992" s="93">
        <v>49007.0</v>
      </c>
      <c r="G2992" s="95" t="s">
        <v>189</v>
      </c>
      <c r="H2992" s="96">
        <v>1.8657667E7</v>
      </c>
    </row>
    <row r="2993">
      <c r="A2993" s="93">
        <v>2020.0</v>
      </c>
      <c r="B2993" s="94" t="s">
        <v>185</v>
      </c>
      <c r="C2993" s="94" t="s">
        <v>11</v>
      </c>
      <c r="D2993" s="94" t="s">
        <v>196</v>
      </c>
      <c r="E2993" s="94" t="s">
        <v>446</v>
      </c>
      <c r="F2993" s="93">
        <v>49007.0</v>
      </c>
      <c r="G2993" s="95" t="s">
        <v>173</v>
      </c>
      <c r="H2993" s="96">
        <v>32076.0</v>
      </c>
    </row>
    <row r="2994">
      <c r="A2994" s="93">
        <v>2020.0</v>
      </c>
      <c r="B2994" s="94" t="s">
        <v>185</v>
      </c>
      <c r="C2994" s="94" t="s">
        <v>11</v>
      </c>
      <c r="D2994" s="94" t="s">
        <v>196</v>
      </c>
      <c r="E2994" s="94" t="s">
        <v>446</v>
      </c>
      <c r="F2994" s="93">
        <v>49007.0</v>
      </c>
      <c r="G2994" s="94" t="s">
        <v>172</v>
      </c>
      <c r="H2994" s="96">
        <v>6955.0</v>
      </c>
    </row>
    <row r="2995">
      <c r="A2995" s="93">
        <v>2020.0</v>
      </c>
      <c r="B2995" s="94" t="s">
        <v>185</v>
      </c>
      <c r="C2995" s="94" t="s">
        <v>11</v>
      </c>
      <c r="D2995" s="94" t="s">
        <v>190</v>
      </c>
      <c r="E2995" s="94" t="s">
        <v>191</v>
      </c>
      <c r="F2995" s="93">
        <v>48215.0</v>
      </c>
      <c r="G2995" s="94" t="s">
        <v>189</v>
      </c>
      <c r="H2995" s="96">
        <v>10027.0</v>
      </c>
    </row>
    <row r="2996">
      <c r="A2996" s="93">
        <v>2020.0</v>
      </c>
      <c r="B2996" s="94" t="s">
        <v>185</v>
      </c>
      <c r="C2996" s="94" t="s">
        <v>11</v>
      </c>
      <c r="D2996" s="94" t="s">
        <v>190</v>
      </c>
      <c r="E2996" s="94" t="s">
        <v>191</v>
      </c>
      <c r="F2996" s="93">
        <v>48215.0</v>
      </c>
      <c r="G2996" s="95" t="s">
        <v>173</v>
      </c>
      <c r="H2996" s="96">
        <v>52.0</v>
      </c>
    </row>
    <row r="2997">
      <c r="A2997" s="93">
        <v>2020.0</v>
      </c>
      <c r="B2997" s="94" t="s">
        <v>185</v>
      </c>
      <c r="C2997" s="94" t="s">
        <v>11</v>
      </c>
      <c r="D2997" s="94" t="s">
        <v>202</v>
      </c>
      <c r="E2997" s="94" t="s">
        <v>203</v>
      </c>
      <c r="F2997" s="93">
        <v>26035.0</v>
      </c>
      <c r="G2997" s="95" t="s">
        <v>189</v>
      </c>
      <c r="H2997" s="96">
        <v>9167.0</v>
      </c>
    </row>
    <row r="2998">
      <c r="A2998" s="93">
        <v>2020.0</v>
      </c>
      <c r="B2998" s="94" t="s">
        <v>185</v>
      </c>
      <c r="C2998" s="94" t="s">
        <v>11</v>
      </c>
      <c r="D2998" s="94" t="s">
        <v>202</v>
      </c>
      <c r="E2998" s="94" t="s">
        <v>203</v>
      </c>
      <c r="F2998" s="93">
        <v>26035.0</v>
      </c>
      <c r="G2998" s="95" t="s">
        <v>173</v>
      </c>
      <c r="H2998" s="96">
        <v>1519.0</v>
      </c>
    </row>
    <row r="2999">
      <c r="A2999" s="93">
        <v>2020.0</v>
      </c>
      <c r="B2999" s="94" t="s">
        <v>185</v>
      </c>
      <c r="C2999" s="94" t="s">
        <v>11</v>
      </c>
      <c r="D2999" s="94" t="s">
        <v>206</v>
      </c>
      <c r="E2999" s="94" t="s">
        <v>207</v>
      </c>
      <c r="F2999" s="93">
        <v>35045.0</v>
      </c>
      <c r="G2999" s="95" t="s">
        <v>189</v>
      </c>
      <c r="H2999" s="96">
        <v>2.32330107E8</v>
      </c>
    </row>
    <row r="3000">
      <c r="A3000" s="93">
        <v>2020.0</v>
      </c>
      <c r="B3000" s="94" t="s">
        <v>185</v>
      </c>
      <c r="C3000" s="94" t="s">
        <v>11</v>
      </c>
      <c r="D3000" s="94" t="s">
        <v>206</v>
      </c>
      <c r="E3000" s="94" t="s">
        <v>207</v>
      </c>
      <c r="F3000" s="93">
        <v>35045.0</v>
      </c>
      <c r="G3000" s="95" t="s">
        <v>173</v>
      </c>
      <c r="H3000" s="96">
        <v>3185760.0</v>
      </c>
    </row>
    <row r="3001">
      <c r="A3001" s="93">
        <v>2020.0</v>
      </c>
      <c r="B3001" s="94" t="s">
        <v>185</v>
      </c>
      <c r="C3001" s="94" t="s">
        <v>11</v>
      </c>
      <c r="D3001" s="94" t="s">
        <v>206</v>
      </c>
      <c r="E3001" s="94" t="s">
        <v>207</v>
      </c>
      <c r="F3001" s="93">
        <v>35045.0</v>
      </c>
      <c r="G3001" s="95" t="s">
        <v>172</v>
      </c>
      <c r="H3001" s="96">
        <v>1963242.0</v>
      </c>
    </row>
    <row r="3002">
      <c r="A3002" s="93">
        <v>2020.0</v>
      </c>
      <c r="B3002" s="94" t="s">
        <v>185</v>
      </c>
      <c r="C3002" s="94" t="s">
        <v>11</v>
      </c>
      <c r="D3002" s="94" t="s">
        <v>204</v>
      </c>
      <c r="E3002" s="94" t="s">
        <v>212</v>
      </c>
      <c r="F3002" s="93">
        <v>8083.0</v>
      </c>
      <c r="G3002" s="95" t="s">
        <v>189</v>
      </c>
      <c r="H3002" s="96">
        <v>1.22035903E8</v>
      </c>
    </row>
    <row r="3003">
      <c r="A3003" s="93">
        <v>2020.0</v>
      </c>
      <c r="B3003" s="94" t="s">
        <v>185</v>
      </c>
      <c r="C3003" s="94" t="s">
        <v>11</v>
      </c>
      <c r="D3003" s="94" t="s">
        <v>204</v>
      </c>
      <c r="E3003" s="94" t="s">
        <v>212</v>
      </c>
      <c r="F3003" s="93">
        <v>8083.0</v>
      </c>
      <c r="G3003" s="95" t="s">
        <v>173</v>
      </c>
      <c r="H3003" s="96">
        <v>37756.0</v>
      </c>
    </row>
    <row r="3004">
      <c r="A3004" s="93">
        <v>2020.0</v>
      </c>
      <c r="B3004" s="94" t="s">
        <v>185</v>
      </c>
      <c r="C3004" s="94" t="s">
        <v>11</v>
      </c>
      <c r="D3004" s="94" t="s">
        <v>187</v>
      </c>
      <c r="E3004" s="94" t="s">
        <v>188</v>
      </c>
      <c r="F3004" s="93">
        <v>56019.0</v>
      </c>
      <c r="G3004" s="95" t="s">
        <v>189</v>
      </c>
      <c r="H3004" s="96">
        <v>4.6079809E7</v>
      </c>
    </row>
    <row r="3005">
      <c r="A3005" s="93">
        <v>2020.0</v>
      </c>
      <c r="B3005" s="94" t="s">
        <v>185</v>
      </c>
      <c r="C3005" s="94" t="s">
        <v>11</v>
      </c>
      <c r="D3005" s="94" t="s">
        <v>187</v>
      </c>
      <c r="E3005" s="94" t="s">
        <v>188</v>
      </c>
      <c r="F3005" s="93">
        <v>56019.0</v>
      </c>
      <c r="G3005" s="95" t="s">
        <v>173</v>
      </c>
      <c r="H3005" s="96">
        <v>673513.0</v>
      </c>
    </row>
    <row r="3006">
      <c r="A3006" s="93">
        <v>2020.0</v>
      </c>
      <c r="B3006" s="94" t="s">
        <v>185</v>
      </c>
      <c r="C3006" s="94" t="s">
        <v>11</v>
      </c>
      <c r="D3006" s="94" t="s">
        <v>196</v>
      </c>
      <c r="E3006" s="94" t="s">
        <v>216</v>
      </c>
      <c r="F3006" s="93">
        <v>49043.0</v>
      </c>
      <c r="G3006" s="95" t="s">
        <v>189</v>
      </c>
      <c r="H3006" s="96">
        <v>96991.0</v>
      </c>
    </row>
    <row r="3007">
      <c r="A3007" s="93">
        <v>2020.0</v>
      </c>
      <c r="B3007" s="94" t="s">
        <v>185</v>
      </c>
      <c r="C3007" s="94" t="s">
        <v>11</v>
      </c>
      <c r="D3007" s="94" t="s">
        <v>196</v>
      </c>
      <c r="E3007" s="94" t="s">
        <v>216</v>
      </c>
      <c r="F3007" s="93">
        <v>49043.0</v>
      </c>
      <c r="G3007" s="95" t="s">
        <v>173</v>
      </c>
      <c r="H3007" s="96">
        <v>25336.0</v>
      </c>
    </row>
    <row r="3008">
      <c r="A3008" s="93">
        <v>2020.0</v>
      </c>
      <c r="B3008" s="94" t="s">
        <v>185</v>
      </c>
      <c r="C3008" s="94" t="s">
        <v>11</v>
      </c>
      <c r="D3008" s="94" t="s">
        <v>220</v>
      </c>
      <c r="E3008" s="94" t="s">
        <v>221</v>
      </c>
      <c r="F3008" s="93">
        <v>54093.0</v>
      </c>
      <c r="G3008" s="95" t="s">
        <v>189</v>
      </c>
      <c r="H3008" s="96">
        <v>16597.0</v>
      </c>
    </row>
    <row r="3009">
      <c r="A3009" s="93">
        <v>2020.0</v>
      </c>
      <c r="B3009" s="94" t="s">
        <v>185</v>
      </c>
      <c r="C3009" s="94" t="s">
        <v>11</v>
      </c>
      <c r="D3009" s="94" t="s">
        <v>200</v>
      </c>
      <c r="E3009" s="94" t="s">
        <v>224</v>
      </c>
      <c r="F3009" s="93">
        <v>40093.0</v>
      </c>
      <c r="G3009" s="95" t="s">
        <v>189</v>
      </c>
      <c r="H3009" s="96">
        <v>540859.0</v>
      </c>
    </row>
    <row r="3010">
      <c r="A3010" s="93">
        <v>2020.0</v>
      </c>
      <c r="B3010" s="94" t="s">
        <v>185</v>
      </c>
      <c r="C3010" s="94" t="s">
        <v>11</v>
      </c>
      <c r="D3010" s="94" t="s">
        <v>200</v>
      </c>
      <c r="E3010" s="94" t="s">
        <v>224</v>
      </c>
      <c r="F3010" s="93">
        <v>40093.0</v>
      </c>
      <c r="G3010" s="95" t="s">
        <v>173</v>
      </c>
      <c r="H3010" s="96">
        <v>31048.0</v>
      </c>
    </row>
    <row r="3011">
      <c r="A3011" s="93">
        <v>2020.0</v>
      </c>
      <c r="B3011" s="94" t="s">
        <v>185</v>
      </c>
      <c r="C3011" s="94" t="s">
        <v>11</v>
      </c>
      <c r="D3011" s="94" t="s">
        <v>192</v>
      </c>
      <c r="E3011" s="94" t="s">
        <v>225</v>
      </c>
      <c r="F3011" s="93">
        <v>22115.0</v>
      </c>
      <c r="G3011" s="95" t="s">
        <v>189</v>
      </c>
      <c r="H3011" s="96">
        <v>567.0</v>
      </c>
    </row>
    <row r="3012">
      <c r="A3012" s="93">
        <v>2020.0</v>
      </c>
      <c r="B3012" s="94" t="s">
        <v>185</v>
      </c>
      <c r="C3012" s="94" t="s">
        <v>11</v>
      </c>
      <c r="D3012" s="94" t="s">
        <v>192</v>
      </c>
      <c r="E3012" s="94" t="s">
        <v>225</v>
      </c>
      <c r="F3012" s="93">
        <v>22115.0</v>
      </c>
      <c r="G3012" s="95" t="s">
        <v>173</v>
      </c>
      <c r="H3012" s="96">
        <v>398.0</v>
      </c>
    </row>
    <row r="3013">
      <c r="A3013" s="93">
        <v>2020.0</v>
      </c>
      <c r="B3013" s="94" t="s">
        <v>185</v>
      </c>
      <c r="C3013" s="94" t="s">
        <v>11</v>
      </c>
      <c r="D3013" s="94" t="s">
        <v>204</v>
      </c>
      <c r="E3013" s="94" t="s">
        <v>228</v>
      </c>
      <c r="F3013" s="93">
        <v>8103.0</v>
      </c>
      <c r="G3013" s="95" t="s">
        <v>189</v>
      </c>
      <c r="H3013" s="96">
        <v>6.8424729E7</v>
      </c>
    </row>
    <row r="3014">
      <c r="A3014" s="93">
        <v>2020.0</v>
      </c>
      <c r="B3014" s="94" t="s">
        <v>185</v>
      </c>
      <c r="C3014" s="94" t="s">
        <v>11</v>
      </c>
      <c r="D3014" s="94" t="s">
        <v>204</v>
      </c>
      <c r="E3014" s="94" t="s">
        <v>228</v>
      </c>
      <c r="F3014" s="93">
        <v>8103.0</v>
      </c>
      <c r="G3014" s="95" t="s">
        <v>173</v>
      </c>
      <c r="H3014" s="93">
        <v>1840775.0</v>
      </c>
    </row>
    <row r="3015">
      <c r="A3015" s="93">
        <v>2020.0</v>
      </c>
      <c r="B3015" s="94" t="s">
        <v>185</v>
      </c>
      <c r="C3015" s="94" t="s">
        <v>11</v>
      </c>
      <c r="D3015" s="94" t="s">
        <v>204</v>
      </c>
      <c r="E3015" s="94" t="s">
        <v>228</v>
      </c>
      <c r="F3015" s="93">
        <v>8103.0</v>
      </c>
      <c r="G3015" s="95" t="s">
        <v>172</v>
      </c>
      <c r="H3015" s="96">
        <v>2633238.0</v>
      </c>
    </row>
    <row r="3016">
      <c r="A3016" s="93">
        <v>2020.0</v>
      </c>
      <c r="B3016" s="94" t="s">
        <v>185</v>
      </c>
      <c r="C3016" s="94" t="s">
        <v>11</v>
      </c>
      <c r="D3016" s="94" t="s">
        <v>187</v>
      </c>
      <c r="E3016" s="94" t="s">
        <v>233</v>
      </c>
      <c r="F3016" s="93">
        <v>56035.0</v>
      </c>
      <c r="G3016" s="95" t="s">
        <v>189</v>
      </c>
      <c r="H3016" s="96">
        <v>8.0656063E8</v>
      </c>
    </row>
    <row r="3017">
      <c r="A3017" s="93">
        <v>2020.0</v>
      </c>
      <c r="B3017" s="94" t="s">
        <v>185</v>
      </c>
      <c r="C3017" s="94" t="s">
        <v>11</v>
      </c>
      <c r="D3017" s="94" t="s">
        <v>187</v>
      </c>
      <c r="E3017" s="94" t="s">
        <v>233</v>
      </c>
      <c r="F3017" s="93">
        <v>56035.0</v>
      </c>
      <c r="G3017" s="95" t="s">
        <v>173</v>
      </c>
      <c r="H3017" s="96">
        <v>4612325.0</v>
      </c>
    </row>
    <row r="3018">
      <c r="A3018" s="93">
        <v>2020.0</v>
      </c>
      <c r="B3018" s="94" t="s">
        <v>185</v>
      </c>
      <c r="C3018" s="94" t="s">
        <v>11</v>
      </c>
      <c r="D3018" s="94" t="s">
        <v>204</v>
      </c>
      <c r="E3018" s="94" t="s">
        <v>237</v>
      </c>
      <c r="F3018" s="93">
        <v>8009.0</v>
      </c>
      <c r="G3018" s="95" t="s">
        <v>189</v>
      </c>
      <c r="H3018" s="93">
        <v>18198.0</v>
      </c>
    </row>
    <row r="3019">
      <c r="A3019" s="93">
        <v>2020.0</v>
      </c>
      <c r="B3019" s="94" t="s">
        <v>185</v>
      </c>
      <c r="C3019" s="94" t="s">
        <v>11</v>
      </c>
      <c r="D3019" s="94" t="s">
        <v>204</v>
      </c>
      <c r="E3019" s="94" t="s">
        <v>237</v>
      </c>
      <c r="F3019" s="93">
        <v>8009.0</v>
      </c>
      <c r="G3019" s="95" t="s">
        <v>173</v>
      </c>
      <c r="H3019" s="96">
        <v>4.0</v>
      </c>
    </row>
    <row r="3020">
      <c r="A3020" s="93">
        <v>2020.0</v>
      </c>
      <c r="B3020" s="94" t="s">
        <v>185</v>
      </c>
      <c r="C3020" s="94" t="s">
        <v>11</v>
      </c>
      <c r="D3020" s="94" t="s">
        <v>200</v>
      </c>
      <c r="E3020" s="94" t="s">
        <v>242</v>
      </c>
      <c r="F3020" s="93">
        <v>40031.0</v>
      </c>
      <c r="G3020" s="95" t="s">
        <v>173</v>
      </c>
      <c r="H3020" s="96">
        <v>2531.0</v>
      </c>
    </row>
    <row r="3021">
      <c r="A3021" s="93">
        <v>2020.0</v>
      </c>
      <c r="B3021" s="94" t="s">
        <v>185</v>
      </c>
      <c r="C3021" s="94" t="s">
        <v>11</v>
      </c>
      <c r="D3021" s="94" t="s">
        <v>202</v>
      </c>
      <c r="E3021" s="94" t="s">
        <v>247</v>
      </c>
      <c r="F3021" s="93">
        <v>26119.0</v>
      </c>
      <c r="G3021" s="95" t="s">
        <v>189</v>
      </c>
      <c r="H3021" s="96">
        <v>441182.0</v>
      </c>
    </row>
    <row r="3022">
      <c r="A3022" s="93">
        <v>2020.0</v>
      </c>
      <c r="B3022" s="94" t="s">
        <v>185</v>
      </c>
      <c r="C3022" s="94" t="s">
        <v>11</v>
      </c>
      <c r="D3022" s="94" t="s">
        <v>250</v>
      </c>
      <c r="E3022" s="94" t="s">
        <v>251</v>
      </c>
      <c r="F3022" s="93">
        <v>30101.0</v>
      </c>
      <c r="G3022" s="95" t="s">
        <v>189</v>
      </c>
      <c r="H3022" s="96">
        <v>116687.0</v>
      </c>
    </row>
    <row r="3023">
      <c r="A3023" s="93">
        <v>2020.0</v>
      </c>
      <c r="B3023" s="94" t="s">
        <v>185</v>
      </c>
      <c r="C3023" s="94" t="s">
        <v>11</v>
      </c>
      <c r="D3023" s="94" t="s">
        <v>250</v>
      </c>
      <c r="E3023" s="94" t="s">
        <v>251</v>
      </c>
      <c r="F3023" s="93">
        <v>30101.0</v>
      </c>
      <c r="G3023" s="95" t="s">
        <v>173</v>
      </c>
      <c r="H3023" s="96">
        <v>24695.0</v>
      </c>
    </row>
    <row r="3024">
      <c r="A3024" s="93">
        <v>2020.0</v>
      </c>
      <c r="B3024" s="94" t="s">
        <v>185</v>
      </c>
      <c r="C3024" s="94" t="s">
        <v>11</v>
      </c>
      <c r="D3024" s="94" t="s">
        <v>231</v>
      </c>
      <c r="E3024" s="94" t="s">
        <v>253</v>
      </c>
      <c r="F3024" s="93">
        <v>5029.0</v>
      </c>
      <c r="G3024" s="95" t="s">
        <v>189</v>
      </c>
      <c r="H3024" s="96">
        <v>781268.0</v>
      </c>
    </row>
    <row r="3025">
      <c r="A3025" s="93">
        <v>2020.0</v>
      </c>
      <c r="B3025" s="94" t="s">
        <v>185</v>
      </c>
      <c r="C3025" s="94" t="s">
        <v>11</v>
      </c>
      <c r="D3025" s="94" t="s">
        <v>250</v>
      </c>
      <c r="E3025" s="94" t="s">
        <v>255</v>
      </c>
      <c r="F3025" s="93">
        <v>30005.0</v>
      </c>
      <c r="G3025" s="95" t="s">
        <v>189</v>
      </c>
      <c r="H3025" s="96">
        <v>733834.0</v>
      </c>
    </row>
    <row r="3026">
      <c r="A3026" s="93">
        <v>2020.0</v>
      </c>
      <c r="B3026" s="94" t="s">
        <v>185</v>
      </c>
      <c r="C3026" s="94" t="s">
        <v>11</v>
      </c>
      <c r="D3026" s="94" t="s">
        <v>250</v>
      </c>
      <c r="E3026" s="94" t="s">
        <v>255</v>
      </c>
      <c r="F3026" s="93">
        <v>30005.0</v>
      </c>
      <c r="G3026" s="95" t="s">
        <v>173</v>
      </c>
      <c r="H3026" s="96">
        <v>37203.0</v>
      </c>
    </row>
    <row r="3027">
      <c r="A3027" s="93">
        <v>2020.0</v>
      </c>
      <c r="B3027" s="94" t="s">
        <v>185</v>
      </c>
      <c r="C3027" s="94" t="s">
        <v>11</v>
      </c>
      <c r="D3027" s="94" t="s">
        <v>190</v>
      </c>
      <c r="E3027" s="94" t="s">
        <v>259</v>
      </c>
      <c r="F3027" s="93">
        <v>48439.0</v>
      </c>
      <c r="G3027" s="95" t="s">
        <v>189</v>
      </c>
      <c r="H3027" s="96">
        <v>6566744.0</v>
      </c>
    </row>
    <row r="3028">
      <c r="A3028" s="93">
        <v>2020.0</v>
      </c>
      <c r="B3028" s="94" t="s">
        <v>185</v>
      </c>
      <c r="C3028" s="94" t="s">
        <v>11</v>
      </c>
      <c r="D3028" s="94" t="s">
        <v>190</v>
      </c>
      <c r="E3028" s="94" t="s">
        <v>259</v>
      </c>
      <c r="F3028" s="93">
        <v>48439.0</v>
      </c>
      <c r="G3028" s="95" t="s">
        <v>173</v>
      </c>
      <c r="H3028" s="96">
        <v>402.0</v>
      </c>
    </row>
    <row r="3029">
      <c r="A3029" s="93">
        <v>2020.0</v>
      </c>
      <c r="B3029" s="94" t="s">
        <v>185</v>
      </c>
      <c r="C3029" s="94" t="s">
        <v>11</v>
      </c>
      <c r="D3029" s="94" t="s">
        <v>260</v>
      </c>
      <c r="E3029" s="94" t="s">
        <v>261</v>
      </c>
      <c r="F3029" s="93">
        <v>42015.0</v>
      </c>
      <c r="G3029" s="95" t="s">
        <v>189</v>
      </c>
      <c r="H3029" s="96">
        <v>47539.0</v>
      </c>
    </row>
    <row r="3030">
      <c r="A3030" s="93">
        <v>2020.0</v>
      </c>
      <c r="B3030" s="94" t="s">
        <v>185</v>
      </c>
      <c r="C3030" s="94" t="s">
        <v>11</v>
      </c>
      <c r="D3030" s="94" t="s">
        <v>194</v>
      </c>
      <c r="E3030" s="94" t="s">
        <v>262</v>
      </c>
      <c r="F3030" s="93">
        <v>38089.0</v>
      </c>
      <c r="G3030" s="94" t="s">
        <v>189</v>
      </c>
      <c r="H3030" s="96">
        <v>108908.0</v>
      </c>
    </row>
    <row r="3031">
      <c r="A3031" s="93">
        <v>2020.0</v>
      </c>
      <c r="B3031" s="94" t="s">
        <v>185</v>
      </c>
      <c r="C3031" s="94" t="s">
        <v>11</v>
      </c>
      <c r="D3031" s="94" t="s">
        <v>194</v>
      </c>
      <c r="E3031" s="94" t="s">
        <v>262</v>
      </c>
      <c r="F3031" s="93">
        <v>38089.0</v>
      </c>
      <c r="G3031" s="94" t="s">
        <v>173</v>
      </c>
      <c r="H3031" s="96">
        <v>46686.0</v>
      </c>
    </row>
    <row r="3032">
      <c r="A3032" s="93">
        <v>2020.0</v>
      </c>
      <c r="B3032" s="94" t="s">
        <v>185</v>
      </c>
      <c r="C3032" s="94" t="s">
        <v>11</v>
      </c>
      <c r="D3032" s="94" t="s">
        <v>190</v>
      </c>
      <c r="E3032" s="94" t="s">
        <v>266</v>
      </c>
      <c r="F3032" s="93">
        <v>48347.0</v>
      </c>
      <c r="G3032" s="94" t="s">
        <v>189</v>
      </c>
      <c r="H3032" s="96">
        <v>31757.0</v>
      </c>
    </row>
    <row r="3033">
      <c r="A3033" s="93">
        <v>2020.0</v>
      </c>
      <c r="B3033" s="94" t="s">
        <v>185</v>
      </c>
      <c r="C3033" s="94" t="s">
        <v>11</v>
      </c>
      <c r="D3033" s="94" t="s">
        <v>190</v>
      </c>
      <c r="E3033" s="94" t="s">
        <v>266</v>
      </c>
      <c r="F3033" s="93">
        <v>48347.0</v>
      </c>
      <c r="G3033" s="94" t="s">
        <v>173</v>
      </c>
      <c r="H3033" s="96">
        <v>10.0</v>
      </c>
    </row>
    <row r="3034">
      <c r="A3034" s="93">
        <v>2020.0</v>
      </c>
      <c r="B3034" s="94" t="s">
        <v>185</v>
      </c>
      <c r="C3034" s="94" t="s">
        <v>11</v>
      </c>
      <c r="D3034" s="94" t="s">
        <v>222</v>
      </c>
      <c r="E3034" s="94" t="s">
        <v>267</v>
      </c>
      <c r="F3034" s="93">
        <v>31057.0</v>
      </c>
      <c r="G3034" s="94" t="s">
        <v>173</v>
      </c>
      <c r="H3034" s="96">
        <v>126.0</v>
      </c>
    </row>
    <row r="3035">
      <c r="A3035" s="93">
        <v>2020.0</v>
      </c>
      <c r="B3035" s="94" t="s">
        <v>185</v>
      </c>
      <c r="C3035" s="94" t="s">
        <v>11</v>
      </c>
      <c r="D3035" s="94" t="s">
        <v>190</v>
      </c>
      <c r="E3035" s="94" t="s">
        <v>269</v>
      </c>
      <c r="F3035" s="93">
        <v>48037.0</v>
      </c>
      <c r="G3035" s="94" t="s">
        <v>173</v>
      </c>
      <c r="H3035" s="96">
        <v>1284.0</v>
      </c>
    </row>
    <row r="3036">
      <c r="A3036" s="93">
        <v>2020.0</v>
      </c>
      <c r="B3036" s="94" t="s">
        <v>185</v>
      </c>
      <c r="C3036" s="94" t="s">
        <v>11</v>
      </c>
      <c r="D3036" s="94" t="s">
        <v>190</v>
      </c>
      <c r="E3036" s="94" t="s">
        <v>270</v>
      </c>
      <c r="F3036" s="93">
        <v>48339.0</v>
      </c>
      <c r="G3036" s="94" t="s">
        <v>189</v>
      </c>
      <c r="H3036" s="96">
        <v>112589.0</v>
      </c>
    </row>
    <row r="3037">
      <c r="A3037" s="93">
        <v>2020.0</v>
      </c>
      <c r="B3037" s="94" t="s">
        <v>185</v>
      </c>
      <c r="C3037" s="94" t="s">
        <v>11</v>
      </c>
      <c r="D3037" s="94" t="s">
        <v>190</v>
      </c>
      <c r="E3037" s="94" t="s">
        <v>270</v>
      </c>
      <c r="F3037" s="93">
        <v>48339.0</v>
      </c>
      <c r="G3037" s="94" t="s">
        <v>173</v>
      </c>
      <c r="H3037" s="96">
        <v>469.0</v>
      </c>
    </row>
    <row r="3038">
      <c r="A3038" s="93">
        <v>2020.0</v>
      </c>
      <c r="B3038" s="94" t="s">
        <v>185</v>
      </c>
      <c r="C3038" s="94" t="s">
        <v>11</v>
      </c>
      <c r="D3038" s="94" t="s">
        <v>190</v>
      </c>
      <c r="E3038" s="94" t="s">
        <v>271</v>
      </c>
      <c r="F3038" s="93">
        <v>48217.0</v>
      </c>
      <c r="G3038" s="94" t="s">
        <v>189</v>
      </c>
      <c r="H3038" s="96">
        <v>38007.0</v>
      </c>
    </row>
    <row r="3039">
      <c r="A3039" s="93">
        <v>2020.0</v>
      </c>
      <c r="B3039" s="94" t="s">
        <v>185</v>
      </c>
      <c r="C3039" s="94" t="s">
        <v>11</v>
      </c>
      <c r="D3039" s="94" t="s">
        <v>204</v>
      </c>
      <c r="E3039" s="94" t="s">
        <v>272</v>
      </c>
      <c r="F3039" s="93">
        <v>8007.0</v>
      </c>
      <c r="G3039" s="94" t="s">
        <v>189</v>
      </c>
      <c r="H3039" s="96">
        <v>3489159.0</v>
      </c>
    </row>
    <row r="3040">
      <c r="A3040" s="93">
        <v>2020.0</v>
      </c>
      <c r="B3040" s="94" t="s">
        <v>185</v>
      </c>
      <c r="C3040" s="94" t="s">
        <v>11</v>
      </c>
      <c r="D3040" s="94" t="s">
        <v>194</v>
      </c>
      <c r="E3040" s="94" t="s">
        <v>276</v>
      </c>
      <c r="F3040" s="93">
        <v>38065.0</v>
      </c>
      <c r="G3040" s="95" t="s">
        <v>172</v>
      </c>
      <c r="H3040" s="96">
        <v>91611.0</v>
      </c>
    </row>
    <row r="3041">
      <c r="A3041" s="93">
        <v>2020.0</v>
      </c>
      <c r="B3041" s="94" t="s">
        <v>185</v>
      </c>
      <c r="C3041" s="94" t="s">
        <v>11</v>
      </c>
      <c r="D3041" s="94" t="s">
        <v>194</v>
      </c>
      <c r="E3041" s="94" t="s">
        <v>278</v>
      </c>
      <c r="F3041" s="93">
        <v>38023.0</v>
      </c>
      <c r="G3041" s="95" t="s">
        <v>189</v>
      </c>
      <c r="H3041" s="96">
        <v>91586.0</v>
      </c>
    </row>
    <row r="3042">
      <c r="A3042" s="93">
        <v>2020.0</v>
      </c>
      <c r="B3042" s="94" t="s">
        <v>185</v>
      </c>
      <c r="C3042" s="94" t="s">
        <v>11</v>
      </c>
      <c r="D3042" s="94" t="s">
        <v>194</v>
      </c>
      <c r="E3042" s="94" t="s">
        <v>278</v>
      </c>
      <c r="F3042" s="93">
        <v>38023.0</v>
      </c>
      <c r="G3042" s="95" t="s">
        <v>173</v>
      </c>
      <c r="H3042" s="96">
        <v>79049.0</v>
      </c>
    </row>
    <row r="3043">
      <c r="A3043" s="93">
        <v>2020.0</v>
      </c>
      <c r="B3043" s="94" t="s">
        <v>185</v>
      </c>
      <c r="C3043" s="94" t="s">
        <v>11</v>
      </c>
      <c r="D3043" s="94" t="s">
        <v>196</v>
      </c>
      <c r="E3043" s="94" t="s">
        <v>280</v>
      </c>
      <c r="F3043" s="93">
        <v>49017.0</v>
      </c>
      <c r="G3043" s="95" t="s">
        <v>189</v>
      </c>
      <c r="H3043" s="96">
        <v>9149.0</v>
      </c>
    </row>
    <row r="3044">
      <c r="A3044" s="93">
        <v>2020.0</v>
      </c>
      <c r="B3044" s="94" t="s">
        <v>185</v>
      </c>
      <c r="C3044" s="94" t="s">
        <v>11</v>
      </c>
      <c r="D3044" s="94" t="s">
        <v>196</v>
      </c>
      <c r="E3044" s="94" t="s">
        <v>280</v>
      </c>
      <c r="F3044" s="93">
        <v>49017.0</v>
      </c>
      <c r="G3044" s="95" t="s">
        <v>173</v>
      </c>
      <c r="H3044" s="96">
        <v>114672.0</v>
      </c>
    </row>
    <row r="3045">
      <c r="A3045" s="93">
        <v>2020.0</v>
      </c>
      <c r="B3045" s="94" t="s">
        <v>185</v>
      </c>
      <c r="C3045" s="94" t="s">
        <v>11</v>
      </c>
      <c r="D3045" s="94" t="s">
        <v>231</v>
      </c>
      <c r="E3045" s="94" t="s">
        <v>282</v>
      </c>
      <c r="F3045" s="93">
        <v>5027.0</v>
      </c>
      <c r="G3045" s="95" t="s">
        <v>189</v>
      </c>
      <c r="H3045" s="96">
        <v>1499.0</v>
      </c>
    </row>
    <row r="3046">
      <c r="A3046" s="93">
        <v>2020.0</v>
      </c>
      <c r="B3046" s="94" t="s">
        <v>185</v>
      </c>
      <c r="C3046" s="94" t="s">
        <v>11</v>
      </c>
      <c r="D3046" s="94" t="s">
        <v>231</v>
      </c>
      <c r="E3046" s="94" t="s">
        <v>282</v>
      </c>
      <c r="F3046" s="93">
        <v>5027.0</v>
      </c>
      <c r="G3046" s="95" t="s">
        <v>173</v>
      </c>
      <c r="H3046" s="96">
        <v>3.0</v>
      </c>
    </row>
    <row r="3047">
      <c r="A3047" s="93">
        <v>2020.0</v>
      </c>
      <c r="B3047" s="94" t="s">
        <v>185</v>
      </c>
      <c r="C3047" s="94" t="s">
        <v>11</v>
      </c>
      <c r="D3047" s="94" t="s">
        <v>204</v>
      </c>
      <c r="E3047" s="94" t="s">
        <v>303</v>
      </c>
      <c r="F3047" s="93">
        <v>8063.0</v>
      </c>
      <c r="G3047" s="95" t="s">
        <v>173</v>
      </c>
      <c r="H3047" s="96">
        <v>8.0</v>
      </c>
    </row>
    <row r="3048">
      <c r="A3048" s="93">
        <v>2020.0</v>
      </c>
      <c r="B3048" s="94" t="s">
        <v>185</v>
      </c>
      <c r="C3048" s="94" t="s">
        <v>11</v>
      </c>
      <c r="D3048" s="94" t="s">
        <v>194</v>
      </c>
      <c r="E3048" s="94" t="s">
        <v>277</v>
      </c>
      <c r="F3048" s="93">
        <v>38033.0</v>
      </c>
      <c r="G3048" s="95" t="s">
        <v>173</v>
      </c>
      <c r="H3048" s="96">
        <v>205049.0</v>
      </c>
    </row>
    <row r="3049">
      <c r="A3049" s="93">
        <v>2020.0</v>
      </c>
      <c r="B3049" s="94" t="s">
        <v>185</v>
      </c>
      <c r="C3049" s="94" t="s">
        <v>11</v>
      </c>
      <c r="D3049" s="94" t="s">
        <v>194</v>
      </c>
      <c r="E3049" s="94" t="s">
        <v>277</v>
      </c>
      <c r="F3049" s="93">
        <v>38033.0</v>
      </c>
      <c r="G3049" s="95" t="s">
        <v>189</v>
      </c>
      <c r="H3049" s="96">
        <v>182231.0</v>
      </c>
    </row>
    <row r="3050">
      <c r="A3050" s="93">
        <v>2020.0</v>
      </c>
      <c r="B3050" s="94" t="s">
        <v>185</v>
      </c>
      <c r="C3050" s="94" t="s">
        <v>11</v>
      </c>
      <c r="D3050" s="94" t="s">
        <v>231</v>
      </c>
      <c r="E3050" s="94" t="s">
        <v>283</v>
      </c>
      <c r="F3050" s="93">
        <v>5145.0</v>
      </c>
      <c r="G3050" s="95" t="s">
        <v>189</v>
      </c>
      <c r="H3050" s="93">
        <v>159473.0</v>
      </c>
    </row>
    <row r="3051">
      <c r="A3051" s="93">
        <v>2020.0</v>
      </c>
      <c r="B3051" s="94" t="s">
        <v>185</v>
      </c>
      <c r="C3051" s="94" t="s">
        <v>11</v>
      </c>
      <c r="D3051" s="94" t="s">
        <v>286</v>
      </c>
      <c r="E3051" s="94" t="s">
        <v>287</v>
      </c>
      <c r="F3051" s="93">
        <v>32023.0</v>
      </c>
      <c r="G3051" s="95" t="s">
        <v>189</v>
      </c>
      <c r="H3051" s="93">
        <v>1392.0</v>
      </c>
    </row>
    <row r="3052">
      <c r="A3052" s="93">
        <v>2020.0</v>
      </c>
      <c r="B3052" s="94" t="s">
        <v>185</v>
      </c>
      <c r="C3052" s="94" t="s">
        <v>11</v>
      </c>
      <c r="D3052" s="94" t="s">
        <v>286</v>
      </c>
      <c r="E3052" s="94" t="s">
        <v>287</v>
      </c>
      <c r="F3052" s="93">
        <v>32023.0</v>
      </c>
      <c r="G3052" s="95" t="s">
        <v>173</v>
      </c>
      <c r="H3052" s="93">
        <v>199494.0</v>
      </c>
    </row>
    <row r="3053">
      <c r="A3053" s="93">
        <v>2020.0</v>
      </c>
      <c r="B3053" s="94" t="s">
        <v>185</v>
      </c>
      <c r="C3053" s="94" t="s">
        <v>11</v>
      </c>
      <c r="D3053" s="94" t="s">
        <v>263</v>
      </c>
      <c r="E3053" s="94" t="s">
        <v>291</v>
      </c>
      <c r="F3053" s="93">
        <v>20119.0</v>
      </c>
      <c r="G3053" s="95" t="s">
        <v>189</v>
      </c>
      <c r="H3053" s="93">
        <v>1662.0</v>
      </c>
    </row>
    <row r="3054">
      <c r="A3054" s="93">
        <v>2020.0</v>
      </c>
      <c r="B3054" s="94" t="s">
        <v>185</v>
      </c>
      <c r="C3054" s="94" t="s">
        <v>11</v>
      </c>
      <c r="D3054" s="94" t="s">
        <v>192</v>
      </c>
      <c r="E3054" s="94" t="s">
        <v>292</v>
      </c>
      <c r="F3054" s="93">
        <v>22079.0</v>
      </c>
      <c r="G3054" s="95" t="s">
        <v>173</v>
      </c>
      <c r="H3054" s="93">
        <v>3519.0</v>
      </c>
    </row>
    <row r="3055">
      <c r="A3055" s="93">
        <v>2020.0</v>
      </c>
      <c r="B3055" s="94" t="s">
        <v>185</v>
      </c>
      <c r="C3055" s="94" t="s">
        <v>11</v>
      </c>
      <c r="D3055" s="94" t="s">
        <v>202</v>
      </c>
      <c r="E3055" s="94" t="s">
        <v>294</v>
      </c>
      <c r="F3055" s="93">
        <v>26001.0</v>
      </c>
      <c r="G3055" s="95" t="s">
        <v>189</v>
      </c>
      <c r="H3055" s="93">
        <v>1027.0</v>
      </c>
    </row>
    <row r="3056">
      <c r="A3056" s="93">
        <v>2020.0</v>
      </c>
      <c r="B3056" s="94" t="s">
        <v>185</v>
      </c>
      <c r="C3056" s="94" t="s">
        <v>11</v>
      </c>
      <c r="D3056" s="94" t="s">
        <v>204</v>
      </c>
      <c r="E3056" s="94" t="s">
        <v>296</v>
      </c>
      <c r="F3056" s="93">
        <v>8123.0</v>
      </c>
      <c r="G3056" s="95" t="s">
        <v>189</v>
      </c>
      <c r="H3056" s="93">
        <v>1.2088311E7</v>
      </c>
    </row>
    <row r="3057">
      <c r="A3057" s="93">
        <v>2020.0</v>
      </c>
      <c r="B3057" s="94" t="s">
        <v>185</v>
      </c>
      <c r="C3057" s="94" t="s">
        <v>11</v>
      </c>
      <c r="D3057" s="94" t="s">
        <v>204</v>
      </c>
      <c r="E3057" s="94" t="s">
        <v>296</v>
      </c>
      <c r="F3057" s="93">
        <v>8123.0</v>
      </c>
      <c r="G3057" s="95" t="s">
        <v>173</v>
      </c>
      <c r="H3057" s="93">
        <v>3769609.0</v>
      </c>
    </row>
    <row r="3058">
      <c r="A3058" s="93">
        <v>2020.0</v>
      </c>
      <c r="B3058" s="94" t="s">
        <v>185</v>
      </c>
      <c r="C3058" s="94" t="s">
        <v>11</v>
      </c>
      <c r="D3058" s="94" t="s">
        <v>204</v>
      </c>
      <c r="E3058" s="94" t="s">
        <v>297</v>
      </c>
      <c r="F3058" s="93">
        <v>8099.0</v>
      </c>
      <c r="G3058" s="95" t="s">
        <v>189</v>
      </c>
      <c r="H3058" s="93">
        <v>578.0</v>
      </c>
    </row>
    <row r="3059">
      <c r="A3059" s="93">
        <v>2020.0</v>
      </c>
      <c r="B3059" s="94" t="s">
        <v>185</v>
      </c>
      <c r="C3059" s="94" t="s">
        <v>11</v>
      </c>
      <c r="D3059" s="94" t="s">
        <v>250</v>
      </c>
      <c r="E3059" s="94" t="s">
        <v>302</v>
      </c>
      <c r="F3059" s="93">
        <v>30025.0</v>
      </c>
      <c r="G3059" s="95" t="s">
        <v>189</v>
      </c>
      <c r="H3059" s="93">
        <v>2314533.0</v>
      </c>
    </row>
    <row r="3060">
      <c r="A3060" s="93">
        <v>2020.0</v>
      </c>
      <c r="B3060" s="94" t="s">
        <v>185</v>
      </c>
      <c r="C3060" s="94" t="s">
        <v>11</v>
      </c>
      <c r="D3060" s="94" t="s">
        <v>250</v>
      </c>
      <c r="E3060" s="94" t="s">
        <v>302</v>
      </c>
      <c r="F3060" s="93">
        <v>30025.0</v>
      </c>
      <c r="G3060" s="94" t="s">
        <v>173</v>
      </c>
      <c r="H3060" s="93">
        <v>1172636.0</v>
      </c>
    </row>
    <row r="3061">
      <c r="A3061" s="93">
        <v>2020.0</v>
      </c>
      <c r="B3061" s="94" t="s">
        <v>185</v>
      </c>
      <c r="C3061" s="94" t="s">
        <v>11</v>
      </c>
      <c r="D3061" s="94" t="s">
        <v>204</v>
      </c>
      <c r="E3061" s="94" t="s">
        <v>243</v>
      </c>
      <c r="F3061" s="93">
        <v>8029.0</v>
      </c>
      <c r="G3061" s="95" t="s">
        <v>189</v>
      </c>
      <c r="H3061" s="93">
        <v>78001.0</v>
      </c>
    </row>
    <row r="3062">
      <c r="A3062" s="93">
        <v>2020.0</v>
      </c>
      <c r="B3062" s="94" t="s">
        <v>185</v>
      </c>
      <c r="C3062" s="94" t="s">
        <v>11</v>
      </c>
      <c r="D3062" s="94" t="s">
        <v>263</v>
      </c>
      <c r="E3062" s="94" t="s">
        <v>305</v>
      </c>
      <c r="F3062" s="93">
        <v>20187.0</v>
      </c>
      <c r="G3062" s="95" t="s">
        <v>189</v>
      </c>
      <c r="H3062" s="93">
        <v>23274.0</v>
      </c>
    </row>
    <row r="3063">
      <c r="A3063" s="93">
        <v>2020.0</v>
      </c>
      <c r="B3063" s="94" t="s">
        <v>185</v>
      </c>
      <c r="C3063" s="94" t="s">
        <v>11</v>
      </c>
      <c r="D3063" s="94" t="s">
        <v>190</v>
      </c>
      <c r="E3063" s="94" t="s">
        <v>306</v>
      </c>
      <c r="F3063" s="93">
        <v>48225.0</v>
      </c>
      <c r="G3063" s="95" t="s">
        <v>189</v>
      </c>
      <c r="H3063" s="93">
        <v>59513.0</v>
      </c>
    </row>
    <row r="3064">
      <c r="A3064" s="93">
        <v>2020.0</v>
      </c>
      <c r="B3064" s="94" t="s">
        <v>185</v>
      </c>
      <c r="C3064" s="94" t="s">
        <v>11</v>
      </c>
      <c r="D3064" s="94" t="s">
        <v>190</v>
      </c>
      <c r="E3064" s="94" t="s">
        <v>306</v>
      </c>
      <c r="F3064" s="93">
        <v>48225.0</v>
      </c>
      <c r="G3064" s="95" t="s">
        <v>173</v>
      </c>
      <c r="H3064" s="93">
        <v>26638.0</v>
      </c>
    </row>
    <row r="3065">
      <c r="A3065" s="93">
        <v>2020.0</v>
      </c>
      <c r="B3065" s="94" t="s">
        <v>185</v>
      </c>
      <c r="C3065" s="94" t="s">
        <v>11</v>
      </c>
      <c r="D3065" s="94" t="s">
        <v>204</v>
      </c>
      <c r="E3065" s="94" t="s">
        <v>307</v>
      </c>
      <c r="F3065" s="93">
        <v>8077.0</v>
      </c>
      <c r="G3065" s="95" t="s">
        <v>189</v>
      </c>
      <c r="H3065" s="96">
        <v>1.6493366E7</v>
      </c>
    </row>
    <row r="3066">
      <c r="A3066" s="93">
        <v>2020.0</v>
      </c>
      <c r="B3066" s="94" t="s">
        <v>185</v>
      </c>
      <c r="C3066" s="94" t="s">
        <v>11</v>
      </c>
      <c r="D3066" s="94" t="s">
        <v>204</v>
      </c>
      <c r="E3066" s="94" t="s">
        <v>307</v>
      </c>
      <c r="F3066" s="93">
        <v>8077.0</v>
      </c>
      <c r="G3066" s="95" t="s">
        <v>173</v>
      </c>
      <c r="H3066" s="96">
        <v>33739.0</v>
      </c>
    </row>
    <row r="3067">
      <c r="A3067" s="93">
        <v>2020.0</v>
      </c>
      <c r="B3067" s="94" t="s">
        <v>185</v>
      </c>
      <c r="C3067" s="94" t="s">
        <v>11</v>
      </c>
      <c r="D3067" s="94" t="s">
        <v>200</v>
      </c>
      <c r="E3067" s="94" t="s">
        <v>312</v>
      </c>
      <c r="F3067" s="93">
        <v>40119.0</v>
      </c>
      <c r="G3067" s="95" t="s">
        <v>189</v>
      </c>
      <c r="H3067" s="96">
        <v>150.0</v>
      </c>
    </row>
    <row r="3068">
      <c r="A3068" s="93">
        <v>2020.0</v>
      </c>
      <c r="B3068" s="94" t="s">
        <v>185</v>
      </c>
      <c r="C3068" s="94" t="s">
        <v>11</v>
      </c>
      <c r="D3068" s="94" t="s">
        <v>200</v>
      </c>
      <c r="E3068" s="94" t="s">
        <v>312</v>
      </c>
      <c r="F3068" s="93">
        <v>40119.0</v>
      </c>
      <c r="G3068" s="95" t="s">
        <v>173</v>
      </c>
      <c r="H3068" s="96">
        <v>220.0</v>
      </c>
    </row>
    <row r="3069">
      <c r="A3069" s="93">
        <v>2020.0</v>
      </c>
      <c r="B3069" s="94" t="s">
        <v>185</v>
      </c>
      <c r="C3069" s="94" t="s">
        <v>11</v>
      </c>
      <c r="D3069" s="94" t="s">
        <v>222</v>
      </c>
      <c r="E3069" s="94" t="s">
        <v>314</v>
      </c>
      <c r="F3069" s="93">
        <v>31105.0</v>
      </c>
      <c r="G3069" s="94" t="s">
        <v>189</v>
      </c>
      <c r="H3069" s="96">
        <v>2.0</v>
      </c>
    </row>
    <row r="3070">
      <c r="A3070" s="93">
        <v>2020.0</v>
      </c>
      <c r="B3070" s="94" t="s">
        <v>185</v>
      </c>
      <c r="C3070" s="94" t="s">
        <v>11</v>
      </c>
      <c r="D3070" s="94" t="s">
        <v>222</v>
      </c>
      <c r="E3070" s="94" t="s">
        <v>314</v>
      </c>
      <c r="F3070" s="93">
        <v>31105.0</v>
      </c>
      <c r="G3070" s="94" t="s">
        <v>173</v>
      </c>
      <c r="H3070" s="96">
        <v>2072.0</v>
      </c>
    </row>
    <row r="3071">
      <c r="A3071" s="93">
        <v>2020.0</v>
      </c>
      <c r="B3071" s="94" t="s">
        <v>185</v>
      </c>
      <c r="C3071" s="94" t="s">
        <v>11</v>
      </c>
      <c r="D3071" s="94" t="s">
        <v>256</v>
      </c>
      <c r="E3071" s="94" t="s">
        <v>318</v>
      </c>
      <c r="F3071" s="93">
        <v>39089.0</v>
      </c>
      <c r="G3071" s="94" t="s">
        <v>173</v>
      </c>
      <c r="H3071" s="96">
        <v>268.0</v>
      </c>
    </row>
    <row r="3072">
      <c r="A3072" s="93">
        <v>2020.0</v>
      </c>
      <c r="B3072" s="94" t="s">
        <v>185</v>
      </c>
      <c r="C3072" s="94" t="s">
        <v>11</v>
      </c>
      <c r="D3072" s="94" t="s">
        <v>204</v>
      </c>
      <c r="E3072" s="94" t="s">
        <v>319</v>
      </c>
      <c r="F3072" s="93">
        <v>8001.0</v>
      </c>
      <c r="G3072" s="94" t="s">
        <v>189</v>
      </c>
      <c r="H3072" s="96">
        <v>228810.0</v>
      </c>
    </row>
    <row r="3073">
      <c r="A3073" s="93">
        <v>2020.0</v>
      </c>
      <c r="B3073" s="94" t="s">
        <v>185</v>
      </c>
      <c r="C3073" s="94" t="s">
        <v>11</v>
      </c>
      <c r="D3073" s="94" t="s">
        <v>204</v>
      </c>
      <c r="E3073" s="94" t="s">
        <v>319</v>
      </c>
      <c r="F3073" s="93">
        <v>8001.0</v>
      </c>
      <c r="G3073" s="95" t="s">
        <v>173</v>
      </c>
      <c r="H3073" s="96">
        <v>82303.0</v>
      </c>
    </row>
    <row r="3074">
      <c r="A3074" s="93">
        <v>2020.0</v>
      </c>
      <c r="B3074" s="94" t="s">
        <v>185</v>
      </c>
      <c r="C3074" s="94" t="s">
        <v>11</v>
      </c>
      <c r="D3074" s="94" t="s">
        <v>231</v>
      </c>
      <c r="E3074" s="94" t="s">
        <v>320</v>
      </c>
      <c r="F3074" s="93">
        <v>5115.0</v>
      </c>
      <c r="G3074" s="95" t="s">
        <v>189</v>
      </c>
      <c r="H3074" s="96">
        <v>68939.0</v>
      </c>
    </row>
    <row r="3075">
      <c r="A3075" s="93">
        <v>2020.0</v>
      </c>
      <c r="B3075" s="94" t="s">
        <v>185</v>
      </c>
      <c r="C3075" s="94" t="s">
        <v>11</v>
      </c>
      <c r="D3075" s="94" t="s">
        <v>217</v>
      </c>
      <c r="E3075" s="94" t="s">
        <v>454</v>
      </c>
      <c r="F3075" s="93">
        <v>21051.0</v>
      </c>
      <c r="G3075" s="95" t="s">
        <v>189</v>
      </c>
      <c r="H3075" s="96">
        <v>27033.0</v>
      </c>
    </row>
    <row r="3076">
      <c r="A3076" s="93">
        <v>2020.0</v>
      </c>
      <c r="B3076" s="94" t="s">
        <v>185</v>
      </c>
      <c r="C3076" s="94" t="s">
        <v>11</v>
      </c>
      <c r="D3076" s="94" t="s">
        <v>217</v>
      </c>
      <c r="E3076" s="94" t="s">
        <v>454</v>
      </c>
      <c r="F3076" s="93">
        <v>21051.0</v>
      </c>
      <c r="G3076" s="95" t="s">
        <v>173</v>
      </c>
      <c r="H3076" s="96">
        <v>1051.0</v>
      </c>
    </row>
    <row r="3077">
      <c r="A3077" s="93">
        <v>2020.0</v>
      </c>
      <c r="B3077" s="94" t="s">
        <v>185</v>
      </c>
      <c r="C3077" s="94" t="s">
        <v>186</v>
      </c>
      <c r="D3077" s="94" t="s">
        <v>250</v>
      </c>
      <c r="E3077" s="94" t="s">
        <v>302</v>
      </c>
      <c r="F3077" s="93">
        <v>30025.0</v>
      </c>
      <c r="G3077" s="95" t="s">
        <v>173</v>
      </c>
      <c r="H3077" s="96">
        <v>48726.0</v>
      </c>
    </row>
    <row r="3078">
      <c r="A3078" s="93">
        <v>2020.0</v>
      </c>
      <c r="B3078" s="94" t="s">
        <v>185</v>
      </c>
      <c r="C3078" s="94" t="s">
        <v>186</v>
      </c>
      <c r="D3078" s="94" t="s">
        <v>250</v>
      </c>
      <c r="E3078" s="94" t="s">
        <v>302</v>
      </c>
      <c r="F3078" s="93">
        <v>30025.0</v>
      </c>
      <c r="G3078" s="95" t="s">
        <v>189</v>
      </c>
      <c r="H3078" s="96">
        <v>188.0</v>
      </c>
    </row>
    <row r="3079">
      <c r="A3079" s="93">
        <v>2020.0</v>
      </c>
      <c r="B3079" s="94" t="s">
        <v>185</v>
      </c>
      <c r="C3079" s="94" t="s">
        <v>11</v>
      </c>
      <c r="D3079" s="94" t="s">
        <v>192</v>
      </c>
      <c r="E3079" s="94" t="s">
        <v>321</v>
      </c>
      <c r="F3079" s="93">
        <v>22085.0</v>
      </c>
      <c r="G3079" s="95" t="s">
        <v>189</v>
      </c>
      <c r="H3079" s="96">
        <v>270028.0</v>
      </c>
    </row>
    <row r="3080">
      <c r="A3080" s="93">
        <v>2020.0</v>
      </c>
      <c r="B3080" s="94" t="s">
        <v>185</v>
      </c>
      <c r="C3080" s="94" t="s">
        <v>11</v>
      </c>
      <c r="D3080" s="94" t="s">
        <v>202</v>
      </c>
      <c r="E3080" s="94" t="s">
        <v>324</v>
      </c>
      <c r="F3080" s="93">
        <v>26143.0</v>
      </c>
      <c r="G3080" s="95" t="s">
        <v>189</v>
      </c>
      <c r="H3080" s="96">
        <v>22291.0</v>
      </c>
    </row>
    <row r="3081">
      <c r="A3081" s="93">
        <v>2020.0</v>
      </c>
      <c r="B3081" s="94" t="s">
        <v>185</v>
      </c>
      <c r="C3081" s="94" t="s">
        <v>11</v>
      </c>
      <c r="D3081" s="94" t="s">
        <v>202</v>
      </c>
      <c r="E3081" s="94" t="s">
        <v>324</v>
      </c>
      <c r="F3081" s="93">
        <v>26143.0</v>
      </c>
      <c r="G3081" s="95" t="s">
        <v>173</v>
      </c>
      <c r="H3081" s="96">
        <v>2197.0</v>
      </c>
    </row>
    <row r="3082">
      <c r="A3082" s="93">
        <v>2020.0</v>
      </c>
      <c r="B3082" s="94" t="s">
        <v>185</v>
      </c>
      <c r="C3082" s="94" t="s">
        <v>11</v>
      </c>
      <c r="D3082" s="94" t="s">
        <v>300</v>
      </c>
      <c r="E3082" s="94" t="s">
        <v>327</v>
      </c>
      <c r="F3082" s="93">
        <v>6079.0</v>
      </c>
      <c r="G3082" s="95" t="s">
        <v>189</v>
      </c>
      <c r="H3082" s="93">
        <v>13335.0</v>
      </c>
    </row>
    <row r="3083">
      <c r="A3083" s="93">
        <v>2020.0</v>
      </c>
      <c r="B3083" s="94" t="s">
        <v>185</v>
      </c>
      <c r="C3083" s="94" t="s">
        <v>11</v>
      </c>
      <c r="D3083" s="94" t="s">
        <v>300</v>
      </c>
      <c r="E3083" s="94" t="s">
        <v>327</v>
      </c>
      <c r="F3083" s="93">
        <v>6079.0</v>
      </c>
      <c r="G3083" s="95" t="s">
        <v>173</v>
      </c>
      <c r="H3083" s="96">
        <v>9579.0</v>
      </c>
    </row>
    <row r="3084">
      <c r="A3084" s="93">
        <v>2020.0</v>
      </c>
      <c r="B3084" s="94" t="s">
        <v>185</v>
      </c>
      <c r="C3084" s="94" t="s">
        <v>11</v>
      </c>
      <c r="D3084" s="94" t="s">
        <v>200</v>
      </c>
      <c r="E3084" s="94" t="s">
        <v>328</v>
      </c>
      <c r="F3084" s="93">
        <v>40017.0</v>
      </c>
      <c r="G3084" s="95" t="s">
        <v>189</v>
      </c>
      <c r="H3084" s="96">
        <v>1584999.0</v>
      </c>
    </row>
    <row r="3085">
      <c r="A3085" s="93">
        <v>2020.0</v>
      </c>
      <c r="B3085" s="94" t="s">
        <v>185</v>
      </c>
      <c r="C3085" s="94" t="s">
        <v>11</v>
      </c>
      <c r="D3085" s="94" t="s">
        <v>200</v>
      </c>
      <c r="E3085" s="94" t="s">
        <v>328</v>
      </c>
      <c r="F3085" s="93">
        <v>40017.0</v>
      </c>
      <c r="G3085" s="95" t="s">
        <v>173</v>
      </c>
      <c r="H3085" s="96">
        <v>49237.0</v>
      </c>
    </row>
    <row r="3086">
      <c r="A3086" s="93">
        <v>2020.0</v>
      </c>
      <c r="B3086" s="94" t="s">
        <v>185</v>
      </c>
      <c r="C3086" s="94" t="s">
        <v>11</v>
      </c>
      <c r="D3086" s="94" t="s">
        <v>206</v>
      </c>
      <c r="E3086" s="94" t="s">
        <v>329</v>
      </c>
      <c r="F3086" s="93">
        <v>35001.0</v>
      </c>
      <c r="G3086" s="95" t="s">
        <v>173</v>
      </c>
      <c r="H3086" s="96">
        <v>1097.0</v>
      </c>
    </row>
    <row r="3087">
      <c r="A3087" s="93">
        <v>2020.0</v>
      </c>
      <c r="B3087" s="94" t="s">
        <v>185</v>
      </c>
      <c r="C3087" s="94" t="s">
        <v>11</v>
      </c>
      <c r="D3087" s="94" t="s">
        <v>204</v>
      </c>
      <c r="E3087" s="94" t="s">
        <v>331</v>
      </c>
      <c r="F3087" s="93">
        <v>8005.0</v>
      </c>
      <c r="G3087" s="95" t="s">
        <v>189</v>
      </c>
      <c r="H3087" s="96">
        <v>7118.0</v>
      </c>
    </row>
    <row r="3088">
      <c r="A3088" s="93">
        <v>2020.0</v>
      </c>
      <c r="B3088" s="94" t="s">
        <v>185</v>
      </c>
      <c r="C3088" s="94" t="s">
        <v>11</v>
      </c>
      <c r="D3088" s="94" t="s">
        <v>204</v>
      </c>
      <c r="E3088" s="94" t="s">
        <v>331</v>
      </c>
      <c r="F3088" s="93">
        <v>8005.0</v>
      </c>
      <c r="G3088" s="95" t="s">
        <v>173</v>
      </c>
      <c r="H3088" s="96">
        <v>2595.0</v>
      </c>
    </row>
    <row r="3089">
      <c r="A3089" s="93">
        <v>2020.0</v>
      </c>
      <c r="B3089" s="94" t="s">
        <v>185</v>
      </c>
      <c r="C3089" s="94" t="s">
        <v>11</v>
      </c>
      <c r="D3089" s="94" t="s">
        <v>209</v>
      </c>
      <c r="E3089" s="94" t="s">
        <v>332</v>
      </c>
      <c r="F3089" s="93">
        <v>51051.0</v>
      </c>
      <c r="G3089" s="95" t="s">
        <v>189</v>
      </c>
      <c r="H3089" s="96">
        <v>116552.0</v>
      </c>
    </row>
    <row r="3090">
      <c r="A3090" s="93">
        <v>2020.0</v>
      </c>
      <c r="B3090" s="94" t="s">
        <v>185</v>
      </c>
      <c r="C3090" s="94" t="s">
        <v>11</v>
      </c>
      <c r="D3090" s="94" t="s">
        <v>194</v>
      </c>
      <c r="E3090" s="94" t="s">
        <v>336</v>
      </c>
      <c r="F3090" s="93">
        <v>38009.0</v>
      </c>
      <c r="G3090" s="95" t="s">
        <v>189</v>
      </c>
      <c r="H3090" s="96">
        <v>3426.0</v>
      </c>
    </row>
    <row r="3091">
      <c r="A3091" s="93">
        <v>2020.0</v>
      </c>
      <c r="B3091" s="94" t="s">
        <v>185</v>
      </c>
      <c r="C3091" s="94" t="s">
        <v>11</v>
      </c>
      <c r="D3091" s="94" t="s">
        <v>194</v>
      </c>
      <c r="E3091" s="94" t="s">
        <v>336</v>
      </c>
      <c r="F3091" s="93">
        <v>38009.0</v>
      </c>
      <c r="G3091" s="95" t="s">
        <v>173</v>
      </c>
      <c r="H3091" s="96">
        <v>16611.0</v>
      </c>
    </row>
    <row r="3092">
      <c r="A3092" s="93">
        <v>2020.0</v>
      </c>
      <c r="B3092" s="94" t="s">
        <v>185</v>
      </c>
      <c r="C3092" s="94" t="s">
        <v>11</v>
      </c>
      <c r="D3092" s="94" t="s">
        <v>214</v>
      </c>
      <c r="E3092" s="94" t="s">
        <v>245</v>
      </c>
      <c r="F3092" s="93">
        <v>28037.0</v>
      </c>
      <c r="G3092" s="95" t="s">
        <v>189</v>
      </c>
      <c r="H3092" s="96">
        <v>9182.0</v>
      </c>
    </row>
    <row r="3093">
      <c r="A3093" s="93">
        <v>2020.0</v>
      </c>
      <c r="B3093" s="94" t="s">
        <v>185</v>
      </c>
      <c r="C3093" s="94" t="s">
        <v>11</v>
      </c>
      <c r="D3093" s="94" t="s">
        <v>214</v>
      </c>
      <c r="E3093" s="94" t="s">
        <v>245</v>
      </c>
      <c r="F3093" s="93">
        <v>28037.0</v>
      </c>
      <c r="G3093" s="95" t="s">
        <v>173</v>
      </c>
      <c r="H3093" s="96">
        <v>89156.0</v>
      </c>
    </row>
    <row r="3094">
      <c r="A3094" s="93">
        <v>2020.0</v>
      </c>
      <c r="B3094" s="94" t="s">
        <v>185</v>
      </c>
      <c r="C3094" s="94" t="s">
        <v>11</v>
      </c>
      <c r="D3094" s="94" t="s">
        <v>206</v>
      </c>
      <c r="E3094" s="94" t="s">
        <v>339</v>
      </c>
      <c r="F3094" s="93">
        <v>35037.0</v>
      </c>
      <c r="G3094" s="95" t="s">
        <v>189</v>
      </c>
      <c r="H3094" s="96">
        <v>10748.0</v>
      </c>
    </row>
    <row r="3095">
      <c r="A3095" s="93">
        <v>2020.0</v>
      </c>
      <c r="B3095" s="94" t="s">
        <v>185</v>
      </c>
      <c r="C3095" s="94" t="s">
        <v>11</v>
      </c>
      <c r="D3095" s="94" t="s">
        <v>192</v>
      </c>
      <c r="E3095" s="94" t="s">
        <v>340</v>
      </c>
      <c r="F3095" s="93">
        <v>22111.0</v>
      </c>
      <c r="G3095" s="95" t="s">
        <v>189</v>
      </c>
      <c r="H3095" s="96">
        <v>360.0</v>
      </c>
    </row>
    <row r="3096">
      <c r="A3096" s="93">
        <v>2020.0</v>
      </c>
      <c r="B3096" s="94" t="s">
        <v>185</v>
      </c>
      <c r="C3096" s="94" t="s">
        <v>11</v>
      </c>
      <c r="D3096" s="94" t="s">
        <v>250</v>
      </c>
      <c r="E3096" s="94" t="s">
        <v>288</v>
      </c>
      <c r="F3096" s="93">
        <v>30003.0</v>
      </c>
      <c r="G3096" s="95" t="s">
        <v>172</v>
      </c>
      <c r="H3096" s="96">
        <v>7883362.0</v>
      </c>
    </row>
    <row r="3097">
      <c r="A3097" s="93">
        <v>2020.0</v>
      </c>
      <c r="B3097" s="94" t="s">
        <v>185</v>
      </c>
      <c r="C3097" s="94" t="s">
        <v>11</v>
      </c>
      <c r="D3097" s="94" t="s">
        <v>190</v>
      </c>
      <c r="E3097" s="94" t="s">
        <v>205</v>
      </c>
      <c r="F3097" s="93">
        <v>48239.0</v>
      </c>
      <c r="G3097" s="95" t="s">
        <v>189</v>
      </c>
      <c r="H3097" s="93">
        <v>5047.0</v>
      </c>
    </row>
    <row r="3098">
      <c r="A3098" s="93">
        <v>2020.0</v>
      </c>
      <c r="B3098" s="94" t="s">
        <v>185</v>
      </c>
      <c r="C3098" s="94" t="s">
        <v>11</v>
      </c>
      <c r="D3098" s="94" t="s">
        <v>190</v>
      </c>
      <c r="E3098" s="94" t="s">
        <v>205</v>
      </c>
      <c r="F3098" s="93">
        <v>48239.0</v>
      </c>
      <c r="G3098" s="95" t="s">
        <v>173</v>
      </c>
      <c r="H3098" s="93">
        <v>8335.0</v>
      </c>
    </row>
    <row r="3099">
      <c r="A3099" s="93">
        <v>2020.0</v>
      </c>
      <c r="B3099" s="94" t="s">
        <v>185</v>
      </c>
      <c r="C3099" s="94" t="s">
        <v>11</v>
      </c>
      <c r="D3099" s="94" t="s">
        <v>256</v>
      </c>
      <c r="E3099" s="94" t="s">
        <v>309</v>
      </c>
      <c r="F3099" s="93">
        <v>39133.0</v>
      </c>
      <c r="G3099" s="95" t="s">
        <v>189</v>
      </c>
      <c r="H3099" s="96">
        <v>96764.0</v>
      </c>
    </row>
    <row r="3100">
      <c r="A3100" s="93">
        <v>2020.0</v>
      </c>
      <c r="B3100" s="94" t="s">
        <v>185</v>
      </c>
      <c r="C3100" s="94" t="s">
        <v>11</v>
      </c>
      <c r="D3100" s="94" t="s">
        <v>256</v>
      </c>
      <c r="E3100" s="94" t="s">
        <v>309</v>
      </c>
      <c r="F3100" s="93">
        <v>39133.0</v>
      </c>
      <c r="G3100" s="95" t="s">
        <v>173</v>
      </c>
      <c r="H3100" s="96">
        <v>3074.0</v>
      </c>
    </row>
    <row r="3101">
      <c r="A3101" s="93">
        <v>2020.0</v>
      </c>
      <c r="B3101" s="94" t="s">
        <v>185</v>
      </c>
      <c r="C3101" s="94" t="s">
        <v>11</v>
      </c>
      <c r="D3101" s="94" t="s">
        <v>234</v>
      </c>
      <c r="E3101" s="94" t="s">
        <v>342</v>
      </c>
      <c r="F3101" s="93">
        <v>2185.0</v>
      </c>
      <c r="G3101" s="95" t="s">
        <v>189</v>
      </c>
      <c r="H3101" s="96">
        <v>386542.0</v>
      </c>
    </row>
    <row r="3102">
      <c r="A3102" s="93">
        <v>2020.0</v>
      </c>
      <c r="B3102" s="94" t="s">
        <v>185</v>
      </c>
      <c r="C3102" s="94" t="s">
        <v>11</v>
      </c>
      <c r="D3102" s="94" t="s">
        <v>234</v>
      </c>
      <c r="E3102" s="94" t="s">
        <v>342</v>
      </c>
      <c r="F3102" s="93">
        <v>2185.0</v>
      </c>
      <c r="G3102" s="95" t="s">
        <v>173</v>
      </c>
      <c r="H3102" s="96">
        <v>566999.0</v>
      </c>
    </row>
    <row r="3103">
      <c r="A3103" s="93">
        <v>2020.0</v>
      </c>
      <c r="B3103" s="94" t="s">
        <v>185</v>
      </c>
      <c r="C3103" s="94" t="s">
        <v>11</v>
      </c>
      <c r="D3103" s="94" t="s">
        <v>200</v>
      </c>
      <c r="E3103" s="94" t="s">
        <v>343</v>
      </c>
      <c r="F3103" s="93">
        <v>40091.0</v>
      </c>
      <c r="G3103" s="95" t="s">
        <v>189</v>
      </c>
      <c r="H3103" s="96">
        <v>3226.0</v>
      </c>
    </row>
    <row r="3104">
      <c r="A3104" s="93">
        <v>2020.0</v>
      </c>
      <c r="B3104" s="94" t="s">
        <v>185</v>
      </c>
      <c r="C3104" s="94" t="s">
        <v>11</v>
      </c>
      <c r="D3104" s="94" t="s">
        <v>196</v>
      </c>
      <c r="E3104" s="94" t="s">
        <v>440</v>
      </c>
      <c r="F3104" s="93">
        <v>49039.0</v>
      </c>
      <c r="G3104" s="95" t="s">
        <v>189</v>
      </c>
      <c r="H3104" s="96">
        <v>577451.0</v>
      </c>
    </row>
    <row r="3105">
      <c r="A3105" s="93">
        <v>2020.0</v>
      </c>
      <c r="B3105" s="94" t="s">
        <v>185</v>
      </c>
      <c r="C3105" s="94" t="s">
        <v>11</v>
      </c>
      <c r="D3105" s="94" t="s">
        <v>196</v>
      </c>
      <c r="E3105" s="94" t="s">
        <v>440</v>
      </c>
      <c r="F3105" s="93">
        <v>49039.0</v>
      </c>
      <c r="G3105" s="94" t="s">
        <v>173</v>
      </c>
      <c r="H3105" s="96">
        <v>62542.0</v>
      </c>
    </row>
    <row r="3106">
      <c r="A3106" s="93">
        <v>2020.0</v>
      </c>
      <c r="B3106" s="94" t="s">
        <v>185</v>
      </c>
      <c r="C3106" s="94" t="s">
        <v>11</v>
      </c>
      <c r="D3106" s="94" t="s">
        <v>196</v>
      </c>
      <c r="E3106" s="94" t="s">
        <v>440</v>
      </c>
      <c r="F3106" s="93">
        <v>49039.0</v>
      </c>
      <c r="G3106" s="94" t="s">
        <v>172</v>
      </c>
      <c r="H3106" s="96">
        <v>3841999.0</v>
      </c>
    </row>
    <row r="3107">
      <c r="A3107" s="93">
        <v>2020.0</v>
      </c>
      <c r="B3107" s="94" t="s">
        <v>185</v>
      </c>
      <c r="C3107" s="94" t="s">
        <v>186</v>
      </c>
      <c r="D3107" s="94" t="s">
        <v>204</v>
      </c>
      <c r="E3107" s="94" t="s">
        <v>280</v>
      </c>
      <c r="F3107" s="93">
        <v>8045.0</v>
      </c>
      <c r="G3107" s="94" t="s">
        <v>189</v>
      </c>
      <c r="H3107" s="96">
        <v>7251006.0</v>
      </c>
    </row>
    <row r="3108">
      <c r="A3108" s="93">
        <v>2020.0</v>
      </c>
      <c r="B3108" s="94" t="s">
        <v>185</v>
      </c>
      <c r="C3108" s="94" t="s">
        <v>186</v>
      </c>
      <c r="D3108" s="94" t="s">
        <v>204</v>
      </c>
      <c r="E3108" s="94" t="s">
        <v>280</v>
      </c>
      <c r="F3108" s="93">
        <v>8045.0</v>
      </c>
      <c r="G3108" s="94" t="s">
        <v>173</v>
      </c>
      <c r="H3108" s="96">
        <v>11879.0</v>
      </c>
    </row>
    <row r="3109">
      <c r="A3109" s="93">
        <v>2020.0</v>
      </c>
      <c r="B3109" s="94" t="s">
        <v>185</v>
      </c>
      <c r="C3109" s="94" t="s">
        <v>186</v>
      </c>
      <c r="D3109" s="94" t="s">
        <v>187</v>
      </c>
      <c r="E3109" s="94" t="s">
        <v>446</v>
      </c>
      <c r="F3109" s="93">
        <v>56007.0</v>
      </c>
      <c r="G3109" s="94" t="s">
        <v>189</v>
      </c>
      <c r="H3109" s="96">
        <v>119589.0</v>
      </c>
    </row>
    <row r="3110">
      <c r="A3110" s="93">
        <v>2020.0</v>
      </c>
      <c r="B3110" s="94" t="s">
        <v>185</v>
      </c>
      <c r="C3110" s="94" t="s">
        <v>186</v>
      </c>
      <c r="D3110" s="94" t="s">
        <v>187</v>
      </c>
      <c r="E3110" s="94" t="s">
        <v>446</v>
      </c>
      <c r="F3110" s="93">
        <v>56007.0</v>
      </c>
      <c r="G3110" s="94" t="s">
        <v>173</v>
      </c>
      <c r="H3110" s="96">
        <v>1092.0</v>
      </c>
    </row>
    <row r="3111">
      <c r="A3111" s="93">
        <v>2020.0</v>
      </c>
      <c r="B3111" s="94" t="s">
        <v>185</v>
      </c>
      <c r="C3111" s="94" t="s">
        <v>11</v>
      </c>
      <c r="D3111" s="94" t="s">
        <v>192</v>
      </c>
      <c r="E3111" s="94" t="s">
        <v>322</v>
      </c>
      <c r="F3111" s="93">
        <v>22033.0</v>
      </c>
      <c r="G3111" s="94" t="s">
        <v>189</v>
      </c>
      <c r="H3111" s="96">
        <v>2090.0</v>
      </c>
    </row>
    <row r="3112">
      <c r="A3112" s="93">
        <v>2020.0</v>
      </c>
      <c r="B3112" s="94" t="s">
        <v>185</v>
      </c>
      <c r="C3112" s="94" t="s">
        <v>11</v>
      </c>
      <c r="D3112" s="94" t="s">
        <v>192</v>
      </c>
      <c r="E3112" s="94" t="s">
        <v>322</v>
      </c>
      <c r="F3112" s="93">
        <v>22033.0</v>
      </c>
      <c r="G3112" s="94" t="s">
        <v>173</v>
      </c>
      <c r="H3112" s="96">
        <v>343.0</v>
      </c>
    </row>
    <row r="3113">
      <c r="A3113" s="93">
        <v>2020.0</v>
      </c>
      <c r="B3113" s="94" t="s">
        <v>185</v>
      </c>
      <c r="C3113" s="94" t="s">
        <v>11</v>
      </c>
      <c r="D3113" s="94" t="s">
        <v>234</v>
      </c>
      <c r="E3113" s="94" t="s">
        <v>235</v>
      </c>
      <c r="F3113" s="93">
        <v>2122.0</v>
      </c>
      <c r="G3113" s="94" t="s">
        <v>173</v>
      </c>
      <c r="H3113" s="96">
        <v>385458.0</v>
      </c>
    </row>
    <row r="3114">
      <c r="A3114" s="93">
        <v>2020.0</v>
      </c>
      <c r="B3114" s="94" t="s">
        <v>185</v>
      </c>
      <c r="C3114" s="94" t="s">
        <v>11</v>
      </c>
      <c r="D3114" s="94" t="s">
        <v>234</v>
      </c>
      <c r="E3114" s="94" t="s">
        <v>235</v>
      </c>
      <c r="F3114" s="93">
        <v>2122.0</v>
      </c>
      <c r="G3114" s="94" t="s">
        <v>189</v>
      </c>
      <c r="H3114" s="96">
        <v>1.7606793E7</v>
      </c>
    </row>
    <row r="3115">
      <c r="A3115" s="93">
        <v>2020.0</v>
      </c>
      <c r="B3115" s="94" t="s">
        <v>185</v>
      </c>
      <c r="C3115" s="94" t="s">
        <v>11</v>
      </c>
      <c r="D3115" s="94" t="s">
        <v>214</v>
      </c>
      <c r="E3115" s="94" t="s">
        <v>344</v>
      </c>
      <c r="F3115" s="93">
        <v>28065.0</v>
      </c>
      <c r="G3115" s="94" t="s">
        <v>173</v>
      </c>
      <c r="H3115" s="96">
        <v>1.0</v>
      </c>
    </row>
    <row r="3116">
      <c r="A3116" s="93">
        <v>2020.0</v>
      </c>
      <c r="B3116" s="94" t="s">
        <v>185</v>
      </c>
      <c r="C3116" s="94" t="s">
        <v>11</v>
      </c>
      <c r="D3116" s="94" t="s">
        <v>214</v>
      </c>
      <c r="E3116" s="94" t="s">
        <v>344</v>
      </c>
      <c r="F3116" s="93">
        <v>28065.0</v>
      </c>
      <c r="G3116" s="94" t="s">
        <v>189</v>
      </c>
      <c r="H3116" s="96">
        <v>2599.0</v>
      </c>
    </row>
    <row r="3117">
      <c r="A3117" s="93">
        <v>2020.0</v>
      </c>
      <c r="B3117" s="94" t="s">
        <v>185</v>
      </c>
      <c r="C3117" s="94" t="s">
        <v>11</v>
      </c>
      <c r="D3117" s="94" t="s">
        <v>231</v>
      </c>
      <c r="E3117" s="94" t="s">
        <v>508</v>
      </c>
      <c r="F3117" s="93">
        <v>5135.0</v>
      </c>
      <c r="G3117" s="94" t="s">
        <v>189</v>
      </c>
      <c r="H3117" s="96">
        <v>8175.0</v>
      </c>
    </row>
    <row r="3118">
      <c r="A3118" s="93">
        <v>2020.0</v>
      </c>
      <c r="B3118" s="94" t="s">
        <v>185</v>
      </c>
      <c r="C3118" s="94" t="s">
        <v>11</v>
      </c>
      <c r="D3118" s="94" t="s">
        <v>192</v>
      </c>
      <c r="E3118" s="94" t="s">
        <v>193</v>
      </c>
      <c r="F3118" s="93">
        <v>22099.0</v>
      </c>
      <c r="G3118" s="94" t="s">
        <v>189</v>
      </c>
      <c r="H3118" s="96">
        <v>1186.0</v>
      </c>
    </row>
    <row r="3119">
      <c r="A3119" s="93">
        <v>2020.0</v>
      </c>
      <c r="B3119" s="94" t="s">
        <v>185</v>
      </c>
      <c r="C3119" s="94" t="s">
        <v>11</v>
      </c>
      <c r="D3119" s="94" t="s">
        <v>192</v>
      </c>
      <c r="E3119" s="94" t="s">
        <v>193</v>
      </c>
      <c r="F3119" s="93">
        <v>22099.0</v>
      </c>
      <c r="G3119" s="94" t="s">
        <v>173</v>
      </c>
      <c r="H3119" s="96">
        <v>790.0</v>
      </c>
    </row>
    <row r="3120">
      <c r="A3120" s="93">
        <v>2020.0</v>
      </c>
      <c r="B3120" s="94" t="s">
        <v>185</v>
      </c>
      <c r="C3120" s="94" t="s">
        <v>11</v>
      </c>
      <c r="D3120" s="94" t="s">
        <v>217</v>
      </c>
      <c r="E3120" s="94" t="s">
        <v>218</v>
      </c>
      <c r="F3120" s="93">
        <v>21147.0</v>
      </c>
      <c r="G3120" s="94" t="s">
        <v>189</v>
      </c>
      <c r="H3120" s="96">
        <v>828.0</v>
      </c>
    </row>
    <row r="3121">
      <c r="A3121" s="93">
        <v>2020.0</v>
      </c>
      <c r="B3121" s="94" t="s">
        <v>185</v>
      </c>
      <c r="C3121" s="94" t="s">
        <v>11</v>
      </c>
      <c r="D3121" s="94" t="s">
        <v>200</v>
      </c>
      <c r="E3121" s="94" t="s">
        <v>525</v>
      </c>
      <c r="F3121" s="93">
        <v>40087.0</v>
      </c>
      <c r="G3121" s="95" t="s">
        <v>189</v>
      </c>
      <c r="H3121" s="96">
        <v>498.0</v>
      </c>
    </row>
    <row r="3122">
      <c r="A3122" s="93">
        <v>2020.0</v>
      </c>
      <c r="B3122" s="94" t="s">
        <v>185</v>
      </c>
      <c r="C3122" s="94" t="s">
        <v>11</v>
      </c>
      <c r="D3122" s="94" t="s">
        <v>200</v>
      </c>
      <c r="E3122" s="94" t="s">
        <v>525</v>
      </c>
      <c r="F3122" s="93">
        <v>40087.0</v>
      </c>
      <c r="G3122" s="95" t="s">
        <v>173</v>
      </c>
      <c r="H3122" s="96">
        <v>111.0</v>
      </c>
    </row>
    <row r="3123">
      <c r="A3123" s="93">
        <v>2020.0</v>
      </c>
      <c r="B3123" s="94" t="s">
        <v>185</v>
      </c>
      <c r="C3123" s="94" t="s">
        <v>11</v>
      </c>
      <c r="D3123" s="94" t="s">
        <v>190</v>
      </c>
      <c r="E3123" s="94" t="s">
        <v>279</v>
      </c>
      <c r="F3123" s="93">
        <v>48311.0</v>
      </c>
      <c r="G3123" s="95" t="s">
        <v>189</v>
      </c>
      <c r="H3123" s="96">
        <v>69996.0</v>
      </c>
    </row>
    <row r="3124">
      <c r="A3124" s="93">
        <v>2020.0</v>
      </c>
      <c r="B3124" s="94" t="s">
        <v>185</v>
      </c>
      <c r="C3124" s="94" t="s">
        <v>11</v>
      </c>
      <c r="D3124" s="94" t="s">
        <v>190</v>
      </c>
      <c r="E3124" s="94" t="s">
        <v>279</v>
      </c>
      <c r="F3124" s="93">
        <v>48311.0</v>
      </c>
      <c r="G3124" s="95" t="s">
        <v>173</v>
      </c>
      <c r="H3124" s="96">
        <v>8513.0</v>
      </c>
    </row>
    <row r="3125">
      <c r="A3125" s="93">
        <v>2020.0</v>
      </c>
      <c r="B3125" s="94" t="s">
        <v>185</v>
      </c>
      <c r="C3125" s="94" t="s">
        <v>186</v>
      </c>
      <c r="D3125" s="94" t="s">
        <v>206</v>
      </c>
      <c r="E3125" s="94" t="s">
        <v>207</v>
      </c>
      <c r="F3125" s="93">
        <v>35045.0</v>
      </c>
      <c r="G3125" s="95" t="s">
        <v>189</v>
      </c>
      <c r="H3125" s="96">
        <v>390704.0</v>
      </c>
    </row>
    <row r="3126">
      <c r="A3126" s="93">
        <v>2020.0</v>
      </c>
      <c r="B3126" s="94" t="s">
        <v>185</v>
      </c>
      <c r="C3126" s="94" t="s">
        <v>186</v>
      </c>
      <c r="D3126" s="94" t="s">
        <v>206</v>
      </c>
      <c r="E3126" s="94" t="s">
        <v>207</v>
      </c>
      <c r="F3126" s="93">
        <v>35045.0</v>
      </c>
      <c r="G3126" s="95" t="s">
        <v>173</v>
      </c>
      <c r="H3126" s="96">
        <v>17511.0</v>
      </c>
    </row>
    <row r="3127">
      <c r="A3127" s="93">
        <v>2020.0</v>
      </c>
      <c r="B3127" s="94" t="s">
        <v>185</v>
      </c>
      <c r="C3127" s="94" t="s">
        <v>11</v>
      </c>
      <c r="D3127" s="94" t="s">
        <v>190</v>
      </c>
      <c r="E3127" s="94" t="s">
        <v>420</v>
      </c>
      <c r="F3127" s="93">
        <v>48405.0</v>
      </c>
      <c r="G3127" s="95" t="s">
        <v>189</v>
      </c>
      <c r="H3127" s="96">
        <v>556042.0</v>
      </c>
    </row>
    <row r="3128">
      <c r="A3128" s="93">
        <v>2020.0</v>
      </c>
      <c r="B3128" s="94" t="s">
        <v>185</v>
      </c>
      <c r="C3128" s="94" t="s">
        <v>11</v>
      </c>
      <c r="D3128" s="94" t="s">
        <v>190</v>
      </c>
      <c r="E3128" s="94" t="s">
        <v>420</v>
      </c>
      <c r="F3128" s="93">
        <v>48405.0</v>
      </c>
      <c r="G3128" s="95" t="s">
        <v>173</v>
      </c>
      <c r="H3128" s="96">
        <v>106.0</v>
      </c>
    </row>
    <row r="3129">
      <c r="A3129" s="93">
        <v>2020.0</v>
      </c>
      <c r="B3129" s="94" t="s">
        <v>185</v>
      </c>
      <c r="C3129" s="94" t="s">
        <v>186</v>
      </c>
      <c r="D3129" s="94" t="s">
        <v>300</v>
      </c>
      <c r="E3129" s="94" t="s">
        <v>354</v>
      </c>
      <c r="F3129" s="93">
        <v>6029.0</v>
      </c>
      <c r="G3129" s="95" t="s">
        <v>189</v>
      </c>
      <c r="H3129" s="96">
        <v>7749.0</v>
      </c>
    </row>
    <row r="3130">
      <c r="A3130" s="93">
        <v>2020.0</v>
      </c>
      <c r="B3130" s="94" t="s">
        <v>185</v>
      </c>
      <c r="C3130" s="94" t="s">
        <v>186</v>
      </c>
      <c r="D3130" s="94" t="s">
        <v>300</v>
      </c>
      <c r="E3130" s="94" t="s">
        <v>354</v>
      </c>
      <c r="F3130" s="93">
        <v>6029.0</v>
      </c>
      <c r="G3130" s="95" t="s">
        <v>173</v>
      </c>
      <c r="H3130" s="96">
        <v>6754.0</v>
      </c>
    </row>
    <row r="3131">
      <c r="A3131" s="93">
        <v>2020.0</v>
      </c>
      <c r="B3131" s="94" t="s">
        <v>185</v>
      </c>
      <c r="C3131" s="94" t="s">
        <v>186</v>
      </c>
      <c r="D3131" s="94" t="s">
        <v>190</v>
      </c>
      <c r="E3131" s="94" t="s">
        <v>246</v>
      </c>
      <c r="F3131" s="93">
        <v>48419.0</v>
      </c>
      <c r="G3131" s="95" t="s">
        <v>189</v>
      </c>
      <c r="H3131" s="96">
        <v>29566.0</v>
      </c>
    </row>
    <row r="3132">
      <c r="A3132" s="93">
        <v>2020.0</v>
      </c>
      <c r="B3132" s="94" t="s">
        <v>185</v>
      </c>
      <c r="C3132" s="94" t="s">
        <v>186</v>
      </c>
      <c r="D3132" s="94" t="s">
        <v>250</v>
      </c>
      <c r="E3132" s="94" t="s">
        <v>290</v>
      </c>
      <c r="F3132" s="93">
        <v>30051.0</v>
      </c>
      <c r="G3132" s="95" t="s">
        <v>189</v>
      </c>
      <c r="H3132" s="96">
        <v>3763.0</v>
      </c>
    </row>
    <row r="3133">
      <c r="A3133" s="93"/>
      <c r="B3133" s="94"/>
      <c r="C3133" s="94"/>
      <c r="D3133" s="94"/>
      <c r="E3133" s="94"/>
      <c r="F3133" s="93"/>
      <c r="G3133" s="95"/>
      <c r="H3133" s="96"/>
    </row>
    <row r="3134">
      <c r="A3134" s="93"/>
      <c r="B3134" s="94"/>
      <c r="C3134" s="94"/>
      <c r="D3134" s="94"/>
      <c r="E3134" s="94"/>
      <c r="F3134" s="93"/>
      <c r="G3134" s="95"/>
      <c r="H3134" s="96"/>
    </row>
    <row r="3135">
      <c r="A3135" s="93"/>
      <c r="B3135" s="94"/>
      <c r="C3135" s="94"/>
      <c r="D3135" s="94"/>
      <c r="E3135" s="94"/>
      <c r="F3135" s="93"/>
      <c r="G3135" s="95"/>
      <c r="H3135" s="96"/>
    </row>
    <row r="3136">
      <c r="A3136" s="93"/>
      <c r="B3136" s="94"/>
      <c r="C3136" s="94"/>
      <c r="D3136" s="94"/>
      <c r="E3136" s="94"/>
      <c r="F3136" s="93"/>
      <c r="G3136" s="95"/>
      <c r="H3136" s="96"/>
    </row>
    <row r="3137">
      <c r="A3137" s="93"/>
      <c r="B3137" s="94"/>
      <c r="C3137" s="94"/>
      <c r="D3137" s="94"/>
      <c r="E3137" s="94"/>
      <c r="F3137" s="93"/>
      <c r="G3137" s="95"/>
      <c r="H3137" s="96"/>
    </row>
    <row r="3138">
      <c r="A3138" s="93"/>
      <c r="B3138" s="94"/>
      <c r="C3138" s="94"/>
      <c r="D3138" s="94"/>
      <c r="E3138" s="94"/>
      <c r="F3138" s="93"/>
      <c r="G3138" s="95"/>
      <c r="H3138" s="96"/>
    </row>
    <row r="3139">
      <c r="A3139" s="93"/>
      <c r="B3139" s="94"/>
      <c r="C3139" s="94"/>
      <c r="D3139" s="94"/>
      <c r="E3139" s="94"/>
      <c r="F3139" s="93"/>
      <c r="G3139" s="95"/>
      <c r="H3139" s="96"/>
    </row>
    <row r="3140">
      <c r="A3140" s="93"/>
      <c r="B3140" s="94"/>
      <c r="C3140" s="94"/>
      <c r="D3140" s="94"/>
      <c r="E3140" s="94"/>
      <c r="F3140" s="93"/>
      <c r="G3140" s="95"/>
      <c r="H3140" s="96"/>
    </row>
    <row r="3141">
      <c r="A3141" s="93"/>
      <c r="B3141" s="94"/>
      <c r="C3141" s="94"/>
      <c r="D3141" s="94"/>
      <c r="E3141" s="94"/>
      <c r="F3141" s="93"/>
      <c r="G3141" s="95"/>
      <c r="H3141" s="96"/>
    </row>
    <row r="3142">
      <c r="A3142" s="93"/>
      <c r="B3142" s="94"/>
      <c r="C3142" s="94"/>
      <c r="D3142" s="94"/>
      <c r="E3142" s="94"/>
      <c r="F3142" s="93"/>
      <c r="G3142" s="95"/>
      <c r="H3142" s="96"/>
    </row>
    <row r="3143">
      <c r="A3143" s="93"/>
      <c r="B3143" s="94"/>
      <c r="C3143" s="94"/>
      <c r="D3143" s="94"/>
      <c r="E3143" s="94"/>
      <c r="F3143" s="93"/>
      <c r="G3143" s="95"/>
      <c r="H3143" s="96"/>
    </row>
    <row r="3144">
      <c r="A3144" s="93"/>
      <c r="B3144" s="94"/>
      <c r="C3144" s="94"/>
      <c r="D3144" s="94"/>
      <c r="E3144" s="94"/>
      <c r="F3144" s="93"/>
      <c r="G3144" s="95"/>
      <c r="H3144" s="96"/>
    </row>
    <row r="3145">
      <c r="A3145" s="93"/>
      <c r="B3145" s="94"/>
      <c r="C3145" s="94"/>
      <c r="D3145" s="94"/>
      <c r="E3145" s="94"/>
      <c r="F3145" s="93"/>
      <c r="G3145" s="95"/>
      <c r="H3145" s="96"/>
    </row>
    <row r="3146">
      <c r="A3146" s="93"/>
      <c r="B3146" s="94"/>
      <c r="C3146" s="94"/>
      <c r="D3146" s="94"/>
      <c r="E3146" s="94"/>
      <c r="F3146" s="93"/>
      <c r="G3146" s="95"/>
      <c r="H3146" s="96"/>
    </row>
    <row r="3147">
      <c r="A3147" s="93"/>
      <c r="B3147" s="94"/>
      <c r="C3147" s="94"/>
      <c r="D3147" s="94"/>
      <c r="E3147" s="94"/>
      <c r="F3147" s="93"/>
      <c r="G3147" s="95"/>
      <c r="H3147" s="96"/>
    </row>
    <row r="3148">
      <c r="A3148" s="93"/>
      <c r="B3148" s="94"/>
      <c r="C3148" s="94"/>
      <c r="D3148" s="94"/>
      <c r="E3148" s="94"/>
      <c r="F3148" s="93"/>
      <c r="G3148" s="95"/>
      <c r="H3148" s="96"/>
    </row>
    <row r="3149">
      <c r="A3149" s="93"/>
      <c r="B3149" s="94"/>
      <c r="C3149" s="94"/>
      <c r="D3149" s="94"/>
      <c r="E3149" s="94"/>
      <c r="F3149" s="93"/>
      <c r="G3149" s="95"/>
      <c r="H3149" s="96"/>
    </row>
    <row r="3150">
      <c r="A3150" s="93"/>
      <c r="B3150" s="94"/>
      <c r="C3150" s="94"/>
      <c r="D3150" s="94"/>
      <c r="E3150" s="94"/>
      <c r="F3150" s="93"/>
      <c r="G3150" s="95"/>
      <c r="H3150" s="96"/>
    </row>
    <row r="3151">
      <c r="A3151" s="93"/>
      <c r="B3151" s="94"/>
      <c r="C3151" s="94"/>
      <c r="D3151" s="94"/>
      <c r="E3151" s="94"/>
      <c r="F3151" s="93"/>
      <c r="G3151" s="95"/>
      <c r="H3151" s="96"/>
    </row>
    <row r="3152">
      <c r="A3152" s="93"/>
      <c r="B3152" s="94"/>
      <c r="C3152" s="94"/>
      <c r="D3152" s="94"/>
      <c r="E3152" s="94"/>
      <c r="F3152" s="93"/>
      <c r="G3152" s="95"/>
      <c r="H3152" s="96"/>
    </row>
    <row r="3153">
      <c r="A3153" s="93"/>
      <c r="B3153" s="94"/>
      <c r="C3153" s="94"/>
      <c r="D3153" s="94"/>
      <c r="E3153" s="94"/>
      <c r="F3153" s="93"/>
      <c r="G3153" s="95"/>
      <c r="H3153" s="96"/>
    </row>
    <row r="3154">
      <c r="A3154" s="93"/>
      <c r="B3154" s="94"/>
      <c r="C3154" s="94"/>
      <c r="D3154" s="94"/>
      <c r="E3154" s="94"/>
      <c r="F3154" s="93"/>
      <c r="G3154" s="95"/>
      <c r="H3154" s="96"/>
    </row>
    <row r="3155">
      <c r="A3155" s="93"/>
      <c r="B3155" s="94"/>
      <c r="C3155" s="94"/>
      <c r="D3155" s="94"/>
      <c r="E3155" s="94"/>
      <c r="F3155" s="93"/>
      <c r="G3155" s="95"/>
      <c r="H3155" s="96"/>
    </row>
    <row r="3156">
      <c r="A3156" s="93"/>
      <c r="B3156" s="94"/>
      <c r="C3156" s="94"/>
      <c r="D3156" s="94"/>
      <c r="E3156" s="94"/>
      <c r="F3156" s="93"/>
      <c r="G3156" s="94"/>
      <c r="H3156" s="96"/>
    </row>
    <row r="3157">
      <c r="A3157" s="93"/>
      <c r="B3157" s="94"/>
      <c r="C3157" s="94"/>
      <c r="D3157" s="94"/>
      <c r="E3157" s="94"/>
      <c r="F3157" s="93"/>
      <c r="G3157" s="95"/>
      <c r="H3157" s="96"/>
    </row>
    <row r="3158">
      <c r="A3158" s="93"/>
      <c r="B3158" s="94"/>
      <c r="C3158" s="94"/>
      <c r="D3158" s="94"/>
      <c r="E3158" s="94"/>
      <c r="F3158" s="93"/>
      <c r="G3158" s="95"/>
      <c r="H3158" s="96"/>
    </row>
    <row r="3159">
      <c r="A3159" s="93"/>
      <c r="B3159" s="94"/>
      <c r="C3159" s="94"/>
      <c r="D3159" s="94"/>
      <c r="E3159" s="94"/>
      <c r="F3159" s="93"/>
      <c r="G3159" s="95"/>
      <c r="H3159" s="96"/>
    </row>
    <row r="3160">
      <c r="A3160" s="93"/>
      <c r="B3160" s="94"/>
      <c r="C3160" s="94"/>
      <c r="D3160" s="94"/>
      <c r="E3160" s="94"/>
      <c r="F3160" s="93"/>
      <c r="G3160" s="95"/>
      <c r="H3160" s="96"/>
    </row>
    <row r="3161">
      <c r="A3161" s="93"/>
      <c r="B3161" s="94"/>
      <c r="C3161" s="94"/>
      <c r="D3161" s="94"/>
      <c r="E3161" s="94"/>
      <c r="F3161" s="93"/>
      <c r="G3161" s="95"/>
      <c r="H3161" s="96"/>
    </row>
    <row r="3162">
      <c r="A3162" s="93"/>
      <c r="B3162" s="94"/>
      <c r="C3162" s="94"/>
      <c r="D3162" s="94"/>
      <c r="E3162" s="94"/>
      <c r="F3162" s="93"/>
      <c r="G3162" s="95"/>
      <c r="H3162" s="96"/>
    </row>
    <row r="3163">
      <c r="A3163" s="93"/>
      <c r="B3163" s="94"/>
      <c r="C3163" s="94"/>
      <c r="D3163" s="94"/>
      <c r="E3163" s="94"/>
      <c r="F3163" s="93"/>
      <c r="G3163" s="95"/>
      <c r="H3163" s="96"/>
    </row>
    <row r="3164">
      <c r="A3164" s="93"/>
      <c r="B3164" s="94"/>
      <c r="C3164" s="94"/>
      <c r="D3164" s="94"/>
      <c r="E3164" s="94"/>
      <c r="F3164" s="93"/>
      <c r="G3164" s="95"/>
      <c r="H3164" s="96"/>
    </row>
    <row r="3165">
      <c r="A3165" s="93"/>
      <c r="B3165" s="94"/>
      <c r="C3165" s="94"/>
      <c r="D3165" s="94"/>
      <c r="E3165" s="94"/>
      <c r="F3165" s="93"/>
      <c r="G3165" s="95"/>
      <c r="H3165" s="96"/>
    </row>
    <row r="3166">
      <c r="A3166" s="93"/>
      <c r="B3166" s="94"/>
      <c r="C3166" s="94"/>
      <c r="D3166" s="94"/>
      <c r="E3166" s="94"/>
      <c r="F3166" s="93"/>
      <c r="G3166" s="95"/>
      <c r="H3166" s="96"/>
    </row>
    <row r="3167">
      <c r="A3167" s="93"/>
      <c r="B3167" s="94"/>
      <c r="C3167" s="94"/>
      <c r="D3167" s="94"/>
      <c r="E3167" s="94"/>
      <c r="F3167" s="93"/>
      <c r="G3167" s="94"/>
      <c r="H3167" s="96"/>
    </row>
    <row r="3168">
      <c r="A3168" s="93"/>
      <c r="B3168" s="94"/>
      <c r="C3168" s="94"/>
      <c r="D3168" s="94"/>
      <c r="E3168" s="94"/>
      <c r="F3168" s="93"/>
      <c r="G3168" s="95"/>
      <c r="H3168" s="93"/>
    </row>
    <row r="3169">
      <c r="A3169" s="93"/>
      <c r="B3169" s="94"/>
      <c r="C3169" s="94"/>
      <c r="D3169" s="94"/>
      <c r="E3169" s="94"/>
      <c r="F3169" s="93"/>
      <c r="G3169" s="95"/>
      <c r="H3169" s="93"/>
    </row>
    <row r="3170">
      <c r="A3170" s="93"/>
      <c r="B3170" s="94"/>
      <c r="C3170" s="94"/>
      <c r="D3170" s="94"/>
      <c r="E3170" s="94"/>
      <c r="F3170" s="93"/>
      <c r="G3170" s="95"/>
      <c r="H3170" s="93"/>
    </row>
    <row r="3171">
      <c r="A3171" s="93"/>
      <c r="B3171" s="94"/>
      <c r="C3171" s="94"/>
      <c r="D3171" s="94"/>
      <c r="E3171" s="94"/>
      <c r="F3171" s="93"/>
      <c r="G3171" s="95"/>
      <c r="H3171" s="96"/>
    </row>
    <row r="3172">
      <c r="A3172" s="93"/>
      <c r="B3172" s="94"/>
      <c r="C3172" s="94"/>
      <c r="D3172" s="94"/>
      <c r="E3172" s="94"/>
      <c r="F3172" s="93"/>
      <c r="G3172" s="95"/>
      <c r="H3172" s="96"/>
    </row>
    <row r="3173">
      <c r="A3173" s="93"/>
      <c r="B3173" s="94"/>
      <c r="C3173" s="94"/>
      <c r="D3173" s="94"/>
      <c r="E3173" s="94"/>
      <c r="F3173" s="93"/>
      <c r="G3173" s="95"/>
      <c r="H3173" s="96"/>
    </row>
    <row r="3174">
      <c r="A3174" s="93"/>
      <c r="B3174" s="94"/>
      <c r="C3174" s="94"/>
      <c r="D3174" s="94"/>
      <c r="E3174" s="94"/>
      <c r="F3174" s="93"/>
      <c r="G3174" s="95"/>
      <c r="H3174" s="96"/>
    </row>
    <row r="3175">
      <c r="A3175" s="93"/>
      <c r="B3175" s="94"/>
      <c r="C3175" s="94"/>
      <c r="D3175" s="94"/>
      <c r="E3175" s="94"/>
      <c r="F3175" s="93"/>
      <c r="G3175" s="95"/>
      <c r="H3175" s="96"/>
    </row>
    <row r="3176">
      <c r="A3176" s="93"/>
      <c r="B3176" s="94"/>
      <c r="C3176" s="94"/>
      <c r="D3176" s="94"/>
      <c r="E3176" s="94"/>
      <c r="F3176" s="93"/>
      <c r="G3176" s="95"/>
      <c r="H3176" s="96"/>
    </row>
    <row r="3177">
      <c r="A3177" s="93"/>
      <c r="B3177" s="94"/>
      <c r="C3177" s="94"/>
      <c r="D3177" s="94"/>
      <c r="E3177" s="94"/>
      <c r="F3177" s="93"/>
      <c r="G3177" s="95"/>
      <c r="H3177" s="96"/>
    </row>
    <row r="3178">
      <c r="A3178" s="93"/>
      <c r="B3178" s="94"/>
      <c r="C3178" s="94"/>
      <c r="D3178" s="94"/>
      <c r="E3178" s="94"/>
      <c r="F3178" s="93"/>
      <c r="G3178" s="96"/>
    </row>
    <row r="3179">
      <c r="A3179" s="93"/>
      <c r="B3179" s="94"/>
      <c r="C3179" s="94"/>
      <c r="D3179" s="94"/>
      <c r="E3179" s="94"/>
      <c r="F3179" s="93"/>
      <c r="G3179" s="96"/>
    </row>
    <row r="3180">
      <c r="A3180" s="93"/>
      <c r="B3180" s="94"/>
      <c r="C3180" s="94"/>
      <c r="D3180" s="94"/>
      <c r="E3180" s="94"/>
      <c r="F3180" s="93"/>
      <c r="G3180" s="93"/>
    </row>
    <row r="3181">
      <c r="A3181" s="93"/>
      <c r="B3181" s="94"/>
      <c r="C3181" s="94"/>
      <c r="D3181" s="94"/>
      <c r="E3181" s="94"/>
      <c r="F3181" s="93"/>
      <c r="G3181" s="96"/>
    </row>
    <row r="3182">
      <c r="A3182" s="93"/>
      <c r="B3182" s="94"/>
      <c r="C3182" s="94"/>
      <c r="D3182" s="94"/>
      <c r="E3182" s="94"/>
      <c r="F3182" s="93"/>
      <c r="G3182" s="96"/>
    </row>
    <row r="3183">
      <c r="A3183" s="93"/>
      <c r="B3183" s="94"/>
      <c r="C3183" s="94"/>
      <c r="D3183" s="94"/>
      <c r="E3183" s="94"/>
      <c r="F3183" s="93"/>
      <c r="G3183" s="96"/>
    </row>
    <row r="3184">
      <c r="A3184" s="93"/>
      <c r="B3184" s="94"/>
      <c r="C3184" s="94"/>
      <c r="D3184" s="94"/>
      <c r="E3184" s="94"/>
      <c r="F3184" s="93"/>
      <c r="G3184" s="96"/>
    </row>
    <row r="3185">
      <c r="A3185" s="93"/>
      <c r="B3185" s="94"/>
      <c r="C3185" s="94"/>
      <c r="D3185" s="94"/>
      <c r="E3185" s="94"/>
      <c r="F3185" s="93"/>
      <c r="G3185" s="96"/>
    </row>
    <row r="3186">
      <c r="A3186" s="93"/>
      <c r="B3186" s="94"/>
      <c r="C3186" s="94"/>
      <c r="D3186" s="94"/>
      <c r="E3186" s="94"/>
      <c r="F3186" s="93"/>
      <c r="G3186" s="96"/>
    </row>
    <row r="3187">
      <c r="A3187" s="93"/>
      <c r="B3187" s="94"/>
      <c r="C3187" s="94"/>
      <c r="D3187" s="94"/>
      <c r="E3187" s="94"/>
      <c r="F3187" s="93"/>
      <c r="G3187" s="96"/>
    </row>
    <row r="3188">
      <c r="A3188" s="93"/>
      <c r="B3188" s="94"/>
      <c r="C3188" s="94"/>
      <c r="D3188" s="94"/>
      <c r="E3188" s="94"/>
      <c r="F3188" s="93"/>
      <c r="G3188" s="96"/>
    </row>
    <row r="3189">
      <c r="A3189" s="93"/>
      <c r="B3189" s="94"/>
      <c r="C3189" s="94"/>
      <c r="D3189" s="94"/>
      <c r="E3189" s="94"/>
      <c r="F3189" s="93"/>
      <c r="G3189" s="96"/>
    </row>
    <row r="3190">
      <c r="A3190" s="93"/>
      <c r="B3190" s="94"/>
      <c r="C3190" s="94"/>
      <c r="D3190" s="94"/>
      <c r="E3190" s="94"/>
      <c r="F3190" s="93"/>
      <c r="G3190" s="96"/>
    </row>
    <row r="3191">
      <c r="A3191" s="93"/>
      <c r="B3191" s="94"/>
      <c r="C3191" s="94"/>
      <c r="D3191" s="94"/>
      <c r="E3191" s="94"/>
      <c r="F3191" s="93"/>
      <c r="G3191" s="96"/>
    </row>
    <row r="3192">
      <c r="A3192" s="93"/>
      <c r="B3192" s="94"/>
      <c r="C3192" s="94"/>
      <c r="D3192" s="94"/>
      <c r="E3192" s="94"/>
      <c r="F3192" s="93"/>
      <c r="G3192" s="96"/>
    </row>
    <row r="3193">
      <c r="A3193" s="93"/>
      <c r="B3193" s="94"/>
      <c r="C3193" s="94"/>
      <c r="D3193" s="94"/>
      <c r="E3193" s="94"/>
      <c r="F3193" s="93"/>
      <c r="G3193" s="96"/>
    </row>
    <row r="3194">
      <c r="A3194" s="93"/>
      <c r="B3194" s="94"/>
      <c r="C3194" s="94"/>
      <c r="D3194" s="94"/>
      <c r="E3194" s="94"/>
      <c r="F3194" s="93"/>
      <c r="G3194" s="96"/>
    </row>
    <row r="3195">
      <c r="A3195" s="93"/>
      <c r="B3195" s="94"/>
      <c r="C3195" s="94"/>
      <c r="D3195" s="94"/>
      <c r="E3195" s="94"/>
      <c r="F3195" s="93"/>
      <c r="G3195" s="96"/>
    </row>
    <row r="3196">
      <c r="A3196" s="93"/>
      <c r="B3196" s="94"/>
      <c r="C3196" s="94"/>
      <c r="D3196" s="94"/>
      <c r="E3196" s="94"/>
      <c r="F3196" s="93"/>
      <c r="G3196" s="96"/>
    </row>
    <row r="3197">
      <c r="A3197" s="93"/>
      <c r="B3197" s="94"/>
      <c r="C3197" s="94"/>
      <c r="D3197" s="94"/>
      <c r="E3197" s="94"/>
      <c r="F3197" s="93"/>
      <c r="G3197" s="96"/>
    </row>
    <row r="3198">
      <c r="A3198" s="93"/>
      <c r="B3198" s="94"/>
      <c r="C3198" s="94"/>
      <c r="D3198" s="94"/>
      <c r="E3198" s="94"/>
      <c r="F3198" s="93"/>
      <c r="G3198" s="96"/>
    </row>
    <row r="3199">
      <c r="A3199" s="93"/>
      <c r="B3199" s="94"/>
      <c r="C3199" s="94"/>
      <c r="D3199" s="94"/>
      <c r="E3199" s="94"/>
      <c r="F3199" s="93"/>
      <c r="G3199" s="96"/>
    </row>
    <row r="3200">
      <c r="A3200" s="93"/>
      <c r="B3200" s="94"/>
      <c r="C3200" s="94"/>
      <c r="D3200" s="94"/>
      <c r="E3200" s="94"/>
      <c r="F3200" s="93"/>
      <c r="G3200" s="96"/>
    </row>
    <row r="3201">
      <c r="A3201" s="93"/>
      <c r="B3201" s="94"/>
      <c r="C3201" s="94"/>
      <c r="D3201" s="94"/>
      <c r="E3201" s="94"/>
      <c r="F3201" s="93"/>
      <c r="G3201" s="96"/>
    </row>
    <row r="3202">
      <c r="A3202" s="93"/>
      <c r="B3202" s="94"/>
      <c r="C3202" s="94"/>
      <c r="D3202" s="94"/>
      <c r="E3202" s="94"/>
      <c r="F3202" s="93"/>
      <c r="G3202" s="96"/>
    </row>
    <row r="3203">
      <c r="A3203" s="93"/>
      <c r="B3203" s="94"/>
      <c r="C3203" s="94"/>
      <c r="D3203" s="94"/>
      <c r="E3203" s="94"/>
      <c r="F3203" s="93"/>
      <c r="G3203" s="96"/>
    </row>
    <row r="3204">
      <c r="A3204" s="93"/>
      <c r="B3204" s="94"/>
      <c r="C3204" s="94"/>
      <c r="D3204" s="94"/>
      <c r="E3204" s="94"/>
      <c r="F3204" s="93"/>
      <c r="G3204" s="96"/>
    </row>
    <row r="3205">
      <c r="A3205" s="93"/>
      <c r="B3205" s="94"/>
      <c r="C3205" s="94"/>
      <c r="D3205" s="94"/>
      <c r="E3205" s="94"/>
      <c r="F3205" s="93"/>
      <c r="G3205" s="96"/>
    </row>
    <row r="3206">
      <c r="A3206" s="93"/>
      <c r="B3206" s="94"/>
      <c r="C3206" s="94"/>
      <c r="D3206" s="94"/>
      <c r="E3206" s="94"/>
      <c r="F3206" s="93"/>
      <c r="G3206" s="96"/>
    </row>
    <row r="3207">
      <c r="A3207" s="93"/>
      <c r="B3207" s="94"/>
      <c r="C3207" s="94"/>
      <c r="D3207" s="94"/>
      <c r="E3207" s="94"/>
      <c r="F3207" s="93"/>
      <c r="G3207" s="96"/>
    </row>
    <row r="3208">
      <c r="A3208" s="93"/>
      <c r="B3208" s="94"/>
      <c r="C3208" s="94"/>
      <c r="D3208" s="94"/>
      <c r="E3208" s="94"/>
      <c r="F3208" s="93"/>
      <c r="G3208" s="96"/>
    </row>
    <row r="3209">
      <c r="A3209" s="93"/>
      <c r="B3209" s="94"/>
      <c r="C3209" s="94"/>
      <c r="D3209" s="94"/>
      <c r="E3209" s="94"/>
      <c r="F3209" s="93"/>
      <c r="G3209" s="96"/>
    </row>
    <row r="3210">
      <c r="A3210" s="93"/>
      <c r="B3210" s="94"/>
      <c r="C3210" s="94"/>
      <c r="D3210" s="94"/>
      <c r="E3210" s="94"/>
      <c r="F3210" s="93"/>
      <c r="G3210" s="96"/>
    </row>
    <row r="3211">
      <c r="A3211" s="93"/>
      <c r="B3211" s="94"/>
      <c r="C3211" s="94"/>
      <c r="D3211" s="94"/>
      <c r="E3211" s="94"/>
      <c r="F3211" s="93"/>
      <c r="G3211" s="96"/>
    </row>
    <row r="3212">
      <c r="A3212" s="93"/>
      <c r="B3212" s="94"/>
      <c r="C3212" s="94"/>
      <c r="D3212" s="94"/>
      <c r="E3212" s="94"/>
      <c r="F3212" s="93"/>
      <c r="G3212" s="96"/>
    </row>
    <row r="3213">
      <c r="A3213" s="93"/>
      <c r="B3213" s="94"/>
      <c r="C3213" s="94"/>
      <c r="D3213" s="94"/>
      <c r="E3213" s="94"/>
      <c r="F3213" s="93"/>
      <c r="G3213" s="96"/>
    </row>
    <row r="3214">
      <c r="A3214" s="93"/>
      <c r="B3214" s="94"/>
      <c r="C3214" s="94"/>
      <c r="D3214" s="94"/>
      <c r="E3214" s="94"/>
      <c r="F3214" s="93"/>
      <c r="G3214" s="96"/>
    </row>
    <row r="3215">
      <c r="A3215" s="93"/>
      <c r="B3215" s="94"/>
      <c r="C3215" s="94"/>
      <c r="D3215" s="94"/>
      <c r="E3215" s="94"/>
      <c r="F3215" s="93"/>
      <c r="G3215" s="96"/>
    </row>
    <row r="3216">
      <c r="A3216" s="93"/>
      <c r="B3216" s="94"/>
      <c r="C3216" s="94"/>
      <c r="D3216" s="94"/>
      <c r="E3216" s="94"/>
      <c r="F3216" s="93"/>
      <c r="G3216" s="96"/>
    </row>
    <row r="3217">
      <c r="A3217" s="93"/>
      <c r="B3217" s="94"/>
      <c r="C3217" s="94"/>
      <c r="D3217" s="94"/>
      <c r="E3217" s="94"/>
      <c r="F3217" s="93"/>
      <c r="G3217" s="96"/>
    </row>
    <row r="3218">
      <c r="A3218" s="93"/>
      <c r="B3218" s="94"/>
      <c r="C3218" s="94"/>
      <c r="D3218" s="94"/>
      <c r="E3218" s="94"/>
      <c r="F3218" s="93"/>
      <c r="G3218" s="96"/>
    </row>
    <row r="3219">
      <c r="A3219" s="93"/>
      <c r="B3219" s="94"/>
      <c r="C3219" s="94"/>
      <c r="D3219" s="94"/>
      <c r="E3219" s="94"/>
      <c r="F3219" s="93"/>
      <c r="G3219" s="96"/>
    </row>
    <row r="3220">
      <c r="A3220" s="93"/>
      <c r="B3220" s="94"/>
      <c r="C3220" s="94"/>
      <c r="D3220" s="94"/>
      <c r="E3220" s="94"/>
      <c r="F3220" s="93"/>
      <c r="G3220" s="96"/>
    </row>
    <row r="3221">
      <c r="A3221" s="93"/>
      <c r="B3221" s="94"/>
      <c r="C3221" s="94"/>
      <c r="D3221" s="94"/>
      <c r="E3221" s="94"/>
      <c r="F3221" s="93"/>
      <c r="G3221" s="96"/>
    </row>
    <row r="3222">
      <c r="A3222" s="93"/>
      <c r="B3222" s="94"/>
      <c r="C3222" s="94"/>
      <c r="D3222" s="94"/>
      <c r="E3222" s="94"/>
      <c r="F3222" s="93"/>
      <c r="G3222" s="96"/>
    </row>
    <row r="3223">
      <c r="A3223" s="93"/>
      <c r="B3223" s="94"/>
      <c r="C3223" s="94"/>
      <c r="D3223" s="94"/>
      <c r="E3223" s="94"/>
      <c r="F3223" s="93"/>
      <c r="G3223" s="96"/>
    </row>
    <row r="3224">
      <c r="A3224" s="93"/>
      <c r="B3224" s="94"/>
      <c r="C3224" s="94"/>
      <c r="D3224" s="94"/>
      <c r="E3224" s="94"/>
      <c r="F3224" s="93"/>
      <c r="G3224" s="96"/>
    </row>
    <row r="3225">
      <c r="A3225" s="93"/>
      <c r="B3225" s="94"/>
      <c r="C3225" s="94"/>
      <c r="D3225" s="94"/>
      <c r="E3225" s="94"/>
      <c r="F3225" s="93"/>
      <c r="G3225" s="96"/>
    </row>
    <row r="3226">
      <c r="A3226" s="93"/>
      <c r="B3226" s="94"/>
      <c r="C3226" s="94"/>
      <c r="D3226" s="94"/>
      <c r="E3226" s="94"/>
      <c r="F3226" s="93"/>
      <c r="G3226" s="96"/>
    </row>
    <row r="3227">
      <c r="A3227" s="93"/>
      <c r="B3227" s="94"/>
      <c r="C3227" s="94"/>
      <c r="D3227" s="94"/>
      <c r="E3227" s="94"/>
      <c r="F3227" s="93"/>
      <c r="G3227" s="96"/>
    </row>
    <row r="3228">
      <c r="A3228" s="93"/>
      <c r="B3228" s="94"/>
      <c r="C3228" s="94"/>
      <c r="D3228" s="94"/>
      <c r="E3228" s="94"/>
      <c r="F3228" s="93"/>
      <c r="G3228" s="96"/>
    </row>
    <row r="3229">
      <c r="A3229" s="93"/>
      <c r="B3229" s="94"/>
      <c r="C3229" s="94"/>
      <c r="D3229" s="94"/>
      <c r="E3229" s="94"/>
      <c r="F3229" s="93"/>
      <c r="G3229" s="96"/>
    </row>
    <row r="3230">
      <c r="A3230" s="93"/>
      <c r="B3230" s="94"/>
      <c r="C3230" s="94"/>
      <c r="D3230" s="94"/>
      <c r="E3230" s="94"/>
      <c r="F3230" s="93"/>
      <c r="G3230" s="96"/>
    </row>
    <row r="3231">
      <c r="A3231" s="93"/>
      <c r="B3231" s="94"/>
      <c r="C3231" s="94"/>
      <c r="D3231" s="94"/>
      <c r="E3231" s="94"/>
      <c r="F3231" s="93"/>
      <c r="G3231" s="96"/>
    </row>
    <row r="3232">
      <c r="A3232" s="93"/>
      <c r="B3232" s="94"/>
      <c r="C3232" s="94"/>
      <c r="D3232" s="94"/>
      <c r="E3232" s="94"/>
      <c r="F3232" s="93"/>
      <c r="G3232" s="96"/>
    </row>
    <row r="3233">
      <c r="A3233" s="93"/>
      <c r="B3233" s="94"/>
      <c r="C3233" s="94"/>
      <c r="D3233" s="94"/>
      <c r="E3233" s="94"/>
      <c r="F3233" s="93"/>
      <c r="G3233" s="96"/>
    </row>
    <row r="3234">
      <c r="A3234" s="93"/>
      <c r="B3234" s="94"/>
      <c r="C3234" s="94"/>
      <c r="D3234" s="94"/>
      <c r="E3234" s="94"/>
      <c r="F3234" s="93"/>
      <c r="G3234" s="96"/>
    </row>
    <row r="3235">
      <c r="A3235" s="93"/>
      <c r="B3235" s="94"/>
      <c r="C3235" s="94"/>
      <c r="D3235" s="94"/>
      <c r="E3235" s="94"/>
      <c r="F3235" s="93"/>
      <c r="G3235" s="96"/>
    </row>
    <row r="3236">
      <c r="A3236" s="93"/>
      <c r="B3236" s="94"/>
      <c r="C3236" s="94"/>
      <c r="D3236" s="94"/>
      <c r="E3236" s="94"/>
      <c r="F3236" s="93"/>
      <c r="G3236" s="96"/>
    </row>
    <row r="3237">
      <c r="A3237" s="93"/>
      <c r="B3237" s="94"/>
      <c r="C3237" s="94"/>
      <c r="D3237" s="94"/>
      <c r="E3237" s="94"/>
      <c r="F3237" s="93"/>
      <c r="G3237" s="93"/>
    </row>
    <row r="3238">
      <c r="A3238" s="93"/>
      <c r="B3238" s="94"/>
      <c r="C3238" s="94"/>
      <c r="D3238" s="94"/>
      <c r="E3238" s="94"/>
      <c r="F3238" s="93"/>
      <c r="G3238" s="93"/>
    </row>
    <row r="3239">
      <c r="A3239" s="93"/>
      <c r="B3239" s="94"/>
      <c r="C3239" s="94"/>
      <c r="D3239" s="94"/>
      <c r="E3239" s="94"/>
      <c r="F3239" s="93"/>
      <c r="G3239" s="93"/>
    </row>
    <row r="3240">
      <c r="A3240" s="93"/>
      <c r="B3240" s="94"/>
      <c r="C3240" s="94"/>
      <c r="D3240" s="94"/>
      <c r="E3240" s="94"/>
      <c r="F3240" s="93"/>
      <c r="G3240" s="96"/>
    </row>
    <row r="3241">
      <c r="A3241" s="93"/>
      <c r="B3241" s="94"/>
      <c r="C3241" s="94"/>
      <c r="D3241" s="94"/>
      <c r="E3241" s="94"/>
      <c r="F3241" s="93"/>
      <c r="G3241" s="96"/>
    </row>
    <row r="3242">
      <c r="A3242" s="93"/>
      <c r="B3242" s="94"/>
      <c r="C3242" s="94"/>
      <c r="D3242" s="94"/>
      <c r="E3242" s="94"/>
      <c r="F3242" s="93"/>
      <c r="G3242" s="96"/>
    </row>
    <row r="3243">
      <c r="A3243" s="93"/>
      <c r="B3243" s="94"/>
      <c r="C3243" s="94"/>
      <c r="D3243" s="94"/>
      <c r="E3243" s="94"/>
      <c r="F3243" s="93"/>
      <c r="G3243" s="96"/>
    </row>
    <row r="3244">
      <c r="A3244" s="93"/>
      <c r="B3244" s="94"/>
      <c r="C3244" s="94"/>
      <c r="D3244" s="94"/>
      <c r="E3244" s="94"/>
      <c r="F3244" s="93"/>
      <c r="G3244" s="96"/>
    </row>
    <row r="3245">
      <c r="A3245" s="93"/>
      <c r="B3245" s="94"/>
      <c r="C3245" s="94"/>
      <c r="D3245" s="94"/>
      <c r="E3245" s="94"/>
      <c r="F3245" s="93"/>
      <c r="G3245" s="96"/>
    </row>
    <row r="3246">
      <c r="A3246" s="93"/>
      <c r="B3246" s="94"/>
      <c r="C3246" s="94"/>
      <c r="D3246" s="94"/>
      <c r="E3246" s="94"/>
      <c r="F3246" s="93"/>
      <c r="G3246" s="96"/>
    </row>
    <row r="3247">
      <c r="A3247" s="93"/>
      <c r="B3247" s="94"/>
      <c r="C3247" s="94"/>
      <c r="D3247" s="94"/>
      <c r="E3247" s="94"/>
      <c r="F3247" s="93"/>
      <c r="G3247" s="96"/>
    </row>
    <row r="3248">
      <c r="A3248" s="93"/>
      <c r="B3248" s="94"/>
      <c r="C3248" s="94"/>
      <c r="D3248" s="94"/>
      <c r="E3248" s="94"/>
      <c r="F3248" s="93"/>
      <c r="G3248" s="96"/>
    </row>
    <row r="3249">
      <c r="A3249" s="93"/>
      <c r="B3249" s="94"/>
      <c r="C3249" s="94"/>
      <c r="D3249" s="94"/>
      <c r="E3249" s="94"/>
      <c r="F3249" s="93"/>
      <c r="G3249" s="96"/>
    </row>
    <row r="3250">
      <c r="A3250" s="93"/>
      <c r="B3250" s="94"/>
      <c r="C3250" s="94"/>
      <c r="D3250" s="94"/>
      <c r="E3250" s="94"/>
      <c r="F3250" s="93"/>
      <c r="G3250" s="93"/>
    </row>
    <row r="3251">
      <c r="A3251" s="93"/>
      <c r="B3251" s="94"/>
      <c r="C3251" s="94"/>
      <c r="D3251" s="94"/>
      <c r="E3251" s="94"/>
      <c r="F3251" s="93"/>
      <c r="G3251" s="96"/>
    </row>
    <row r="3252">
      <c r="A3252" s="93"/>
      <c r="B3252" s="94"/>
      <c r="C3252" s="94"/>
      <c r="D3252" s="94"/>
      <c r="E3252" s="94"/>
      <c r="F3252" s="93"/>
      <c r="G3252" s="96"/>
    </row>
    <row r="3253">
      <c r="A3253" s="93"/>
      <c r="B3253" s="94"/>
      <c r="C3253" s="94"/>
      <c r="D3253" s="94"/>
      <c r="E3253" s="94"/>
      <c r="F3253" s="93"/>
      <c r="G3253" s="96"/>
    </row>
    <row r="3254">
      <c r="A3254" s="93"/>
      <c r="B3254" s="94"/>
      <c r="C3254" s="94"/>
      <c r="D3254" s="94"/>
      <c r="E3254" s="94"/>
      <c r="F3254" s="93"/>
      <c r="G3254" s="96"/>
    </row>
    <row r="3255">
      <c r="A3255" s="93"/>
      <c r="B3255" s="94"/>
      <c r="C3255" s="94"/>
      <c r="D3255" s="94"/>
      <c r="E3255" s="94"/>
      <c r="F3255" s="93"/>
      <c r="G3255" s="96"/>
    </row>
    <row r="3256">
      <c r="A3256" s="93"/>
      <c r="B3256" s="94"/>
      <c r="C3256" s="94"/>
      <c r="D3256" s="94"/>
      <c r="E3256" s="94"/>
      <c r="F3256" s="93"/>
      <c r="G3256" s="93"/>
    </row>
    <row r="3257">
      <c r="A3257" s="93"/>
      <c r="B3257" s="94"/>
      <c r="C3257" s="94"/>
      <c r="D3257" s="94"/>
      <c r="E3257" s="94"/>
      <c r="F3257" s="93"/>
      <c r="G3257" s="93"/>
    </row>
    <row r="3258">
      <c r="A3258" s="93"/>
      <c r="B3258" s="94"/>
      <c r="C3258" s="94"/>
      <c r="D3258" s="94"/>
      <c r="E3258" s="94"/>
      <c r="F3258" s="93"/>
      <c r="G3258" s="96"/>
    </row>
    <row r="3259">
      <c r="A3259" s="93"/>
      <c r="B3259" s="94"/>
      <c r="C3259" s="94"/>
      <c r="D3259" s="94"/>
      <c r="E3259" s="94"/>
      <c r="F3259" s="93"/>
      <c r="G3259" s="96"/>
    </row>
    <row r="3260">
      <c r="A3260" s="93"/>
      <c r="B3260" s="94"/>
      <c r="C3260" s="94"/>
      <c r="D3260" s="94"/>
      <c r="E3260" s="94"/>
      <c r="F3260" s="93"/>
      <c r="G3260" s="96"/>
    </row>
    <row r="3261">
      <c r="A3261" s="93"/>
      <c r="B3261" s="94"/>
      <c r="C3261" s="94"/>
      <c r="D3261" s="94"/>
      <c r="E3261" s="94"/>
      <c r="F3261" s="93"/>
      <c r="G3261" s="96"/>
    </row>
    <row r="3262">
      <c r="A3262" s="93"/>
      <c r="B3262" s="94"/>
      <c r="C3262" s="94"/>
      <c r="D3262" s="94"/>
      <c r="E3262" s="94"/>
      <c r="F3262" s="93"/>
      <c r="G3262" s="96"/>
    </row>
    <row r="3263">
      <c r="A3263" s="93"/>
      <c r="B3263" s="94"/>
      <c r="C3263" s="94"/>
      <c r="D3263" s="94"/>
      <c r="E3263" s="94"/>
      <c r="F3263" s="93"/>
      <c r="G3263" s="96"/>
    </row>
    <row r="3264">
      <c r="A3264" s="93"/>
      <c r="B3264" s="94"/>
      <c r="C3264" s="94"/>
      <c r="D3264" s="94"/>
      <c r="E3264" s="94"/>
      <c r="F3264" s="93"/>
      <c r="G3264" s="96"/>
    </row>
    <row r="3265">
      <c r="A3265" s="93"/>
      <c r="B3265" s="94"/>
      <c r="C3265" s="94"/>
      <c r="D3265" s="94"/>
      <c r="E3265" s="94"/>
      <c r="F3265" s="93"/>
      <c r="G3265" s="96"/>
    </row>
    <row r="3266">
      <c r="A3266" s="93"/>
      <c r="B3266" s="94"/>
      <c r="C3266" s="94"/>
      <c r="D3266" s="94"/>
      <c r="E3266" s="94"/>
      <c r="F3266" s="93"/>
      <c r="G3266" s="96"/>
    </row>
    <row r="3267">
      <c r="A3267" s="93"/>
      <c r="B3267" s="94"/>
      <c r="C3267" s="94"/>
      <c r="D3267" s="94"/>
      <c r="E3267" s="94"/>
      <c r="F3267" s="93"/>
      <c r="G3267" s="96"/>
    </row>
    <row r="3268">
      <c r="A3268" s="93"/>
      <c r="B3268" s="94"/>
      <c r="C3268" s="94"/>
      <c r="D3268" s="94"/>
      <c r="E3268" s="94"/>
      <c r="F3268" s="93"/>
      <c r="G3268" s="96"/>
    </row>
    <row r="3269">
      <c r="A3269" s="93"/>
      <c r="B3269" s="94"/>
      <c r="C3269" s="94"/>
      <c r="D3269" s="94"/>
      <c r="E3269" s="94"/>
      <c r="F3269" s="93"/>
      <c r="G3269" s="96"/>
    </row>
    <row r="3270">
      <c r="A3270" s="93"/>
      <c r="B3270" s="94"/>
      <c r="C3270" s="94"/>
      <c r="D3270" s="94"/>
      <c r="E3270" s="94"/>
      <c r="F3270" s="93"/>
      <c r="G3270" s="96"/>
    </row>
    <row r="3271">
      <c r="A3271" s="93"/>
      <c r="B3271" s="94"/>
      <c r="C3271" s="94"/>
      <c r="D3271" s="94"/>
      <c r="E3271" s="94"/>
      <c r="F3271" s="93"/>
      <c r="G3271" s="96"/>
    </row>
    <row r="3272">
      <c r="A3272" s="93"/>
      <c r="B3272" s="94"/>
      <c r="C3272" s="94"/>
      <c r="D3272" s="94"/>
      <c r="E3272" s="94"/>
      <c r="F3272" s="93"/>
      <c r="G3272" s="96"/>
    </row>
    <row r="3273">
      <c r="A3273" s="93"/>
      <c r="B3273" s="94"/>
      <c r="C3273" s="94"/>
      <c r="D3273" s="94"/>
      <c r="E3273" s="94"/>
      <c r="F3273" s="93"/>
      <c r="G3273" s="96"/>
    </row>
    <row r="3274">
      <c r="A3274" s="93"/>
      <c r="B3274" s="94"/>
      <c r="C3274" s="94"/>
      <c r="D3274" s="94"/>
      <c r="E3274" s="94"/>
      <c r="F3274" s="93"/>
      <c r="G3274" s="96"/>
    </row>
    <row r="3275">
      <c r="A3275" s="93"/>
      <c r="B3275" s="94"/>
      <c r="C3275" s="94"/>
      <c r="D3275" s="94"/>
      <c r="E3275" s="94"/>
      <c r="F3275" s="93"/>
      <c r="G3275" s="96"/>
    </row>
    <row r="3276">
      <c r="A3276" s="93"/>
      <c r="B3276" s="94"/>
      <c r="C3276" s="94"/>
      <c r="D3276" s="94"/>
      <c r="E3276" s="94"/>
      <c r="F3276" s="93"/>
      <c r="G3276" s="96"/>
    </row>
    <row r="3277">
      <c r="A3277" s="93"/>
      <c r="B3277" s="94"/>
      <c r="C3277" s="94"/>
      <c r="D3277" s="94"/>
      <c r="E3277" s="94"/>
      <c r="F3277" s="93"/>
      <c r="G3277" s="93"/>
    </row>
    <row r="3278">
      <c r="A3278" s="93"/>
      <c r="B3278" s="94"/>
      <c r="C3278" s="94"/>
      <c r="D3278" s="94"/>
      <c r="E3278" s="94"/>
      <c r="F3278" s="93"/>
      <c r="G3278" s="93"/>
    </row>
    <row r="3279">
      <c r="A3279" s="93"/>
      <c r="B3279" s="94"/>
      <c r="C3279" s="94"/>
      <c r="D3279" s="94"/>
      <c r="E3279" s="94"/>
      <c r="F3279" s="93"/>
      <c r="G3279" s="93"/>
    </row>
    <row r="3280">
      <c r="A3280" s="93"/>
      <c r="B3280" s="94"/>
      <c r="C3280" s="94"/>
      <c r="D3280" s="94"/>
      <c r="E3280" s="94"/>
      <c r="F3280" s="93"/>
      <c r="G3280" s="96"/>
    </row>
    <row r="3281">
      <c r="A3281" s="93"/>
      <c r="B3281" s="94"/>
      <c r="C3281" s="94"/>
      <c r="D3281" s="94"/>
      <c r="E3281" s="94"/>
      <c r="F3281" s="93"/>
      <c r="G3281" s="96"/>
    </row>
    <row r="3282">
      <c r="A3282" s="93"/>
      <c r="B3282" s="94"/>
      <c r="C3282" s="94"/>
      <c r="D3282" s="94"/>
      <c r="E3282" s="94"/>
      <c r="F3282" s="93"/>
      <c r="G3282" s="96"/>
    </row>
    <row r="3283">
      <c r="A3283" s="93"/>
      <c r="B3283" s="94"/>
      <c r="C3283" s="94"/>
      <c r="D3283" s="94"/>
      <c r="E3283" s="94"/>
      <c r="F3283" s="93"/>
      <c r="G3283" s="96"/>
    </row>
    <row r="3284">
      <c r="A3284" s="93"/>
      <c r="B3284" s="94"/>
      <c r="C3284" s="94"/>
      <c r="D3284" s="94"/>
      <c r="E3284" s="94"/>
      <c r="F3284" s="93"/>
      <c r="G3284" s="96"/>
    </row>
    <row r="3285">
      <c r="A3285" s="93"/>
      <c r="B3285" s="94"/>
      <c r="C3285" s="94"/>
      <c r="D3285" s="94"/>
      <c r="E3285" s="94"/>
      <c r="F3285" s="93"/>
      <c r="G3285" s="96"/>
    </row>
    <row r="3286">
      <c r="A3286" s="93"/>
      <c r="B3286" s="94"/>
      <c r="C3286" s="94"/>
      <c r="D3286" s="94"/>
      <c r="E3286" s="94"/>
      <c r="F3286" s="93"/>
      <c r="G3286" s="96"/>
    </row>
    <row r="3287">
      <c r="A3287" s="93"/>
      <c r="B3287" s="94"/>
      <c r="C3287" s="94"/>
      <c r="D3287" s="94"/>
      <c r="E3287" s="94"/>
      <c r="F3287" s="93"/>
      <c r="G3287" s="96"/>
    </row>
    <row r="3288">
      <c r="A3288" s="93"/>
      <c r="B3288" s="94"/>
      <c r="C3288" s="94"/>
      <c r="D3288" s="94"/>
      <c r="E3288" s="94"/>
      <c r="F3288" s="93"/>
      <c r="G3288" s="96"/>
    </row>
    <row r="3289">
      <c r="A3289" s="93"/>
      <c r="B3289" s="94"/>
      <c r="C3289" s="94"/>
      <c r="D3289" s="94"/>
      <c r="E3289" s="94"/>
      <c r="F3289" s="93"/>
      <c r="G3289" s="96"/>
    </row>
    <row r="3290">
      <c r="A3290" s="93"/>
      <c r="B3290" s="94"/>
      <c r="C3290" s="94"/>
      <c r="D3290" s="94"/>
      <c r="E3290" s="94"/>
      <c r="F3290" s="93"/>
      <c r="G3290" s="96"/>
    </row>
    <row r="3291">
      <c r="A3291" s="93"/>
      <c r="B3291" s="94"/>
      <c r="C3291" s="94"/>
      <c r="D3291" s="94"/>
      <c r="E3291" s="94"/>
      <c r="F3291" s="93"/>
      <c r="G3291" s="96"/>
    </row>
    <row r="3292">
      <c r="A3292" s="93"/>
      <c r="B3292" s="94"/>
      <c r="C3292" s="94"/>
      <c r="D3292" s="94"/>
      <c r="E3292" s="94"/>
      <c r="F3292" s="93"/>
      <c r="G3292" s="96"/>
    </row>
    <row r="3293">
      <c r="A3293" s="93"/>
      <c r="B3293" s="94"/>
      <c r="C3293" s="94"/>
      <c r="D3293" s="94"/>
      <c r="E3293" s="94"/>
      <c r="F3293" s="93"/>
      <c r="G3293" s="93"/>
    </row>
    <row r="3294">
      <c r="A3294" s="93"/>
      <c r="B3294" s="94"/>
      <c r="C3294" s="94"/>
      <c r="D3294" s="94"/>
      <c r="E3294" s="94"/>
      <c r="F3294" s="93"/>
      <c r="G3294" s="93"/>
    </row>
    <row r="3295">
      <c r="A3295" s="93"/>
      <c r="B3295" s="94"/>
      <c r="C3295" s="94"/>
      <c r="D3295" s="94"/>
      <c r="E3295" s="94"/>
      <c r="F3295" s="93"/>
      <c r="G3295" s="96"/>
    </row>
    <row r="3296">
      <c r="A3296" s="93"/>
      <c r="B3296" s="94"/>
      <c r="C3296" s="94"/>
      <c r="D3296" s="94"/>
      <c r="E3296" s="94"/>
      <c r="F3296" s="93"/>
      <c r="G3296" s="96"/>
    </row>
    <row r="3297">
      <c r="A3297" s="93"/>
      <c r="B3297" s="94"/>
      <c r="C3297" s="94"/>
      <c r="D3297" s="94"/>
      <c r="E3297" s="94"/>
      <c r="F3297" s="93"/>
      <c r="G3297" s="96"/>
    </row>
    <row r="3298">
      <c r="A3298" s="93"/>
      <c r="B3298" s="94"/>
      <c r="C3298" s="94"/>
      <c r="D3298" s="94"/>
      <c r="E3298" s="94"/>
      <c r="F3298" s="93"/>
      <c r="G3298" s="96"/>
    </row>
    <row r="3299">
      <c r="A3299" s="93"/>
      <c r="B3299" s="94"/>
      <c r="C3299" s="94"/>
      <c r="D3299" s="94"/>
      <c r="E3299" s="94"/>
      <c r="F3299" s="93"/>
      <c r="G3299" s="96"/>
    </row>
    <row r="3300">
      <c r="A3300" s="93"/>
      <c r="B3300" s="94"/>
      <c r="C3300" s="94"/>
      <c r="D3300" s="94"/>
      <c r="E3300" s="94"/>
      <c r="F3300" s="93"/>
      <c r="G3300" s="96"/>
    </row>
    <row r="3301">
      <c r="A3301" s="93"/>
      <c r="B3301" s="94"/>
      <c r="C3301" s="94"/>
      <c r="D3301" s="94"/>
      <c r="E3301" s="94"/>
      <c r="F3301" s="93"/>
      <c r="G3301" s="96"/>
    </row>
    <row r="3302">
      <c r="A3302" s="93"/>
      <c r="B3302" s="94"/>
      <c r="C3302" s="94"/>
      <c r="D3302" s="94"/>
      <c r="E3302" s="94"/>
      <c r="F3302" s="93"/>
      <c r="G3302" s="96"/>
    </row>
    <row r="3303">
      <c r="A3303" s="93"/>
      <c r="B3303" s="94"/>
      <c r="C3303" s="94"/>
      <c r="D3303" s="94"/>
      <c r="E3303" s="94"/>
      <c r="F3303" s="93"/>
      <c r="G3303" s="96"/>
    </row>
    <row r="3304">
      <c r="A3304" s="93"/>
      <c r="B3304" s="94"/>
      <c r="C3304" s="94"/>
      <c r="D3304" s="94"/>
      <c r="E3304" s="94"/>
      <c r="F3304" s="93"/>
      <c r="G3304" s="96"/>
    </row>
    <row r="3305">
      <c r="A3305" s="93"/>
      <c r="B3305" s="94"/>
      <c r="C3305" s="94"/>
      <c r="D3305" s="94"/>
      <c r="E3305" s="94"/>
      <c r="F3305" s="93"/>
      <c r="G3305" s="96"/>
    </row>
    <row r="3306">
      <c r="A3306" s="93"/>
      <c r="B3306" s="94"/>
      <c r="C3306" s="94"/>
      <c r="D3306" s="94"/>
      <c r="E3306" s="94"/>
      <c r="F3306" s="93"/>
      <c r="G3306" s="93"/>
    </row>
    <row r="3307">
      <c r="A3307" s="93"/>
      <c r="B3307" s="94"/>
      <c r="C3307" s="94"/>
      <c r="D3307" s="94"/>
      <c r="E3307" s="94"/>
      <c r="F3307" s="93"/>
      <c r="G3307" s="93"/>
    </row>
    <row r="3308">
      <c r="A3308" s="93"/>
      <c r="B3308" s="94"/>
      <c r="C3308" s="94"/>
      <c r="D3308" s="94"/>
      <c r="E3308" s="94"/>
      <c r="F3308" s="93"/>
      <c r="G3308" s="96"/>
    </row>
    <row r="3309">
      <c r="A3309" s="93"/>
      <c r="B3309" s="94"/>
      <c r="C3309" s="94"/>
      <c r="D3309" s="94"/>
      <c r="E3309" s="94"/>
      <c r="F3309" s="93"/>
      <c r="G3309" s="96"/>
    </row>
    <row r="3310">
      <c r="A3310" s="93"/>
      <c r="B3310" s="94"/>
      <c r="C3310" s="94"/>
      <c r="D3310" s="94"/>
      <c r="E3310" s="94"/>
      <c r="F3310" s="93"/>
      <c r="G3310" s="96"/>
    </row>
    <row r="3311">
      <c r="A3311" s="93"/>
      <c r="B3311" s="94"/>
      <c r="C3311" s="94"/>
      <c r="D3311" s="94"/>
      <c r="E3311" s="94"/>
      <c r="F3311" s="93"/>
      <c r="G3311" s="96"/>
    </row>
    <row r="3312">
      <c r="A3312" s="93"/>
      <c r="B3312" s="94"/>
      <c r="C3312" s="94"/>
      <c r="D3312" s="94"/>
      <c r="E3312" s="94"/>
      <c r="F3312" s="93"/>
      <c r="G3312" s="96"/>
    </row>
    <row r="3313">
      <c r="A3313" s="93"/>
      <c r="B3313" s="94"/>
      <c r="C3313" s="94"/>
      <c r="D3313" s="94"/>
      <c r="E3313" s="94"/>
      <c r="F3313" s="93"/>
      <c r="G3313" s="96"/>
    </row>
    <row r="3314">
      <c r="A3314" s="93"/>
      <c r="B3314" s="94"/>
      <c r="C3314" s="94"/>
      <c r="D3314" s="94"/>
      <c r="E3314" s="94"/>
      <c r="F3314" s="93"/>
      <c r="G3314" s="96"/>
    </row>
    <row r="3315">
      <c r="A3315" s="93"/>
      <c r="B3315" s="94"/>
      <c r="C3315" s="94"/>
      <c r="D3315" s="94"/>
      <c r="E3315" s="94"/>
      <c r="F3315" s="93"/>
      <c r="G3315" s="93"/>
    </row>
    <row r="3316">
      <c r="A3316" s="93"/>
      <c r="B3316" s="94"/>
      <c r="C3316" s="94"/>
      <c r="D3316" s="94"/>
      <c r="E3316" s="94"/>
      <c r="F3316" s="93"/>
      <c r="G3316" s="93"/>
    </row>
    <row r="3317">
      <c r="A3317" s="93"/>
      <c r="B3317" s="94"/>
      <c r="C3317" s="94"/>
      <c r="D3317" s="94"/>
      <c r="E3317" s="94"/>
      <c r="F3317" s="93"/>
      <c r="G3317" s="93"/>
    </row>
    <row r="3318">
      <c r="A3318" s="93"/>
      <c r="B3318" s="94"/>
      <c r="C3318" s="94"/>
      <c r="D3318" s="94"/>
      <c r="E3318" s="94"/>
      <c r="F3318" s="93"/>
      <c r="G3318" s="93"/>
    </row>
    <row r="3319">
      <c r="A3319" s="93"/>
      <c r="B3319" s="94"/>
      <c r="C3319" s="94"/>
      <c r="D3319" s="94"/>
      <c r="E3319" s="94"/>
      <c r="F3319" s="93"/>
      <c r="G3319" s="93"/>
    </row>
    <row r="3320">
      <c r="A3320" s="93"/>
      <c r="B3320" s="94"/>
      <c r="C3320" s="94"/>
      <c r="D3320" s="94"/>
      <c r="E3320" s="94"/>
      <c r="F3320" s="93"/>
      <c r="G3320" s="96"/>
    </row>
    <row r="3321">
      <c r="A3321" s="93"/>
      <c r="B3321" s="94"/>
      <c r="C3321" s="94"/>
      <c r="D3321" s="94"/>
      <c r="E3321" s="94"/>
      <c r="F3321" s="93"/>
      <c r="G3321" s="96"/>
    </row>
    <row r="3322">
      <c r="A3322" s="93"/>
      <c r="B3322" s="94"/>
      <c r="C3322" s="94"/>
      <c r="D3322" s="94"/>
      <c r="E3322" s="94"/>
      <c r="F3322" s="93"/>
      <c r="G3322" s="96"/>
    </row>
    <row r="3323">
      <c r="A3323" s="93"/>
      <c r="B3323" s="94"/>
      <c r="C3323" s="94"/>
      <c r="D3323" s="94"/>
      <c r="E3323" s="94"/>
      <c r="F3323" s="93"/>
      <c r="G3323" s="96"/>
    </row>
    <row r="3324">
      <c r="A3324" s="93"/>
      <c r="B3324" s="94"/>
      <c r="C3324" s="94"/>
      <c r="D3324" s="94"/>
      <c r="E3324" s="94"/>
      <c r="F3324" s="93"/>
      <c r="G3324" s="96"/>
    </row>
    <row r="3325">
      <c r="A3325" s="93"/>
      <c r="B3325" s="94"/>
      <c r="C3325" s="94"/>
      <c r="D3325" s="94"/>
      <c r="E3325" s="94"/>
      <c r="F3325" s="93"/>
      <c r="G3325" s="96"/>
    </row>
    <row r="3326">
      <c r="A3326" s="93"/>
      <c r="B3326" s="94"/>
      <c r="C3326" s="94"/>
      <c r="D3326" s="94"/>
      <c r="E3326" s="94"/>
      <c r="F3326" s="93"/>
      <c r="G3326" s="96"/>
    </row>
    <row r="3327">
      <c r="A3327" s="93"/>
      <c r="B3327" s="94"/>
      <c r="C3327" s="94"/>
      <c r="D3327" s="94"/>
      <c r="E3327" s="94"/>
      <c r="F3327" s="93"/>
      <c r="G3327" s="96"/>
    </row>
    <row r="3328">
      <c r="A3328" s="93"/>
      <c r="B3328" s="94"/>
      <c r="C3328" s="94"/>
      <c r="D3328" s="94"/>
      <c r="E3328" s="94"/>
      <c r="F3328" s="93"/>
      <c r="G3328" s="96"/>
    </row>
    <row r="3329">
      <c r="A3329" s="93"/>
      <c r="B3329" s="94"/>
      <c r="C3329" s="94"/>
      <c r="D3329" s="94"/>
      <c r="E3329" s="94"/>
      <c r="F3329" s="93"/>
      <c r="G3329" s="96"/>
    </row>
    <row r="3330">
      <c r="A3330" s="93"/>
      <c r="B3330" s="94"/>
      <c r="C3330" s="94"/>
      <c r="D3330" s="94"/>
      <c r="E3330" s="94"/>
      <c r="F3330" s="93"/>
      <c r="G3330" s="96"/>
    </row>
    <row r="3331">
      <c r="A3331" s="93"/>
      <c r="B3331" s="94"/>
      <c r="C3331" s="94"/>
      <c r="D3331" s="94"/>
      <c r="E3331" s="94"/>
      <c r="F3331" s="93"/>
      <c r="G3331" s="96"/>
    </row>
    <row r="3332">
      <c r="A3332" s="93"/>
      <c r="B3332" s="94"/>
      <c r="C3332" s="94"/>
      <c r="D3332" s="94"/>
      <c r="E3332" s="94"/>
      <c r="F3332" s="93"/>
      <c r="G3332" s="96"/>
    </row>
    <row r="3333">
      <c r="A3333" s="93"/>
      <c r="B3333" s="94"/>
      <c r="C3333" s="94"/>
      <c r="D3333" s="94"/>
      <c r="E3333" s="94"/>
      <c r="F3333" s="93"/>
      <c r="G3333" s="96"/>
    </row>
    <row r="3334">
      <c r="A3334" s="93"/>
      <c r="B3334" s="94"/>
      <c r="C3334" s="94"/>
      <c r="D3334" s="94"/>
      <c r="E3334" s="94"/>
      <c r="F3334" s="93"/>
      <c r="G3334" s="96"/>
    </row>
    <row r="3335">
      <c r="A3335" s="93"/>
      <c r="B3335" s="94"/>
      <c r="C3335" s="94"/>
      <c r="D3335" s="94"/>
      <c r="E3335" s="94"/>
      <c r="F3335" s="93"/>
      <c r="G3335" s="96"/>
    </row>
    <row r="3336">
      <c r="A3336" s="93"/>
      <c r="B3336" s="94"/>
      <c r="C3336" s="94"/>
      <c r="D3336" s="94"/>
      <c r="E3336" s="94"/>
      <c r="F3336" s="93"/>
      <c r="G3336" s="96"/>
    </row>
    <row r="3337">
      <c r="A3337" s="93"/>
      <c r="B3337" s="94"/>
      <c r="C3337" s="94"/>
      <c r="D3337" s="94"/>
      <c r="E3337" s="94"/>
      <c r="F3337" s="93"/>
      <c r="G3337" s="96"/>
    </row>
    <row r="3338">
      <c r="A3338" s="93"/>
      <c r="B3338" s="94"/>
      <c r="C3338" s="94"/>
      <c r="D3338" s="94"/>
      <c r="E3338" s="94"/>
      <c r="F3338" s="93"/>
      <c r="G3338" s="96"/>
    </row>
    <row r="3339">
      <c r="A3339" s="93"/>
      <c r="B3339" s="94"/>
      <c r="C3339" s="94"/>
      <c r="D3339" s="94"/>
      <c r="E3339" s="94"/>
      <c r="F3339" s="93"/>
      <c r="G3339" s="96"/>
    </row>
    <row r="3340">
      <c r="A3340" s="93"/>
      <c r="B3340" s="94"/>
      <c r="C3340" s="94"/>
      <c r="D3340" s="94"/>
      <c r="E3340" s="94"/>
      <c r="F3340" s="93"/>
      <c r="G3340" s="96"/>
    </row>
    <row r="3341">
      <c r="A3341" s="93"/>
      <c r="B3341" s="94"/>
      <c r="C3341" s="94"/>
      <c r="D3341" s="94"/>
      <c r="E3341" s="94"/>
      <c r="F3341" s="93"/>
      <c r="G3341" s="96"/>
    </row>
    <row r="3342">
      <c r="A3342" s="93"/>
      <c r="B3342" s="94"/>
      <c r="C3342" s="94"/>
      <c r="D3342" s="94"/>
      <c r="E3342" s="94"/>
      <c r="F3342" s="93"/>
      <c r="G3342" s="96"/>
    </row>
    <row r="3343">
      <c r="A3343" s="93"/>
      <c r="B3343" s="94"/>
      <c r="C3343" s="94"/>
      <c r="D3343" s="94"/>
      <c r="E3343" s="94"/>
      <c r="F3343" s="93"/>
      <c r="G3343" s="96"/>
    </row>
    <row r="3344">
      <c r="A3344" s="93"/>
      <c r="B3344" s="94"/>
      <c r="C3344" s="94"/>
      <c r="D3344" s="94"/>
      <c r="E3344" s="94"/>
      <c r="F3344" s="93"/>
      <c r="G3344" s="93"/>
    </row>
    <row r="3345">
      <c r="A3345" s="93"/>
      <c r="B3345" s="94"/>
      <c r="C3345" s="94"/>
      <c r="D3345" s="94"/>
      <c r="E3345" s="94"/>
      <c r="F3345" s="93"/>
      <c r="G3345" s="96"/>
    </row>
    <row r="3346">
      <c r="A3346" s="93"/>
      <c r="B3346" s="94"/>
      <c r="C3346" s="94"/>
      <c r="D3346" s="94"/>
      <c r="E3346" s="94"/>
      <c r="F3346" s="93"/>
      <c r="G3346" s="96"/>
    </row>
    <row r="3347">
      <c r="A3347" s="93"/>
      <c r="B3347" s="94"/>
      <c r="C3347" s="94"/>
      <c r="D3347" s="94"/>
      <c r="E3347" s="94"/>
      <c r="F3347" s="93"/>
      <c r="G3347" s="96"/>
    </row>
    <row r="3348">
      <c r="A3348" s="93"/>
      <c r="B3348" s="94"/>
      <c r="C3348" s="94"/>
      <c r="D3348" s="94"/>
      <c r="E3348" s="94"/>
      <c r="F3348" s="93"/>
      <c r="G3348" s="96"/>
    </row>
    <row r="3349">
      <c r="A3349" s="93"/>
      <c r="B3349" s="94"/>
      <c r="C3349" s="94"/>
      <c r="D3349" s="94"/>
      <c r="E3349" s="94"/>
      <c r="F3349" s="93"/>
      <c r="G3349" s="96"/>
    </row>
    <row r="3350">
      <c r="A3350" s="93"/>
      <c r="B3350" s="94"/>
      <c r="C3350" s="94"/>
      <c r="D3350" s="94"/>
      <c r="E3350" s="94"/>
      <c r="F3350" s="93"/>
      <c r="G3350" s="93"/>
    </row>
    <row r="3351">
      <c r="A3351" s="93"/>
      <c r="B3351" s="94"/>
      <c r="C3351" s="94"/>
      <c r="D3351" s="94"/>
      <c r="E3351" s="94"/>
      <c r="F3351" s="93"/>
      <c r="G3351" s="93"/>
    </row>
    <row r="3352">
      <c r="A3352" s="93"/>
      <c r="B3352" s="94"/>
      <c r="C3352" s="94"/>
      <c r="D3352" s="94"/>
      <c r="E3352" s="94"/>
      <c r="F3352" s="93"/>
      <c r="G3352" s="93"/>
    </row>
    <row r="3353">
      <c r="A3353" s="93"/>
      <c r="B3353" s="94"/>
      <c r="C3353" s="94"/>
      <c r="D3353" s="94"/>
      <c r="E3353" s="94"/>
      <c r="F3353" s="93"/>
      <c r="G3353" s="93"/>
    </row>
    <row r="3354">
      <c r="A3354" s="93"/>
      <c r="B3354" s="94"/>
      <c r="C3354" s="94"/>
      <c r="D3354" s="94"/>
      <c r="E3354" s="94"/>
      <c r="F3354" s="93"/>
      <c r="G3354" s="93"/>
    </row>
    <row r="3355">
      <c r="A3355" s="93"/>
      <c r="B3355" s="94"/>
      <c r="C3355" s="94"/>
      <c r="D3355" s="94"/>
      <c r="E3355" s="94"/>
      <c r="F3355" s="93"/>
      <c r="G3355" s="93"/>
    </row>
    <row r="3356">
      <c r="A3356" s="93"/>
      <c r="B3356" s="94"/>
      <c r="C3356" s="94"/>
      <c r="D3356" s="94"/>
      <c r="E3356" s="94"/>
      <c r="F3356" s="93"/>
      <c r="G3356" s="93"/>
    </row>
    <row r="3357">
      <c r="A3357" s="93"/>
      <c r="B3357" s="94"/>
      <c r="C3357" s="94"/>
      <c r="D3357" s="94"/>
      <c r="E3357" s="94"/>
      <c r="F3357" s="93"/>
      <c r="G3357" s="96"/>
    </row>
    <row r="3358">
      <c r="A3358" s="93"/>
      <c r="B3358" s="94"/>
      <c r="C3358" s="94"/>
      <c r="D3358" s="94"/>
      <c r="E3358" s="94"/>
      <c r="F3358" s="93"/>
      <c r="G3358" s="96"/>
    </row>
    <row r="3359">
      <c r="A3359" s="93"/>
      <c r="B3359" s="94"/>
      <c r="C3359" s="94"/>
      <c r="D3359" s="94"/>
      <c r="E3359" s="94"/>
      <c r="F3359" s="93"/>
      <c r="G3359" s="96"/>
    </row>
    <row r="3360">
      <c r="A3360" s="93"/>
      <c r="B3360" s="94"/>
      <c r="C3360" s="94"/>
      <c r="D3360" s="94"/>
      <c r="E3360" s="94"/>
      <c r="F3360" s="93"/>
      <c r="G3360" s="96"/>
    </row>
    <row r="3361">
      <c r="A3361" s="93"/>
      <c r="B3361" s="94"/>
      <c r="C3361" s="94"/>
      <c r="D3361" s="94"/>
      <c r="E3361" s="94"/>
      <c r="F3361" s="93"/>
      <c r="G3361" s="96"/>
    </row>
    <row r="3362">
      <c r="A3362" s="93"/>
      <c r="B3362" s="94"/>
      <c r="C3362" s="94"/>
      <c r="D3362" s="94"/>
      <c r="E3362" s="94"/>
      <c r="F3362" s="93"/>
      <c r="G3362" s="96"/>
    </row>
    <row r="3363">
      <c r="A3363" s="93"/>
      <c r="B3363" s="94"/>
      <c r="C3363" s="94"/>
      <c r="D3363" s="94"/>
      <c r="E3363" s="94"/>
      <c r="F3363" s="93"/>
      <c r="G3363" s="96"/>
    </row>
    <row r="3364">
      <c r="A3364" s="93"/>
      <c r="B3364" s="94"/>
      <c r="C3364" s="94"/>
      <c r="D3364" s="94"/>
      <c r="E3364" s="94"/>
      <c r="F3364" s="93"/>
      <c r="G3364" s="96"/>
    </row>
    <row r="3365">
      <c r="A3365" s="93"/>
      <c r="B3365" s="94"/>
      <c r="C3365" s="94"/>
      <c r="D3365" s="94"/>
      <c r="E3365" s="94"/>
      <c r="F3365" s="93"/>
      <c r="G3365" s="96"/>
    </row>
    <row r="3366">
      <c r="A3366" s="93"/>
      <c r="B3366" s="94"/>
      <c r="C3366" s="94"/>
      <c r="D3366" s="94"/>
      <c r="E3366" s="94"/>
      <c r="F3366" s="93"/>
      <c r="G3366" s="96"/>
    </row>
    <row r="3367">
      <c r="A3367" s="93"/>
      <c r="B3367" s="94"/>
      <c r="C3367" s="94"/>
      <c r="D3367" s="94"/>
      <c r="E3367" s="94"/>
      <c r="F3367" s="93"/>
      <c r="G3367" s="96"/>
    </row>
    <row r="3368">
      <c r="A3368" s="93"/>
      <c r="B3368" s="94"/>
      <c r="C3368" s="94"/>
      <c r="D3368" s="94"/>
      <c r="E3368" s="94"/>
      <c r="F3368" s="93"/>
      <c r="G3368" s="96"/>
    </row>
    <row r="3369">
      <c r="A3369" s="93"/>
      <c r="B3369" s="94"/>
      <c r="C3369" s="94"/>
      <c r="D3369" s="94"/>
      <c r="E3369" s="94"/>
      <c r="F3369" s="93"/>
      <c r="G3369" s="96"/>
    </row>
    <row r="3370">
      <c r="A3370" s="93"/>
      <c r="B3370" s="94"/>
      <c r="C3370" s="94"/>
      <c r="D3370" s="94"/>
      <c r="E3370" s="94"/>
      <c r="F3370" s="93"/>
      <c r="G3370" s="96"/>
    </row>
    <row r="3371">
      <c r="A3371" s="93"/>
      <c r="B3371" s="94"/>
      <c r="C3371" s="94"/>
      <c r="D3371" s="94"/>
      <c r="E3371" s="94"/>
      <c r="F3371" s="93"/>
      <c r="G3371" s="96"/>
    </row>
    <row r="3372">
      <c r="A3372" s="93"/>
      <c r="B3372" s="94"/>
      <c r="C3372" s="94"/>
      <c r="D3372" s="94"/>
      <c r="E3372" s="94"/>
      <c r="F3372" s="93"/>
      <c r="G3372" s="96"/>
    </row>
    <row r="3373">
      <c r="A3373" s="93"/>
      <c r="B3373" s="94"/>
      <c r="C3373" s="94"/>
      <c r="D3373" s="94"/>
      <c r="E3373" s="94"/>
      <c r="F3373" s="93"/>
      <c r="G3373" s="96"/>
    </row>
    <row r="3374">
      <c r="A3374" s="93"/>
      <c r="B3374" s="94"/>
      <c r="C3374" s="94"/>
      <c r="D3374" s="94"/>
      <c r="E3374" s="94"/>
      <c r="F3374" s="93"/>
      <c r="G3374" s="93"/>
    </row>
    <row r="3375">
      <c r="A3375" s="93"/>
      <c r="B3375" s="94"/>
      <c r="C3375" s="94"/>
      <c r="D3375" s="94"/>
      <c r="E3375" s="94"/>
      <c r="F3375" s="93"/>
      <c r="G3375" s="93"/>
    </row>
    <row r="3376">
      <c r="A3376" s="93"/>
      <c r="B3376" s="94"/>
      <c r="C3376" s="94"/>
      <c r="D3376" s="94"/>
      <c r="E3376" s="94"/>
      <c r="F3376" s="93"/>
      <c r="G3376" s="93"/>
    </row>
    <row r="3377">
      <c r="A3377" s="93"/>
      <c r="B3377" s="94"/>
      <c r="C3377" s="94"/>
      <c r="D3377" s="94"/>
      <c r="E3377" s="94"/>
      <c r="F3377" s="93"/>
      <c r="G3377" s="93"/>
    </row>
    <row r="3378">
      <c r="A3378" s="93"/>
      <c r="B3378" s="94"/>
      <c r="C3378" s="94"/>
      <c r="D3378" s="94"/>
      <c r="E3378" s="94"/>
      <c r="F3378" s="93"/>
      <c r="G3378" s="96"/>
    </row>
    <row r="3379">
      <c r="A3379" s="93"/>
      <c r="B3379" s="94"/>
      <c r="C3379" s="94"/>
      <c r="D3379" s="94"/>
      <c r="E3379" s="94"/>
      <c r="F3379" s="93"/>
      <c r="G3379" s="96"/>
    </row>
    <row r="3380">
      <c r="A3380" s="93"/>
      <c r="B3380" s="94"/>
      <c r="C3380" s="94"/>
      <c r="D3380" s="94"/>
      <c r="E3380" s="94"/>
      <c r="F3380" s="93"/>
      <c r="G3380" s="96"/>
    </row>
    <row r="3381">
      <c r="A3381" s="93"/>
      <c r="B3381" s="94"/>
      <c r="C3381" s="94"/>
      <c r="D3381" s="94"/>
      <c r="E3381" s="94"/>
      <c r="F3381" s="93"/>
      <c r="G3381" s="96"/>
    </row>
    <row r="3382">
      <c r="A3382" s="93"/>
      <c r="B3382" s="94"/>
      <c r="C3382" s="94"/>
      <c r="D3382" s="94"/>
      <c r="E3382" s="94"/>
      <c r="F3382" s="93"/>
      <c r="G3382" s="93"/>
    </row>
    <row r="3383">
      <c r="A3383" s="93"/>
      <c r="B3383" s="94"/>
      <c r="C3383" s="94"/>
      <c r="D3383" s="94"/>
      <c r="E3383" s="94"/>
      <c r="F3383" s="93"/>
      <c r="G3383" s="96"/>
    </row>
    <row r="3384">
      <c r="A3384" s="93"/>
      <c r="B3384" s="94"/>
      <c r="C3384" s="94"/>
      <c r="D3384" s="94"/>
      <c r="E3384" s="94"/>
      <c r="F3384" s="93"/>
      <c r="G3384" s="96"/>
    </row>
    <row r="3385">
      <c r="A3385" s="93"/>
      <c r="B3385" s="94"/>
      <c r="C3385" s="94"/>
      <c r="D3385" s="94"/>
      <c r="E3385" s="94"/>
      <c r="F3385" s="93"/>
      <c r="G3385" s="96"/>
    </row>
    <row r="3386">
      <c r="A3386" s="93"/>
      <c r="B3386" s="94"/>
      <c r="C3386" s="94"/>
      <c r="D3386" s="94"/>
      <c r="E3386" s="94"/>
      <c r="F3386" s="93"/>
      <c r="G3386" s="96"/>
    </row>
    <row r="3387">
      <c r="A3387" s="93"/>
      <c r="B3387" s="94"/>
      <c r="C3387" s="94"/>
      <c r="D3387" s="94"/>
      <c r="E3387" s="94"/>
      <c r="F3387" s="93"/>
      <c r="G3387" s="96"/>
    </row>
    <row r="3388">
      <c r="A3388" s="93"/>
      <c r="B3388" s="94"/>
      <c r="C3388" s="94"/>
      <c r="D3388" s="94"/>
      <c r="E3388" s="94"/>
      <c r="F3388" s="93"/>
      <c r="G3388" s="96"/>
    </row>
    <row r="3389">
      <c r="A3389" s="93"/>
      <c r="B3389" s="94"/>
      <c r="C3389" s="94"/>
      <c r="D3389" s="94"/>
      <c r="E3389" s="94"/>
      <c r="F3389" s="93"/>
      <c r="G3389" s="96"/>
    </row>
    <row r="3390">
      <c r="A3390" s="93"/>
      <c r="B3390" s="94"/>
      <c r="C3390" s="94"/>
      <c r="D3390" s="94"/>
      <c r="E3390" s="94"/>
      <c r="F3390" s="93"/>
      <c r="G3390" s="96"/>
    </row>
    <row r="3391">
      <c r="A3391" s="93"/>
      <c r="B3391" s="94"/>
      <c r="C3391" s="94"/>
      <c r="D3391" s="94"/>
      <c r="E3391" s="94"/>
      <c r="F3391" s="93"/>
      <c r="G3391" s="96"/>
    </row>
    <row r="3392">
      <c r="A3392" s="93"/>
      <c r="B3392" s="94"/>
      <c r="C3392" s="94"/>
      <c r="D3392" s="94"/>
      <c r="E3392" s="94"/>
      <c r="F3392" s="93"/>
      <c r="G3392" s="96"/>
    </row>
    <row r="3393">
      <c r="A3393" s="93"/>
      <c r="B3393" s="94"/>
      <c r="C3393" s="94"/>
      <c r="D3393" s="94"/>
      <c r="E3393" s="94"/>
      <c r="F3393" s="93"/>
      <c r="G3393" s="96"/>
    </row>
    <row r="3394">
      <c r="A3394" s="93"/>
      <c r="B3394" s="94"/>
      <c r="C3394" s="94"/>
      <c r="D3394" s="94"/>
      <c r="E3394" s="94"/>
      <c r="F3394" s="93"/>
      <c r="G3394" s="96"/>
    </row>
    <row r="3395">
      <c r="A3395" s="93"/>
      <c r="B3395" s="94"/>
      <c r="C3395" s="94"/>
      <c r="D3395" s="94"/>
      <c r="E3395" s="94"/>
      <c r="F3395" s="93"/>
      <c r="G3395" s="96"/>
    </row>
    <row r="3396">
      <c r="A3396" s="93"/>
      <c r="B3396" s="94"/>
      <c r="C3396" s="94"/>
      <c r="D3396" s="94"/>
      <c r="E3396" s="94"/>
      <c r="F3396" s="93"/>
      <c r="G3396" s="96"/>
    </row>
    <row r="3397">
      <c r="A3397" s="93"/>
      <c r="B3397" s="94"/>
      <c r="C3397" s="94"/>
      <c r="D3397" s="94"/>
      <c r="E3397" s="94"/>
      <c r="F3397" s="93"/>
      <c r="G3397" s="93"/>
    </row>
    <row r="3398">
      <c r="A3398" s="93"/>
      <c r="B3398" s="94"/>
      <c r="C3398" s="94"/>
      <c r="D3398" s="94"/>
      <c r="E3398" s="94"/>
      <c r="F3398" s="93"/>
      <c r="G3398" s="93"/>
    </row>
    <row r="3399">
      <c r="A3399" s="93"/>
      <c r="B3399" s="94"/>
      <c r="C3399" s="94"/>
      <c r="D3399" s="94"/>
      <c r="E3399" s="94"/>
      <c r="F3399" s="93"/>
      <c r="G3399" s="96"/>
    </row>
    <row r="3400">
      <c r="A3400" s="93"/>
      <c r="B3400" s="94"/>
      <c r="C3400" s="94"/>
      <c r="D3400" s="94"/>
      <c r="E3400" s="94"/>
      <c r="F3400" s="93"/>
      <c r="G3400" s="96"/>
    </row>
    <row r="3401">
      <c r="A3401" s="93"/>
      <c r="B3401" s="94"/>
      <c r="C3401" s="94"/>
      <c r="D3401" s="94"/>
      <c r="E3401" s="94"/>
      <c r="F3401" s="93"/>
      <c r="G3401" s="96"/>
    </row>
    <row r="3402">
      <c r="A3402" s="93"/>
      <c r="B3402" s="94"/>
      <c r="C3402" s="94"/>
      <c r="D3402" s="94"/>
      <c r="E3402" s="94"/>
      <c r="F3402" s="93"/>
      <c r="G3402" s="96"/>
    </row>
    <row r="3403">
      <c r="A3403" s="93"/>
      <c r="B3403" s="94"/>
      <c r="C3403" s="94"/>
      <c r="D3403" s="94"/>
      <c r="E3403" s="94"/>
      <c r="F3403" s="93"/>
      <c r="G3403" s="96"/>
    </row>
    <row r="3404">
      <c r="A3404" s="93"/>
      <c r="B3404" s="94"/>
      <c r="C3404" s="94"/>
      <c r="D3404" s="94"/>
      <c r="E3404" s="94"/>
      <c r="F3404" s="93"/>
      <c r="G3404" s="96"/>
    </row>
    <row r="3405">
      <c r="A3405" s="93"/>
      <c r="B3405" s="94"/>
      <c r="C3405" s="94"/>
      <c r="D3405" s="94"/>
      <c r="E3405" s="94"/>
      <c r="F3405" s="93"/>
      <c r="G3405" s="96"/>
    </row>
    <row r="3406">
      <c r="A3406" s="93"/>
      <c r="B3406" s="94"/>
      <c r="C3406" s="94"/>
      <c r="D3406" s="94"/>
      <c r="E3406" s="94"/>
      <c r="F3406" s="93"/>
      <c r="G3406" s="96"/>
    </row>
    <row r="3407">
      <c r="A3407" s="93"/>
      <c r="B3407" s="94"/>
      <c r="C3407" s="94"/>
      <c r="D3407" s="94"/>
      <c r="E3407" s="94"/>
      <c r="F3407" s="93"/>
      <c r="G3407" s="93"/>
    </row>
    <row r="3408">
      <c r="A3408" s="93"/>
      <c r="B3408" s="94"/>
      <c r="C3408" s="94"/>
      <c r="D3408" s="94"/>
      <c r="E3408" s="94"/>
      <c r="F3408" s="93"/>
      <c r="G3408" s="93"/>
    </row>
    <row r="3409">
      <c r="A3409" s="93"/>
      <c r="B3409" s="94"/>
      <c r="C3409" s="94"/>
      <c r="D3409" s="94"/>
      <c r="E3409" s="94"/>
      <c r="F3409" s="93"/>
      <c r="G3409" s="93"/>
    </row>
    <row r="3410">
      <c r="A3410" s="93"/>
      <c r="B3410" s="94"/>
      <c r="C3410" s="94"/>
      <c r="D3410" s="94"/>
      <c r="E3410" s="94"/>
      <c r="F3410" s="93"/>
      <c r="G3410" s="93"/>
    </row>
    <row r="3411">
      <c r="A3411" s="93"/>
      <c r="B3411" s="94"/>
      <c r="C3411" s="94"/>
      <c r="D3411" s="94"/>
      <c r="E3411" s="94"/>
      <c r="F3411" s="93"/>
      <c r="G3411" s="96"/>
    </row>
    <row r="3412">
      <c r="A3412" s="93"/>
      <c r="B3412" s="94"/>
      <c r="C3412" s="94"/>
      <c r="D3412" s="94"/>
      <c r="E3412" s="94"/>
      <c r="F3412" s="93"/>
      <c r="G3412" s="96"/>
    </row>
    <row r="3413">
      <c r="A3413" s="93"/>
      <c r="B3413" s="94"/>
      <c r="C3413" s="94"/>
      <c r="D3413" s="94"/>
      <c r="E3413" s="94"/>
      <c r="F3413" s="93"/>
      <c r="G3413" s="96"/>
    </row>
    <row r="3414">
      <c r="A3414" s="93"/>
      <c r="B3414" s="94"/>
      <c r="C3414" s="94"/>
      <c r="D3414" s="94"/>
      <c r="E3414" s="94"/>
      <c r="F3414" s="93"/>
      <c r="G3414" s="96"/>
    </row>
    <row r="3415">
      <c r="A3415" s="93"/>
      <c r="B3415" s="94"/>
      <c r="C3415" s="94"/>
      <c r="D3415" s="94"/>
      <c r="E3415" s="94"/>
      <c r="F3415" s="93"/>
      <c r="G3415" s="96"/>
    </row>
    <row r="3416">
      <c r="A3416" s="93"/>
      <c r="B3416" s="94"/>
      <c r="C3416" s="94"/>
      <c r="D3416" s="94"/>
      <c r="E3416" s="94"/>
      <c r="F3416" s="93"/>
      <c r="G3416" s="96"/>
    </row>
    <row r="3417">
      <c r="A3417" s="93"/>
      <c r="B3417" s="94"/>
      <c r="C3417" s="94"/>
      <c r="D3417" s="94"/>
      <c r="E3417" s="94"/>
      <c r="F3417" s="93"/>
      <c r="G3417" s="93"/>
    </row>
    <row r="3418">
      <c r="A3418" s="93"/>
      <c r="B3418" s="94"/>
      <c r="C3418" s="94"/>
      <c r="D3418" s="94"/>
      <c r="E3418" s="94"/>
      <c r="F3418" s="93"/>
      <c r="G3418" s="96"/>
    </row>
    <row r="3419">
      <c r="A3419" s="93"/>
      <c r="B3419" s="94"/>
      <c r="C3419" s="94"/>
      <c r="D3419" s="94"/>
      <c r="E3419" s="94"/>
      <c r="F3419" s="93"/>
      <c r="G3419" s="96"/>
    </row>
    <row r="3420">
      <c r="A3420" s="93"/>
      <c r="B3420" s="94"/>
      <c r="C3420" s="94"/>
      <c r="D3420" s="94"/>
      <c r="E3420" s="94"/>
      <c r="F3420" s="93"/>
      <c r="G3420" s="93"/>
    </row>
    <row r="3421">
      <c r="A3421" s="93"/>
      <c r="B3421" s="94"/>
      <c r="C3421" s="94"/>
      <c r="D3421" s="94"/>
      <c r="E3421" s="94"/>
      <c r="F3421" s="93"/>
      <c r="G3421" s="93"/>
    </row>
    <row r="3422">
      <c r="A3422" s="93"/>
      <c r="B3422" s="94"/>
      <c r="C3422" s="94"/>
      <c r="D3422" s="94"/>
      <c r="E3422" s="94"/>
      <c r="F3422" s="93"/>
      <c r="G3422" s="93"/>
    </row>
    <row r="3423">
      <c r="A3423" s="93"/>
      <c r="B3423" s="94"/>
      <c r="C3423" s="94"/>
      <c r="D3423" s="94"/>
      <c r="E3423" s="94"/>
      <c r="F3423" s="93"/>
      <c r="G3423" s="93"/>
    </row>
    <row r="3424">
      <c r="A3424" s="93"/>
      <c r="B3424" s="94"/>
      <c r="C3424" s="94"/>
      <c r="D3424" s="94"/>
      <c r="E3424" s="94"/>
      <c r="F3424" s="93"/>
      <c r="G3424" s="96"/>
    </row>
    <row r="3425">
      <c r="A3425" s="93"/>
      <c r="B3425" s="94"/>
      <c r="C3425" s="94"/>
      <c r="D3425" s="94"/>
      <c r="E3425" s="94"/>
      <c r="F3425" s="93"/>
      <c r="G3425" s="96"/>
    </row>
    <row r="3426">
      <c r="A3426" s="93"/>
      <c r="B3426" s="94"/>
      <c r="C3426" s="94"/>
      <c r="D3426" s="94"/>
      <c r="E3426" s="94"/>
      <c r="F3426" s="93"/>
      <c r="G3426" s="96"/>
    </row>
    <row r="3427">
      <c r="A3427" s="93"/>
      <c r="B3427" s="94"/>
      <c r="C3427" s="94"/>
      <c r="D3427" s="94"/>
      <c r="E3427" s="94"/>
      <c r="F3427" s="93"/>
      <c r="G3427" s="96"/>
    </row>
    <row r="3428">
      <c r="A3428" s="93"/>
      <c r="B3428" s="94"/>
      <c r="C3428" s="94"/>
      <c r="D3428" s="94"/>
      <c r="E3428" s="94"/>
      <c r="F3428" s="93"/>
      <c r="G3428" s="96"/>
    </row>
    <row r="3429">
      <c r="A3429" s="93"/>
      <c r="B3429" s="94"/>
      <c r="C3429" s="94"/>
      <c r="D3429" s="94"/>
      <c r="E3429" s="94"/>
      <c r="F3429" s="93"/>
      <c r="G3429" s="96"/>
    </row>
    <row r="3430">
      <c r="A3430" s="93"/>
      <c r="B3430" s="94"/>
      <c r="C3430" s="94"/>
      <c r="D3430" s="94"/>
      <c r="E3430" s="94"/>
      <c r="F3430" s="93"/>
      <c r="G3430" s="96"/>
    </row>
    <row r="3431">
      <c r="A3431" s="93"/>
      <c r="B3431" s="94"/>
      <c r="C3431" s="94"/>
      <c r="D3431" s="94"/>
      <c r="E3431" s="94"/>
      <c r="F3431" s="93"/>
      <c r="G3431" s="96"/>
    </row>
    <row r="3432">
      <c r="A3432" s="93"/>
      <c r="B3432" s="94"/>
      <c r="C3432" s="94"/>
      <c r="D3432" s="94"/>
      <c r="E3432" s="94"/>
      <c r="F3432" s="93"/>
      <c r="G3432" s="96"/>
    </row>
    <row r="3433">
      <c r="A3433" s="93"/>
      <c r="B3433" s="94"/>
      <c r="C3433" s="94"/>
      <c r="D3433" s="94"/>
      <c r="E3433" s="94"/>
      <c r="F3433" s="93"/>
      <c r="G3433" s="96"/>
    </row>
    <row r="3434">
      <c r="A3434" s="93"/>
      <c r="B3434" s="94"/>
      <c r="C3434" s="94"/>
      <c r="D3434" s="94"/>
      <c r="E3434" s="94"/>
      <c r="F3434" s="93"/>
      <c r="G3434" s="96"/>
    </row>
    <row r="3435">
      <c r="A3435" s="93"/>
      <c r="B3435" s="94"/>
      <c r="C3435" s="94"/>
      <c r="D3435" s="94"/>
      <c r="E3435" s="94"/>
      <c r="F3435" s="93"/>
      <c r="G3435" s="96"/>
    </row>
    <row r="3436">
      <c r="A3436" s="93"/>
      <c r="B3436" s="94"/>
      <c r="C3436" s="94"/>
      <c r="D3436" s="94"/>
      <c r="E3436" s="94"/>
      <c r="F3436" s="93"/>
      <c r="G3436" s="96"/>
    </row>
    <row r="3437">
      <c r="A3437" s="93"/>
      <c r="B3437" s="94"/>
      <c r="C3437" s="94"/>
      <c r="D3437" s="94"/>
      <c r="E3437" s="94"/>
      <c r="F3437" s="93"/>
      <c r="G3437" s="96"/>
    </row>
    <row r="3438">
      <c r="A3438" s="93"/>
      <c r="B3438" s="94"/>
      <c r="C3438" s="94"/>
      <c r="D3438" s="94"/>
      <c r="E3438" s="94"/>
      <c r="F3438" s="93"/>
      <c r="G3438" s="96"/>
    </row>
    <row r="3439">
      <c r="A3439" s="93"/>
      <c r="B3439" s="94"/>
      <c r="C3439" s="94"/>
      <c r="D3439" s="94"/>
      <c r="E3439" s="94"/>
      <c r="F3439" s="93"/>
      <c r="G3439" s="96"/>
    </row>
    <row r="3440">
      <c r="A3440" s="93"/>
      <c r="B3440" s="94"/>
      <c r="C3440" s="94"/>
      <c r="D3440" s="94"/>
      <c r="E3440" s="94"/>
      <c r="F3440" s="93"/>
      <c r="G3440" s="96"/>
    </row>
    <row r="3441">
      <c r="A3441" s="93"/>
      <c r="B3441" s="94"/>
      <c r="C3441" s="94"/>
      <c r="D3441" s="94"/>
      <c r="E3441" s="94"/>
      <c r="F3441" s="93"/>
      <c r="G3441" s="96"/>
    </row>
    <row r="3442">
      <c r="A3442" s="93"/>
      <c r="B3442" s="94"/>
      <c r="C3442" s="94"/>
      <c r="D3442" s="94"/>
      <c r="E3442" s="94"/>
      <c r="F3442" s="93"/>
      <c r="G3442" s="96"/>
    </row>
    <row r="3443">
      <c r="A3443" s="93"/>
      <c r="B3443" s="94"/>
      <c r="C3443" s="94"/>
      <c r="D3443" s="94"/>
      <c r="E3443" s="94"/>
      <c r="F3443" s="93"/>
      <c r="G3443" s="96"/>
    </row>
    <row r="3444">
      <c r="A3444" s="93"/>
      <c r="B3444" s="94"/>
      <c r="C3444" s="94"/>
      <c r="D3444" s="94"/>
      <c r="E3444" s="94"/>
      <c r="F3444" s="93"/>
      <c r="G3444" s="93"/>
    </row>
    <row r="3445">
      <c r="A3445" s="93"/>
      <c r="B3445" s="94"/>
      <c r="C3445" s="94"/>
      <c r="D3445" s="94"/>
      <c r="E3445" s="94"/>
      <c r="F3445" s="93"/>
      <c r="G3445" s="93"/>
    </row>
    <row r="3446">
      <c r="A3446" s="93"/>
      <c r="B3446" s="94"/>
      <c r="C3446" s="94"/>
      <c r="D3446" s="94"/>
      <c r="E3446" s="94"/>
      <c r="F3446" s="93"/>
      <c r="G3446" s="93"/>
    </row>
    <row r="3447">
      <c r="A3447" s="93"/>
      <c r="B3447" s="94"/>
      <c r="C3447" s="94"/>
      <c r="D3447" s="94"/>
      <c r="E3447" s="94"/>
      <c r="F3447" s="93"/>
      <c r="G3447" s="93"/>
    </row>
    <row r="3448">
      <c r="A3448" s="93"/>
      <c r="B3448" s="94"/>
      <c r="C3448" s="94"/>
      <c r="D3448" s="94"/>
      <c r="E3448" s="94"/>
      <c r="F3448" s="93"/>
      <c r="G3448" s="93"/>
    </row>
    <row r="3449">
      <c r="A3449" s="93"/>
      <c r="B3449" s="94"/>
      <c r="C3449" s="94"/>
      <c r="D3449" s="94"/>
      <c r="E3449" s="94"/>
      <c r="F3449" s="93"/>
      <c r="G3449" s="93"/>
    </row>
    <row r="3450">
      <c r="A3450" s="93"/>
      <c r="B3450" s="94"/>
      <c r="C3450" s="94"/>
      <c r="D3450" s="94"/>
      <c r="E3450" s="94"/>
      <c r="F3450" s="93"/>
      <c r="G3450" s="93"/>
    </row>
    <row r="3451">
      <c r="A3451" s="93"/>
      <c r="B3451" s="94"/>
      <c r="C3451" s="94"/>
      <c r="D3451" s="94"/>
      <c r="E3451" s="94"/>
      <c r="F3451" s="93"/>
      <c r="G3451" s="93"/>
    </row>
    <row r="3452">
      <c r="A3452" s="93"/>
      <c r="B3452" s="94"/>
      <c r="C3452" s="94"/>
      <c r="D3452" s="94"/>
      <c r="E3452" s="94"/>
      <c r="F3452" s="93"/>
      <c r="G3452" s="93"/>
    </row>
    <row r="3453">
      <c r="A3453" s="93"/>
      <c r="B3453" s="94"/>
      <c r="C3453" s="94"/>
      <c r="D3453" s="94"/>
      <c r="E3453" s="94"/>
      <c r="F3453" s="93"/>
      <c r="G3453" s="93"/>
    </row>
    <row r="3454">
      <c r="A3454" s="93"/>
      <c r="B3454" s="94"/>
      <c r="C3454" s="94"/>
      <c r="D3454" s="94"/>
      <c r="E3454" s="94"/>
      <c r="F3454" s="93"/>
      <c r="G3454" s="96"/>
    </row>
    <row r="3455">
      <c r="A3455" s="93"/>
      <c r="B3455" s="94"/>
      <c r="C3455" s="94"/>
      <c r="D3455" s="94"/>
      <c r="E3455" s="94"/>
      <c r="F3455" s="93"/>
      <c r="G3455" s="96"/>
    </row>
    <row r="3456">
      <c r="A3456" s="93"/>
      <c r="B3456" s="94"/>
      <c r="C3456" s="94"/>
      <c r="D3456" s="94"/>
      <c r="E3456" s="94"/>
      <c r="F3456" s="93"/>
      <c r="G3456" s="96"/>
    </row>
    <row r="3457">
      <c r="A3457" s="93"/>
      <c r="B3457" s="94"/>
      <c r="C3457" s="94"/>
      <c r="D3457" s="94"/>
      <c r="E3457" s="94"/>
      <c r="F3457" s="93"/>
      <c r="G3457" s="96"/>
    </row>
    <row r="3458">
      <c r="A3458" s="93"/>
      <c r="B3458" s="94"/>
      <c r="C3458" s="94"/>
      <c r="D3458" s="94"/>
      <c r="E3458" s="94"/>
      <c r="F3458" s="93"/>
      <c r="G3458" s="96"/>
    </row>
    <row r="3459">
      <c r="A3459" s="93"/>
      <c r="B3459" s="94"/>
      <c r="C3459" s="94"/>
      <c r="D3459" s="94"/>
      <c r="E3459" s="94"/>
      <c r="F3459" s="93"/>
      <c r="G3459" s="96"/>
    </row>
    <row r="3460">
      <c r="A3460" s="93"/>
      <c r="B3460" s="94"/>
      <c r="C3460" s="94"/>
      <c r="D3460" s="94"/>
      <c r="E3460" s="94"/>
      <c r="F3460" s="93"/>
      <c r="G3460" s="96"/>
    </row>
    <row r="3461">
      <c r="A3461" s="93"/>
      <c r="B3461" s="94"/>
      <c r="C3461" s="94"/>
      <c r="D3461" s="94"/>
      <c r="E3461" s="94"/>
      <c r="F3461" s="93"/>
      <c r="G3461" s="96"/>
    </row>
    <row r="3462">
      <c r="A3462" s="93"/>
      <c r="B3462" s="94"/>
      <c r="C3462" s="94"/>
      <c r="D3462" s="94"/>
      <c r="E3462" s="94"/>
      <c r="F3462" s="93"/>
      <c r="G3462" s="96"/>
    </row>
    <row r="3463">
      <c r="A3463" s="93"/>
      <c r="B3463" s="94"/>
      <c r="C3463" s="94"/>
      <c r="D3463" s="94"/>
      <c r="E3463" s="94"/>
      <c r="F3463" s="93"/>
      <c r="G3463" s="96"/>
    </row>
    <row r="3464">
      <c r="A3464" s="93"/>
      <c r="B3464" s="94"/>
      <c r="C3464" s="94"/>
      <c r="D3464" s="94"/>
      <c r="E3464" s="94"/>
      <c r="F3464" s="93"/>
      <c r="G3464" s="93"/>
    </row>
    <row r="3465">
      <c r="A3465" s="93"/>
      <c r="B3465" s="94"/>
      <c r="C3465" s="94"/>
      <c r="D3465" s="94"/>
      <c r="E3465" s="94"/>
      <c r="F3465" s="93"/>
      <c r="G3465" s="93"/>
    </row>
    <row r="3466">
      <c r="A3466" s="93"/>
      <c r="B3466" s="94"/>
      <c r="C3466" s="94"/>
      <c r="D3466" s="94"/>
      <c r="E3466" s="94"/>
      <c r="F3466" s="93"/>
      <c r="G3466" s="96"/>
    </row>
    <row r="3467">
      <c r="A3467" s="93"/>
      <c r="B3467" s="94"/>
      <c r="C3467" s="94"/>
      <c r="D3467" s="94"/>
      <c r="E3467" s="94"/>
      <c r="F3467" s="93"/>
      <c r="G3467" s="96"/>
    </row>
    <row r="3468">
      <c r="A3468" s="93"/>
      <c r="B3468" s="94"/>
      <c r="C3468" s="94"/>
      <c r="D3468" s="94"/>
      <c r="E3468" s="94"/>
      <c r="F3468" s="93"/>
      <c r="G3468" s="96"/>
    </row>
    <row r="3469">
      <c r="A3469" s="93"/>
      <c r="B3469" s="94"/>
      <c r="C3469" s="94"/>
      <c r="D3469" s="94"/>
      <c r="E3469" s="94"/>
      <c r="F3469" s="93"/>
      <c r="G3469" s="96"/>
    </row>
    <row r="3470">
      <c r="A3470" s="93"/>
      <c r="B3470" s="94"/>
      <c r="C3470" s="94"/>
      <c r="D3470" s="94"/>
      <c r="E3470" s="94"/>
      <c r="F3470" s="93"/>
      <c r="G3470" s="96"/>
    </row>
    <row r="3471">
      <c r="A3471" s="93"/>
      <c r="B3471" s="94"/>
      <c r="C3471" s="94"/>
      <c r="D3471" s="94"/>
      <c r="E3471" s="94"/>
      <c r="F3471" s="93"/>
      <c r="G3471" s="96"/>
    </row>
    <row r="3472">
      <c r="A3472" s="93"/>
      <c r="B3472" s="94"/>
      <c r="C3472" s="94"/>
      <c r="D3472" s="94"/>
      <c r="E3472" s="94"/>
      <c r="F3472" s="93"/>
      <c r="G3472" s="96"/>
    </row>
    <row r="3473">
      <c r="A3473" s="93"/>
      <c r="B3473" s="94"/>
      <c r="C3473" s="94"/>
      <c r="D3473" s="94"/>
      <c r="E3473" s="94"/>
      <c r="F3473" s="93"/>
      <c r="G3473" s="96"/>
    </row>
    <row r="3474">
      <c r="A3474" s="93"/>
      <c r="B3474" s="94"/>
      <c r="C3474" s="94"/>
      <c r="D3474" s="94"/>
      <c r="E3474" s="94"/>
      <c r="F3474" s="93"/>
      <c r="G3474" s="96"/>
    </row>
    <row r="3475">
      <c r="A3475" s="93"/>
      <c r="B3475" s="94"/>
      <c r="C3475" s="94"/>
      <c r="D3475" s="94"/>
      <c r="E3475" s="94"/>
      <c r="F3475" s="93"/>
      <c r="G3475" s="96"/>
    </row>
    <row r="3476">
      <c r="A3476" s="93"/>
      <c r="B3476" s="94"/>
      <c r="C3476" s="94"/>
      <c r="D3476" s="94"/>
      <c r="E3476" s="94"/>
      <c r="F3476" s="93"/>
      <c r="G3476" s="96"/>
    </row>
    <row r="3477">
      <c r="A3477" s="93"/>
      <c r="B3477" s="94"/>
      <c r="C3477" s="94"/>
      <c r="D3477" s="94"/>
      <c r="E3477" s="94"/>
      <c r="F3477" s="93"/>
      <c r="G3477" s="93"/>
    </row>
    <row r="3478">
      <c r="A3478" s="93"/>
      <c r="B3478" s="94"/>
      <c r="C3478" s="94"/>
      <c r="D3478" s="94"/>
      <c r="E3478" s="94"/>
      <c r="F3478" s="93"/>
      <c r="G3478" s="93"/>
    </row>
    <row r="3479">
      <c r="A3479" s="93"/>
      <c r="B3479" s="94"/>
      <c r="C3479" s="94"/>
      <c r="D3479" s="94"/>
      <c r="E3479" s="94"/>
      <c r="F3479" s="93"/>
      <c r="G3479" s="93"/>
    </row>
    <row r="3480">
      <c r="A3480" s="93"/>
      <c r="B3480" s="94"/>
      <c r="C3480" s="94"/>
      <c r="D3480" s="94"/>
      <c r="E3480" s="94"/>
      <c r="F3480" s="93"/>
      <c r="G3480" s="96"/>
    </row>
    <row r="3481">
      <c r="A3481" s="93"/>
      <c r="B3481" s="94"/>
      <c r="C3481" s="94"/>
      <c r="D3481" s="94"/>
      <c r="E3481" s="94"/>
      <c r="F3481" s="93"/>
      <c r="G3481" s="96"/>
    </row>
    <row r="3482">
      <c r="A3482" s="93"/>
      <c r="B3482" s="94"/>
      <c r="C3482" s="94"/>
      <c r="D3482" s="94"/>
      <c r="E3482" s="94"/>
      <c r="F3482" s="93"/>
      <c r="G3482" s="96"/>
    </row>
    <row r="3483">
      <c r="A3483" s="93"/>
      <c r="B3483" s="94"/>
      <c r="C3483" s="94"/>
      <c r="D3483" s="94"/>
      <c r="E3483" s="94"/>
      <c r="F3483" s="93"/>
      <c r="G3483" s="96"/>
    </row>
    <row r="3484">
      <c r="A3484" s="93"/>
      <c r="B3484" s="94"/>
      <c r="C3484" s="94"/>
      <c r="D3484" s="94"/>
      <c r="E3484" s="94"/>
      <c r="F3484" s="93"/>
      <c r="G3484" s="96"/>
    </row>
    <row r="3485">
      <c r="A3485" s="93"/>
      <c r="B3485" s="94"/>
      <c r="C3485" s="94"/>
      <c r="D3485" s="94"/>
      <c r="E3485" s="94"/>
      <c r="F3485" s="93"/>
      <c r="G3485" s="96"/>
    </row>
    <row r="3486">
      <c r="A3486" s="93"/>
      <c r="B3486" s="94"/>
      <c r="C3486" s="94"/>
      <c r="D3486" s="94"/>
      <c r="E3486" s="94"/>
      <c r="F3486" s="93"/>
      <c r="G3486" s="93"/>
    </row>
    <row r="3487">
      <c r="A3487" s="93"/>
      <c r="B3487" s="94"/>
      <c r="C3487" s="94"/>
      <c r="D3487" s="94"/>
      <c r="E3487" s="94"/>
      <c r="F3487" s="93"/>
      <c r="G3487" s="93"/>
    </row>
    <row r="3488">
      <c r="A3488" s="93"/>
      <c r="B3488" s="94"/>
      <c r="C3488" s="94"/>
      <c r="D3488" s="94"/>
      <c r="E3488" s="94"/>
      <c r="F3488" s="93"/>
      <c r="G3488" s="93"/>
    </row>
    <row r="3489">
      <c r="A3489" s="93"/>
      <c r="B3489" s="94"/>
      <c r="C3489" s="94"/>
      <c r="D3489" s="94"/>
      <c r="E3489" s="94"/>
      <c r="F3489" s="93"/>
      <c r="G3489" s="96"/>
    </row>
    <row r="3490">
      <c r="A3490" s="93"/>
      <c r="B3490" s="94"/>
      <c r="C3490" s="94"/>
      <c r="D3490" s="94"/>
      <c r="E3490" s="94"/>
      <c r="F3490" s="93"/>
      <c r="G3490" s="96"/>
    </row>
    <row r="3491">
      <c r="A3491" s="93"/>
      <c r="B3491" s="94"/>
      <c r="C3491" s="94"/>
      <c r="D3491" s="94"/>
      <c r="E3491" s="94"/>
      <c r="F3491" s="93"/>
      <c r="G3491" s="96"/>
    </row>
    <row r="3492">
      <c r="A3492" s="93"/>
      <c r="B3492" s="94"/>
      <c r="C3492" s="94"/>
      <c r="D3492" s="94"/>
      <c r="E3492" s="94"/>
      <c r="F3492" s="93"/>
      <c r="G3492" s="96"/>
    </row>
    <row r="3493">
      <c r="A3493" s="93"/>
      <c r="B3493" s="94"/>
      <c r="C3493" s="94"/>
      <c r="D3493" s="94"/>
      <c r="E3493" s="94"/>
      <c r="F3493" s="93"/>
      <c r="G3493" s="96"/>
    </row>
    <row r="3494">
      <c r="A3494" s="93"/>
      <c r="B3494" s="94"/>
      <c r="C3494" s="94"/>
      <c r="D3494" s="94"/>
      <c r="E3494" s="94"/>
      <c r="F3494" s="93"/>
      <c r="G3494" s="96"/>
    </row>
    <row r="3495">
      <c r="A3495" s="93"/>
      <c r="B3495" s="94"/>
      <c r="C3495" s="94"/>
      <c r="D3495" s="94"/>
      <c r="E3495" s="94"/>
      <c r="F3495" s="93"/>
      <c r="G3495" s="96"/>
    </row>
    <row r="3496">
      <c r="A3496" s="93"/>
      <c r="B3496" s="94"/>
      <c r="C3496" s="94"/>
      <c r="D3496" s="94"/>
      <c r="E3496" s="94"/>
      <c r="F3496" s="93"/>
      <c r="G3496" s="96"/>
    </row>
    <row r="3497">
      <c r="A3497" s="93"/>
      <c r="B3497" s="94"/>
      <c r="C3497" s="94"/>
      <c r="D3497" s="94"/>
      <c r="E3497" s="94"/>
      <c r="F3497" s="93"/>
      <c r="G3497" s="96"/>
    </row>
    <row r="3498">
      <c r="A3498" s="93"/>
      <c r="B3498" s="94"/>
      <c r="C3498" s="94"/>
      <c r="D3498" s="94"/>
      <c r="E3498" s="94"/>
      <c r="F3498" s="93"/>
      <c r="G3498" s="96"/>
    </row>
    <row r="3499">
      <c r="A3499" s="93"/>
      <c r="B3499" s="94"/>
      <c r="C3499" s="94"/>
      <c r="D3499" s="94"/>
      <c r="E3499" s="94"/>
      <c r="F3499" s="93"/>
      <c r="G3499" s="96"/>
    </row>
    <row r="3500">
      <c r="A3500" s="93"/>
      <c r="B3500" s="94"/>
      <c r="C3500" s="94"/>
      <c r="D3500" s="94"/>
      <c r="E3500" s="94"/>
      <c r="F3500" s="93"/>
      <c r="G3500" s="96"/>
    </row>
    <row r="3501">
      <c r="A3501" s="93"/>
      <c r="B3501" s="94"/>
      <c r="C3501" s="94"/>
      <c r="D3501" s="94"/>
      <c r="E3501" s="94"/>
      <c r="F3501" s="93"/>
      <c r="G3501" s="93"/>
    </row>
    <row r="3502">
      <c r="A3502" s="93"/>
      <c r="B3502" s="94"/>
      <c r="C3502" s="94"/>
      <c r="D3502" s="94"/>
      <c r="E3502" s="94"/>
      <c r="F3502" s="93"/>
      <c r="G3502" s="93"/>
    </row>
    <row r="3503">
      <c r="A3503" s="93"/>
      <c r="B3503" s="94"/>
      <c r="C3503" s="94"/>
      <c r="D3503" s="94"/>
      <c r="E3503" s="94"/>
      <c r="F3503" s="93"/>
      <c r="G3503" s="93"/>
    </row>
    <row r="3504">
      <c r="A3504" s="93"/>
      <c r="B3504" s="94"/>
      <c r="C3504" s="94"/>
      <c r="D3504" s="94"/>
      <c r="E3504" s="94"/>
      <c r="F3504" s="93"/>
      <c r="G3504" s="93"/>
    </row>
    <row r="3505">
      <c r="A3505" s="93"/>
      <c r="B3505" s="94"/>
      <c r="C3505" s="94"/>
      <c r="D3505" s="94"/>
      <c r="E3505" s="94"/>
      <c r="F3505" s="93"/>
      <c r="G3505" s="93"/>
    </row>
    <row r="3506">
      <c r="A3506" s="93"/>
      <c r="B3506" s="94"/>
      <c r="C3506" s="94"/>
      <c r="D3506" s="94"/>
      <c r="E3506" s="94"/>
      <c r="F3506" s="93"/>
      <c r="G3506" s="93"/>
    </row>
    <row r="3507">
      <c r="A3507" s="93"/>
      <c r="B3507" s="94"/>
      <c r="C3507" s="94"/>
      <c r="D3507" s="94"/>
      <c r="E3507" s="94"/>
      <c r="F3507" s="93"/>
      <c r="G3507" s="93"/>
    </row>
    <row r="3508">
      <c r="A3508" s="93"/>
      <c r="B3508" s="94"/>
      <c r="C3508" s="94"/>
      <c r="D3508" s="94"/>
      <c r="E3508" s="94"/>
      <c r="F3508" s="93"/>
      <c r="G3508" s="93"/>
    </row>
    <row r="3509">
      <c r="A3509" s="93"/>
      <c r="B3509" s="94"/>
      <c r="C3509" s="94"/>
      <c r="D3509" s="94"/>
      <c r="E3509" s="94"/>
      <c r="F3509" s="93"/>
      <c r="G3509" s="96"/>
    </row>
    <row r="3510">
      <c r="A3510" s="93"/>
      <c r="B3510" s="94"/>
      <c r="C3510" s="94"/>
      <c r="D3510" s="94"/>
      <c r="E3510" s="94"/>
      <c r="F3510" s="93"/>
      <c r="G3510" s="96"/>
    </row>
    <row r="3511">
      <c r="A3511" s="93"/>
      <c r="B3511" s="94"/>
      <c r="C3511" s="94"/>
      <c r="D3511" s="94"/>
      <c r="E3511" s="94"/>
      <c r="F3511" s="93"/>
      <c r="G3511" s="96"/>
    </row>
    <row r="3512">
      <c r="A3512" s="93"/>
      <c r="B3512" s="94"/>
      <c r="C3512" s="94"/>
      <c r="D3512" s="94"/>
      <c r="E3512" s="94"/>
      <c r="F3512" s="93"/>
      <c r="G3512" s="96"/>
    </row>
    <row r="3513">
      <c r="A3513" s="93"/>
      <c r="B3513" s="94"/>
      <c r="C3513" s="94"/>
      <c r="D3513" s="94"/>
      <c r="E3513" s="94"/>
      <c r="F3513" s="93"/>
      <c r="G3513" s="96"/>
    </row>
    <row r="3514">
      <c r="A3514" s="93"/>
      <c r="B3514" s="94"/>
      <c r="C3514" s="94"/>
      <c r="D3514" s="94"/>
      <c r="E3514" s="94"/>
      <c r="F3514" s="93"/>
      <c r="G3514" s="96"/>
    </row>
    <row r="3515">
      <c r="A3515" s="93"/>
      <c r="B3515" s="94"/>
      <c r="C3515" s="94"/>
      <c r="D3515" s="94"/>
      <c r="E3515" s="94"/>
      <c r="F3515" s="93"/>
      <c r="G3515" s="96"/>
    </row>
    <row r="3516">
      <c r="A3516" s="93"/>
      <c r="B3516" s="94"/>
      <c r="C3516" s="94"/>
      <c r="D3516" s="94"/>
      <c r="E3516" s="94"/>
      <c r="F3516" s="93"/>
      <c r="G3516" s="96"/>
    </row>
    <row r="3517">
      <c r="A3517" s="93"/>
      <c r="B3517" s="94"/>
      <c r="C3517" s="94"/>
      <c r="D3517" s="94"/>
      <c r="E3517" s="94"/>
      <c r="F3517" s="93"/>
      <c r="G3517" s="96"/>
    </row>
    <row r="3518">
      <c r="A3518" s="93"/>
      <c r="B3518" s="94"/>
      <c r="C3518" s="94"/>
      <c r="D3518" s="94"/>
      <c r="E3518" s="94"/>
      <c r="F3518" s="93"/>
      <c r="G3518" s="96"/>
    </row>
    <row r="3519">
      <c r="A3519" s="93"/>
      <c r="B3519" s="94"/>
      <c r="C3519" s="94"/>
      <c r="D3519" s="94"/>
      <c r="E3519" s="94"/>
      <c r="F3519" s="93"/>
      <c r="G3519" s="96"/>
    </row>
    <row r="3520">
      <c r="A3520" s="93"/>
      <c r="B3520" s="94"/>
      <c r="C3520" s="94"/>
      <c r="D3520" s="94"/>
      <c r="E3520" s="94"/>
      <c r="F3520" s="93"/>
      <c r="G3520" s="93"/>
    </row>
    <row r="3521">
      <c r="A3521" s="93"/>
      <c r="B3521" s="94"/>
      <c r="C3521" s="94"/>
      <c r="D3521" s="94"/>
      <c r="E3521" s="94"/>
      <c r="F3521" s="93"/>
      <c r="G3521" s="96"/>
    </row>
    <row r="3522">
      <c r="A3522" s="93"/>
      <c r="B3522" s="94"/>
      <c r="C3522" s="94"/>
      <c r="D3522" s="94"/>
      <c r="E3522" s="94"/>
      <c r="F3522" s="93"/>
      <c r="G3522" s="96"/>
    </row>
    <row r="3523">
      <c r="A3523" s="93"/>
      <c r="B3523" s="94"/>
      <c r="C3523" s="94"/>
      <c r="D3523" s="94"/>
      <c r="E3523" s="94"/>
      <c r="F3523" s="93"/>
      <c r="G3523" s="96"/>
    </row>
    <row r="3524">
      <c r="A3524" s="93"/>
      <c r="B3524" s="94"/>
      <c r="C3524" s="94"/>
      <c r="D3524" s="94"/>
      <c r="E3524" s="94"/>
      <c r="F3524" s="93"/>
      <c r="G3524" s="96"/>
    </row>
    <row r="3525">
      <c r="A3525" s="93"/>
      <c r="B3525" s="94"/>
      <c r="C3525" s="94"/>
      <c r="D3525" s="94"/>
      <c r="E3525" s="94"/>
      <c r="F3525" s="93"/>
      <c r="G3525" s="96"/>
    </row>
    <row r="3526">
      <c r="A3526" s="93"/>
      <c r="B3526" s="94"/>
      <c r="C3526" s="94"/>
      <c r="D3526" s="94"/>
      <c r="E3526" s="94"/>
      <c r="F3526" s="93"/>
      <c r="G3526" s="96"/>
    </row>
    <row r="3527">
      <c r="A3527" s="93"/>
      <c r="B3527" s="94"/>
      <c r="C3527" s="94"/>
      <c r="D3527" s="94"/>
      <c r="E3527" s="94"/>
      <c r="F3527" s="93"/>
      <c r="G3527" s="96"/>
    </row>
    <row r="3528">
      <c r="A3528" s="93"/>
      <c r="B3528" s="94"/>
      <c r="C3528" s="94"/>
      <c r="D3528" s="94"/>
      <c r="E3528" s="94"/>
      <c r="F3528" s="93"/>
      <c r="G3528" s="96"/>
    </row>
    <row r="3529">
      <c r="A3529" s="93"/>
      <c r="B3529" s="94"/>
      <c r="C3529" s="94"/>
      <c r="D3529" s="94"/>
      <c r="E3529" s="94"/>
      <c r="F3529" s="93"/>
      <c r="G3529" s="96"/>
    </row>
    <row r="3530">
      <c r="A3530" s="93"/>
      <c r="B3530" s="94"/>
      <c r="C3530" s="94"/>
      <c r="D3530" s="94"/>
      <c r="E3530" s="94"/>
      <c r="F3530" s="93"/>
      <c r="G3530" s="96"/>
    </row>
    <row r="3531">
      <c r="A3531" s="93"/>
      <c r="B3531" s="94"/>
      <c r="C3531" s="94"/>
      <c r="D3531" s="94"/>
      <c r="E3531" s="94"/>
      <c r="F3531" s="93"/>
      <c r="G3531" s="96"/>
    </row>
    <row r="3532">
      <c r="A3532" s="93"/>
      <c r="B3532" s="94"/>
      <c r="C3532" s="94"/>
      <c r="D3532" s="94"/>
      <c r="E3532" s="94"/>
      <c r="F3532" s="93"/>
      <c r="G3532" s="96"/>
    </row>
    <row r="3533">
      <c r="A3533" s="93"/>
      <c r="B3533" s="94"/>
      <c r="C3533" s="94"/>
      <c r="D3533" s="94"/>
      <c r="E3533" s="94"/>
      <c r="F3533" s="93"/>
      <c r="G3533" s="96"/>
    </row>
    <row r="3534">
      <c r="A3534" s="93"/>
      <c r="B3534" s="94"/>
      <c r="C3534" s="94"/>
      <c r="D3534" s="94"/>
      <c r="E3534" s="94"/>
      <c r="F3534" s="93"/>
      <c r="G3534" s="96"/>
    </row>
    <row r="3535">
      <c r="A3535" s="93"/>
      <c r="B3535" s="94"/>
      <c r="C3535" s="94"/>
      <c r="D3535" s="94"/>
      <c r="E3535" s="94"/>
      <c r="F3535" s="93"/>
      <c r="G3535" s="96"/>
    </row>
    <row r="3536">
      <c r="A3536" s="93"/>
      <c r="B3536" s="94"/>
      <c r="C3536" s="94"/>
      <c r="D3536" s="94"/>
      <c r="E3536" s="94"/>
      <c r="F3536" s="93"/>
      <c r="G3536" s="96"/>
    </row>
    <row r="3537">
      <c r="A3537" s="93"/>
      <c r="B3537" s="94"/>
      <c r="C3537" s="94"/>
      <c r="D3537" s="94"/>
      <c r="E3537" s="94"/>
      <c r="F3537" s="93"/>
      <c r="G3537" s="96"/>
    </row>
    <row r="3538">
      <c r="A3538" s="93"/>
      <c r="B3538" s="94"/>
      <c r="C3538" s="94"/>
      <c r="D3538" s="94"/>
      <c r="E3538" s="94"/>
      <c r="F3538" s="93"/>
      <c r="G3538" s="96"/>
    </row>
    <row r="3539">
      <c r="A3539" s="93"/>
      <c r="B3539" s="94"/>
      <c r="C3539" s="94"/>
      <c r="D3539" s="94"/>
      <c r="E3539" s="94"/>
      <c r="F3539" s="93"/>
      <c r="G3539" s="96"/>
    </row>
    <row r="3540">
      <c r="A3540" s="93"/>
      <c r="B3540" s="94"/>
      <c r="C3540" s="94"/>
      <c r="D3540" s="94"/>
      <c r="E3540" s="94"/>
      <c r="F3540" s="93"/>
      <c r="G3540" s="96"/>
    </row>
    <row r="3541">
      <c r="A3541" s="93"/>
      <c r="B3541" s="94"/>
      <c r="C3541" s="94"/>
      <c r="D3541" s="94"/>
      <c r="E3541" s="94"/>
      <c r="F3541" s="93"/>
      <c r="G3541" s="96"/>
    </row>
    <row r="3542">
      <c r="A3542" s="93"/>
      <c r="B3542" s="94"/>
      <c r="C3542" s="94"/>
      <c r="D3542" s="94"/>
      <c r="E3542" s="94"/>
      <c r="F3542" s="93"/>
      <c r="G3542" s="96"/>
    </row>
    <row r="3543">
      <c r="A3543" s="93"/>
      <c r="B3543" s="94"/>
      <c r="C3543" s="94"/>
      <c r="D3543" s="94"/>
      <c r="E3543" s="94"/>
      <c r="F3543" s="93"/>
      <c r="G3543" s="93"/>
    </row>
    <row r="3544">
      <c r="A3544" s="93"/>
      <c r="B3544" s="94"/>
      <c r="C3544" s="94"/>
      <c r="D3544" s="94"/>
      <c r="E3544" s="94"/>
      <c r="F3544" s="93"/>
      <c r="G3544" s="96"/>
    </row>
    <row r="3545">
      <c r="A3545" s="93"/>
      <c r="B3545" s="94"/>
      <c r="C3545" s="94"/>
      <c r="D3545" s="94"/>
      <c r="E3545" s="94"/>
      <c r="F3545" s="93"/>
      <c r="G3545" s="93"/>
    </row>
    <row r="3546">
      <c r="A3546" s="93"/>
      <c r="B3546" s="94"/>
      <c r="C3546" s="94"/>
      <c r="D3546" s="94"/>
      <c r="E3546" s="94"/>
      <c r="F3546" s="93"/>
      <c r="G3546" s="96"/>
    </row>
    <row r="3547">
      <c r="A3547" s="93"/>
      <c r="B3547" s="94"/>
      <c r="C3547" s="94"/>
      <c r="D3547" s="94"/>
      <c r="E3547" s="94"/>
      <c r="F3547" s="93"/>
      <c r="G3547" s="96"/>
    </row>
    <row r="3548">
      <c r="A3548" s="93"/>
      <c r="B3548" s="94"/>
      <c r="C3548" s="94"/>
      <c r="D3548" s="94"/>
      <c r="E3548" s="94"/>
      <c r="F3548" s="93"/>
      <c r="G3548" s="96"/>
    </row>
    <row r="3549">
      <c r="A3549" s="93"/>
      <c r="B3549" s="94"/>
      <c r="C3549" s="94"/>
      <c r="D3549" s="94"/>
      <c r="E3549" s="94"/>
      <c r="F3549" s="93"/>
      <c r="G3549" s="96"/>
    </row>
    <row r="3550">
      <c r="A3550" s="93"/>
      <c r="B3550" s="94"/>
      <c r="C3550" s="94"/>
      <c r="D3550" s="94"/>
      <c r="E3550" s="94"/>
      <c r="F3550" s="93"/>
      <c r="G3550" s="96"/>
    </row>
    <row r="3551">
      <c r="A3551" s="93"/>
      <c r="B3551" s="94"/>
      <c r="C3551" s="94"/>
      <c r="D3551" s="94"/>
      <c r="E3551" s="94"/>
      <c r="F3551" s="93"/>
      <c r="G3551" s="96"/>
    </row>
    <row r="3552">
      <c r="A3552" s="93"/>
      <c r="B3552" s="94"/>
      <c r="C3552" s="94"/>
      <c r="D3552" s="94"/>
      <c r="E3552" s="94"/>
      <c r="F3552" s="93"/>
      <c r="G3552" s="96"/>
    </row>
    <row r="3553">
      <c r="A3553" s="93"/>
      <c r="B3553" s="94"/>
      <c r="C3553" s="94"/>
      <c r="D3553" s="94"/>
      <c r="E3553" s="94"/>
      <c r="F3553" s="93"/>
      <c r="G3553" s="96"/>
    </row>
    <row r="3554">
      <c r="A3554" s="93"/>
      <c r="B3554" s="94"/>
      <c r="C3554" s="94"/>
      <c r="D3554" s="94"/>
      <c r="E3554" s="94"/>
      <c r="F3554" s="93"/>
      <c r="G3554" s="96"/>
    </row>
    <row r="3555">
      <c r="A3555" s="93"/>
      <c r="B3555" s="94"/>
      <c r="C3555" s="94"/>
      <c r="D3555" s="94"/>
      <c r="E3555" s="94"/>
      <c r="F3555" s="93"/>
      <c r="G3555" s="96"/>
    </row>
    <row r="3556">
      <c r="A3556" s="93"/>
      <c r="B3556" s="94"/>
      <c r="C3556" s="94"/>
      <c r="D3556" s="94"/>
      <c r="E3556" s="94"/>
      <c r="F3556" s="93"/>
      <c r="G3556" s="96"/>
    </row>
    <row r="3557">
      <c r="A3557" s="93"/>
      <c r="B3557" s="94"/>
      <c r="C3557" s="94"/>
      <c r="D3557" s="94"/>
      <c r="E3557" s="94"/>
      <c r="F3557" s="93"/>
      <c r="G3557" s="96"/>
    </row>
    <row r="3558">
      <c r="A3558" s="93"/>
      <c r="B3558" s="94"/>
      <c r="C3558" s="94"/>
      <c r="D3558" s="94"/>
      <c r="E3558" s="94"/>
      <c r="F3558" s="93"/>
      <c r="G3558" s="96"/>
    </row>
    <row r="3559">
      <c r="A3559" s="93"/>
      <c r="B3559" s="94"/>
      <c r="C3559" s="94"/>
      <c r="D3559" s="94"/>
      <c r="E3559" s="94"/>
      <c r="F3559" s="93"/>
      <c r="G3559" s="96"/>
    </row>
    <row r="3560">
      <c r="A3560" s="93"/>
      <c r="B3560" s="94"/>
      <c r="C3560" s="94"/>
      <c r="D3560" s="94"/>
      <c r="E3560" s="94"/>
      <c r="F3560" s="93"/>
      <c r="G3560" s="96"/>
    </row>
    <row r="3561">
      <c r="A3561" s="93"/>
      <c r="B3561" s="94"/>
      <c r="C3561" s="94"/>
      <c r="D3561" s="94"/>
      <c r="E3561" s="94"/>
      <c r="F3561" s="93"/>
      <c r="G3561" s="96"/>
    </row>
    <row r="3562">
      <c r="A3562" s="93"/>
      <c r="B3562" s="94"/>
      <c r="C3562" s="94"/>
      <c r="D3562" s="94"/>
      <c r="E3562" s="94"/>
      <c r="F3562" s="93"/>
      <c r="G3562" s="96"/>
    </row>
    <row r="3563">
      <c r="A3563" s="93"/>
      <c r="B3563" s="94"/>
      <c r="C3563" s="94"/>
      <c r="D3563" s="94"/>
      <c r="E3563" s="94"/>
      <c r="F3563" s="93"/>
      <c r="G3563" s="96"/>
    </row>
    <row r="3564">
      <c r="A3564" s="93"/>
      <c r="B3564" s="94"/>
      <c r="C3564" s="94"/>
      <c r="D3564" s="94"/>
      <c r="E3564" s="94"/>
      <c r="F3564" s="93"/>
      <c r="G3564" s="96"/>
    </row>
    <row r="3565">
      <c r="A3565" s="93"/>
      <c r="B3565" s="94"/>
      <c r="C3565" s="94"/>
      <c r="D3565" s="94"/>
      <c r="E3565" s="94"/>
      <c r="F3565" s="93"/>
      <c r="G3565" s="93"/>
    </row>
    <row r="3566">
      <c r="A3566" s="93"/>
      <c r="B3566" s="94"/>
      <c r="C3566" s="94"/>
      <c r="D3566" s="94"/>
      <c r="E3566" s="94"/>
      <c r="F3566" s="93"/>
      <c r="G3566" s="96"/>
    </row>
    <row r="3567">
      <c r="A3567" s="93"/>
      <c r="B3567" s="94"/>
      <c r="C3567" s="94"/>
      <c r="D3567" s="94"/>
      <c r="E3567" s="94"/>
      <c r="F3567" s="93"/>
      <c r="G3567" s="96"/>
    </row>
    <row r="3568">
      <c r="A3568" s="93"/>
      <c r="B3568" s="94"/>
      <c r="C3568" s="94"/>
      <c r="D3568" s="94"/>
      <c r="E3568" s="94"/>
      <c r="F3568" s="93"/>
      <c r="G3568" s="96"/>
    </row>
    <row r="3569">
      <c r="A3569" s="93"/>
      <c r="B3569" s="94"/>
      <c r="C3569" s="94"/>
      <c r="D3569" s="94"/>
      <c r="E3569" s="94"/>
      <c r="F3569" s="93"/>
      <c r="G3569" s="96"/>
    </row>
    <row r="3570">
      <c r="A3570" s="93"/>
      <c r="B3570" s="94"/>
      <c r="C3570" s="94"/>
      <c r="D3570" s="94"/>
      <c r="E3570" s="94"/>
      <c r="F3570" s="93"/>
      <c r="G3570" s="96"/>
    </row>
    <row r="3571">
      <c r="A3571" s="93"/>
      <c r="B3571" s="94"/>
      <c r="C3571" s="94"/>
      <c r="D3571" s="94"/>
      <c r="E3571" s="94"/>
      <c r="F3571" s="93"/>
      <c r="G3571" s="96"/>
    </row>
    <row r="3572">
      <c r="A3572" s="93"/>
      <c r="B3572" s="94"/>
      <c r="C3572" s="94"/>
      <c r="D3572" s="94"/>
      <c r="E3572" s="94"/>
      <c r="F3572" s="93"/>
      <c r="G3572" s="96"/>
    </row>
    <row r="3573">
      <c r="A3573" s="93"/>
      <c r="B3573" s="94"/>
      <c r="C3573" s="94"/>
      <c r="D3573" s="94"/>
      <c r="E3573" s="94"/>
      <c r="F3573" s="93"/>
      <c r="G3573" s="96"/>
    </row>
    <row r="3574">
      <c r="A3574" s="93"/>
      <c r="B3574" s="94"/>
      <c r="C3574" s="94"/>
      <c r="D3574" s="94"/>
      <c r="E3574" s="94"/>
      <c r="F3574" s="93"/>
      <c r="G3574" s="96"/>
    </row>
    <row r="3575">
      <c r="A3575" s="93"/>
      <c r="B3575" s="94"/>
      <c r="C3575" s="94"/>
      <c r="D3575" s="94"/>
      <c r="E3575" s="94"/>
      <c r="F3575" s="93"/>
      <c r="G3575" s="96"/>
    </row>
    <row r="3576">
      <c r="A3576" s="93"/>
      <c r="B3576" s="94"/>
      <c r="C3576" s="94"/>
      <c r="D3576" s="94"/>
      <c r="E3576" s="94"/>
      <c r="F3576" s="93"/>
      <c r="G3576" s="96"/>
    </row>
    <row r="3577">
      <c r="A3577" s="93"/>
      <c r="B3577" s="94"/>
      <c r="C3577" s="94"/>
      <c r="D3577" s="94"/>
      <c r="E3577" s="94"/>
      <c r="F3577" s="93"/>
      <c r="G3577" s="96"/>
    </row>
    <row r="3578">
      <c r="A3578" s="93"/>
      <c r="B3578" s="94"/>
      <c r="C3578" s="94"/>
      <c r="D3578" s="94"/>
      <c r="E3578" s="94"/>
      <c r="F3578" s="93"/>
      <c r="G3578" s="96"/>
    </row>
    <row r="3579">
      <c r="A3579" s="93"/>
      <c r="B3579" s="94"/>
      <c r="C3579" s="94"/>
      <c r="D3579" s="94"/>
      <c r="E3579" s="94"/>
      <c r="F3579" s="93"/>
      <c r="G3579" s="96"/>
    </row>
    <row r="3580">
      <c r="A3580" s="93"/>
      <c r="B3580" s="94"/>
      <c r="C3580" s="94"/>
      <c r="D3580" s="94"/>
      <c r="E3580" s="94"/>
      <c r="F3580" s="93"/>
      <c r="G3580" s="96"/>
    </row>
    <row r="3581">
      <c r="A3581" s="93"/>
      <c r="B3581" s="94"/>
      <c r="C3581" s="94"/>
      <c r="D3581" s="94"/>
      <c r="E3581" s="94"/>
      <c r="F3581" s="93"/>
      <c r="G3581" s="93"/>
    </row>
    <row r="3582">
      <c r="A3582" s="93"/>
      <c r="B3582" s="94"/>
      <c r="C3582" s="94"/>
      <c r="D3582" s="94"/>
      <c r="E3582" s="94"/>
      <c r="F3582" s="93"/>
      <c r="G3582" s="93"/>
    </row>
    <row r="3583">
      <c r="A3583" s="93"/>
      <c r="B3583" s="94"/>
      <c r="C3583" s="94"/>
      <c r="D3583" s="94"/>
      <c r="E3583" s="94"/>
      <c r="F3583" s="93"/>
      <c r="G3583" s="96"/>
    </row>
    <row r="3584">
      <c r="A3584" s="93"/>
      <c r="B3584" s="94"/>
      <c r="C3584" s="94"/>
      <c r="D3584" s="94"/>
      <c r="E3584" s="94"/>
      <c r="F3584" s="93"/>
      <c r="G3584" s="96"/>
    </row>
    <row r="3585">
      <c r="A3585" s="93"/>
      <c r="B3585" s="94"/>
      <c r="C3585" s="94"/>
      <c r="D3585" s="94"/>
      <c r="E3585" s="94"/>
      <c r="F3585" s="93"/>
      <c r="G3585" s="96"/>
    </row>
    <row r="3586">
      <c r="A3586" s="93"/>
      <c r="B3586" s="94"/>
      <c r="C3586" s="94"/>
      <c r="D3586" s="94"/>
      <c r="E3586" s="94"/>
      <c r="F3586" s="93"/>
      <c r="G3586" s="96"/>
    </row>
    <row r="3587">
      <c r="A3587" s="93"/>
      <c r="B3587" s="94"/>
      <c r="C3587" s="94"/>
      <c r="D3587" s="94"/>
      <c r="E3587" s="94"/>
      <c r="F3587" s="93"/>
      <c r="G3587" s="96"/>
    </row>
    <row r="3588">
      <c r="A3588" s="93"/>
      <c r="B3588" s="94"/>
      <c r="C3588" s="94"/>
      <c r="D3588" s="94"/>
      <c r="E3588" s="94"/>
      <c r="F3588" s="93"/>
      <c r="G3588" s="96"/>
    </row>
    <row r="3589">
      <c r="A3589" s="93"/>
      <c r="B3589" s="94"/>
      <c r="C3589" s="94"/>
      <c r="D3589" s="94"/>
      <c r="E3589" s="94"/>
      <c r="F3589" s="93"/>
      <c r="G3589" s="96"/>
    </row>
    <row r="3590">
      <c r="A3590" s="93"/>
      <c r="B3590" s="94"/>
      <c r="C3590" s="94"/>
      <c r="D3590" s="94"/>
      <c r="E3590" s="94"/>
      <c r="F3590" s="93"/>
      <c r="G3590" s="96"/>
    </row>
    <row r="3591">
      <c r="A3591" s="93"/>
      <c r="B3591" s="94"/>
      <c r="C3591" s="94"/>
      <c r="D3591" s="94"/>
      <c r="E3591" s="94"/>
      <c r="F3591" s="93"/>
      <c r="G3591" s="96"/>
    </row>
    <row r="3592">
      <c r="A3592" s="93"/>
      <c r="B3592" s="94"/>
      <c r="C3592" s="94"/>
      <c r="D3592" s="94"/>
      <c r="E3592" s="94"/>
      <c r="F3592" s="93"/>
      <c r="G3592" s="96"/>
    </row>
    <row r="3593">
      <c r="A3593" s="93"/>
      <c r="B3593" s="94"/>
      <c r="C3593" s="94"/>
      <c r="D3593" s="94"/>
      <c r="E3593" s="94"/>
      <c r="F3593" s="93"/>
      <c r="G3593" s="96"/>
    </row>
    <row r="3594">
      <c r="A3594" s="93"/>
      <c r="B3594" s="94"/>
      <c r="C3594" s="94"/>
      <c r="D3594" s="94"/>
      <c r="E3594" s="94"/>
      <c r="F3594" s="93"/>
      <c r="G3594" s="96"/>
    </row>
    <row r="3595">
      <c r="A3595" s="93"/>
      <c r="B3595" s="94"/>
      <c r="C3595" s="94"/>
      <c r="D3595" s="94"/>
      <c r="E3595" s="94"/>
      <c r="F3595" s="93"/>
      <c r="G3595" s="93"/>
    </row>
    <row r="3596">
      <c r="A3596" s="93"/>
      <c r="B3596" s="94"/>
      <c r="C3596" s="94"/>
      <c r="D3596" s="94"/>
      <c r="E3596" s="94"/>
      <c r="F3596" s="93"/>
      <c r="G3596" s="93"/>
    </row>
    <row r="3597">
      <c r="A3597" s="93"/>
      <c r="B3597" s="94"/>
      <c r="C3597" s="94"/>
      <c r="D3597" s="94"/>
      <c r="E3597" s="94"/>
      <c r="F3597" s="93"/>
      <c r="G3597" s="96"/>
    </row>
    <row r="3598">
      <c r="A3598" s="93"/>
      <c r="B3598" s="94"/>
      <c r="C3598" s="94"/>
      <c r="D3598" s="94"/>
      <c r="E3598" s="94"/>
      <c r="F3598" s="93"/>
      <c r="G3598" s="93"/>
    </row>
    <row r="3599">
      <c r="A3599" s="93"/>
      <c r="B3599" s="94"/>
      <c r="C3599" s="94"/>
      <c r="D3599" s="94"/>
      <c r="E3599" s="94"/>
      <c r="F3599" s="93"/>
      <c r="G3599" s="93"/>
    </row>
    <row r="3600">
      <c r="A3600" s="93"/>
      <c r="B3600" s="94"/>
      <c r="C3600" s="94"/>
      <c r="D3600" s="94"/>
      <c r="E3600" s="94"/>
      <c r="F3600" s="93"/>
      <c r="G3600" s="96"/>
    </row>
    <row r="3601">
      <c r="A3601" s="93"/>
      <c r="B3601" s="94"/>
      <c r="C3601" s="94"/>
      <c r="D3601" s="94"/>
      <c r="E3601" s="94"/>
      <c r="F3601" s="93"/>
      <c r="G3601" s="96"/>
    </row>
    <row r="3602">
      <c r="A3602" s="93"/>
      <c r="B3602" s="94"/>
      <c r="C3602" s="94"/>
      <c r="D3602" s="94"/>
      <c r="E3602" s="94"/>
      <c r="F3602" s="93"/>
      <c r="G3602" s="96"/>
    </row>
    <row r="3603">
      <c r="A3603" s="93"/>
      <c r="B3603" s="94"/>
      <c r="C3603" s="94"/>
      <c r="D3603" s="94"/>
      <c r="E3603" s="94"/>
      <c r="F3603" s="93"/>
      <c r="G3603" s="96"/>
    </row>
    <row r="3604">
      <c r="A3604" s="93"/>
      <c r="B3604" s="94"/>
      <c r="C3604" s="94"/>
      <c r="D3604" s="94"/>
      <c r="E3604" s="94"/>
      <c r="F3604" s="93"/>
      <c r="G3604" s="96"/>
    </row>
    <row r="3605">
      <c r="A3605" s="93"/>
      <c r="B3605" s="94"/>
      <c r="C3605" s="94"/>
      <c r="D3605" s="94"/>
      <c r="E3605" s="94"/>
      <c r="F3605" s="93"/>
      <c r="G3605" s="96"/>
    </row>
    <row r="3606">
      <c r="A3606" s="93"/>
      <c r="B3606" s="94"/>
      <c r="C3606" s="94"/>
      <c r="D3606" s="94"/>
      <c r="E3606" s="94"/>
      <c r="F3606" s="93"/>
      <c r="G3606" s="96"/>
    </row>
    <row r="3607">
      <c r="A3607" s="93"/>
      <c r="B3607" s="94"/>
      <c r="C3607" s="94"/>
      <c r="D3607" s="94"/>
      <c r="E3607" s="94"/>
      <c r="F3607" s="93"/>
      <c r="G3607" s="96"/>
    </row>
    <row r="3608">
      <c r="A3608" s="93"/>
      <c r="B3608" s="94"/>
      <c r="C3608" s="94"/>
      <c r="D3608" s="94"/>
      <c r="E3608" s="94"/>
      <c r="F3608" s="93"/>
      <c r="G3608" s="96"/>
    </row>
    <row r="3609">
      <c r="A3609" s="93"/>
      <c r="B3609" s="94"/>
      <c r="C3609" s="94"/>
      <c r="D3609" s="94"/>
      <c r="E3609" s="94"/>
      <c r="F3609" s="93"/>
      <c r="G3609" s="96"/>
    </row>
    <row r="3610">
      <c r="A3610" s="93"/>
      <c r="B3610" s="94"/>
      <c r="C3610" s="94"/>
      <c r="D3610" s="94"/>
      <c r="E3610" s="94"/>
      <c r="F3610" s="93"/>
      <c r="G3610" s="96"/>
    </row>
    <row r="3611">
      <c r="A3611" s="93"/>
      <c r="B3611" s="94"/>
      <c r="C3611" s="94"/>
      <c r="D3611" s="94"/>
      <c r="E3611" s="94"/>
      <c r="F3611" s="93"/>
      <c r="G3611" s="96"/>
    </row>
    <row r="3612">
      <c r="A3612" s="93"/>
      <c r="B3612" s="94"/>
      <c r="C3612" s="94"/>
      <c r="D3612" s="94"/>
      <c r="E3612" s="94"/>
      <c r="F3612" s="93"/>
      <c r="G3612" s="96"/>
    </row>
    <row r="3613">
      <c r="A3613" s="93"/>
      <c r="B3613" s="94"/>
      <c r="C3613" s="94"/>
      <c r="D3613" s="94"/>
      <c r="E3613" s="94"/>
      <c r="F3613" s="93"/>
      <c r="G3613" s="96"/>
    </row>
    <row r="3614">
      <c r="A3614" s="93"/>
      <c r="B3614" s="94"/>
      <c r="C3614" s="94"/>
      <c r="D3614" s="94"/>
      <c r="E3614" s="94"/>
      <c r="F3614" s="93"/>
      <c r="G3614" s="96"/>
    </row>
    <row r="3615">
      <c r="A3615" s="93"/>
      <c r="B3615" s="94"/>
      <c r="C3615" s="94"/>
      <c r="D3615" s="94"/>
      <c r="E3615" s="94"/>
      <c r="F3615" s="93"/>
      <c r="G3615" s="96"/>
    </row>
    <row r="3616">
      <c r="A3616" s="93"/>
      <c r="B3616" s="94"/>
      <c r="C3616" s="94"/>
      <c r="D3616" s="94"/>
      <c r="E3616" s="94"/>
      <c r="F3616" s="93"/>
      <c r="G3616" s="96"/>
    </row>
    <row r="3617">
      <c r="A3617" s="93"/>
      <c r="B3617" s="94"/>
      <c r="C3617" s="94"/>
      <c r="D3617" s="94"/>
      <c r="E3617" s="94"/>
      <c r="F3617" s="93"/>
      <c r="G3617" s="96"/>
    </row>
    <row r="3618">
      <c r="A3618" s="93"/>
      <c r="B3618" s="94"/>
      <c r="C3618" s="94"/>
      <c r="D3618" s="94"/>
      <c r="E3618" s="94"/>
      <c r="F3618" s="93"/>
      <c r="G3618" s="96"/>
    </row>
    <row r="3619">
      <c r="A3619" s="93"/>
      <c r="B3619" s="94"/>
      <c r="C3619" s="94"/>
      <c r="D3619" s="94"/>
      <c r="E3619" s="94"/>
      <c r="F3619" s="93"/>
      <c r="G3619" s="96"/>
    </row>
    <row r="3620">
      <c r="A3620" s="93"/>
      <c r="B3620" s="94"/>
      <c r="C3620" s="94"/>
      <c r="D3620" s="94"/>
      <c r="E3620" s="94"/>
      <c r="F3620" s="93"/>
      <c r="G3620" s="96"/>
    </row>
    <row r="3621">
      <c r="A3621" s="93"/>
      <c r="B3621" s="94"/>
      <c r="C3621" s="94"/>
      <c r="D3621" s="94"/>
      <c r="E3621" s="94"/>
      <c r="F3621" s="93"/>
      <c r="G3621" s="96"/>
    </row>
    <row r="3622">
      <c r="A3622" s="93"/>
      <c r="B3622" s="94"/>
      <c r="C3622" s="94"/>
      <c r="D3622" s="94"/>
      <c r="E3622" s="94"/>
      <c r="F3622" s="93"/>
      <c r="G3622" s="96"/>
    </row>
    <row r="3623">
      <c r="A3623" s="93"/>
      <c r="B3623" s="94"/>
      <c r="C3623" s="94"/>
      <c r="D3623" s="94"/>
      <c r="E3623" s="94"/>
      <c r="F3623" s="93"/>
      <c r="G3623" s="96"/>
    </row>
    <row r="3624">
      <c r="A3624" s="93"/>
      <c r="B3624" s="94"/>
      <c r="C3624" s="94"/>
      <c r="D3624" s="94"/>
      <c r="E3624" s="94"/>
      <c r="F3624" s="93"/>
      <c r="G3624" s="96"/>
    </row>
    <row r="3625">
      <c r="A3625" s="93"/>
      <c r="B3625" s="94"/>
      <c r="C3625" s="94"/>
      <c r="D3625" s="94"/>
      <c r="E3625" s="94"/>
      <c r="F3625" s="93"/>
      <c r="G3625" s="96"/>
    </row>
    <row r="3626">
      <c r="A3626" s="93"/>
      <c r="B3626" s="94"/>
      <c r="C3626" s="94"/>
      <c r="D3626" s="94"/>
      <c r="E3626" s="94"/>
      <c r="F3626" s="93"/>
      <c r="G3626" s="96"/>
    </row>
    <row r="3627">
      <c r="A3627" s="93"/>
      <c r="B3627" s="94"/>
      <c r="C3627" s="94"/>
      <c r="D3627" s="94"/>
      <c r="E3627" s="94"/>
      <c r="F3627" s="93"/>
      <c r="G3627" s="96"/>
    </row>
    <row r="3628">
      <c r="A3628" s="93"/>
      <c r="B3628" s="94"/>
      <c r="C3628" s="94"/>
      <c r="D3628" s="94"/>
      <c r="E3628" s="94"/>
      <c r="F3628" s="93"/>
      <c r="G3628" s="96"/>
    </row>
    <row r="3629">
      <c r="A3629" s="93"/>
      <c r="B3629" s="94"/>
      <c r="C3629" s="94"/>
      <c r="D3629" s="94"/>
      <c r="E3629" s="94"/>
      <c r="F3629" s="93"/>
      <c r="G3629" s="96"/>
    </row>
    <row r="3630">
      <c r="A3630" s="93"/>
      <c r="B3630" s="94"/>
      <c r="C3630" s="94"/>
      <c r="D3630" s="94"/>
      <c r="E3630" s="94"/>
      <c r="F3630" s="93"/>
      <c r="G3630" s="93"/>
    </row>
    <row r="3631">
      <c r="A3631" s="93"/>
      <c r="B3631" s="94"/>
      <c r="C3631" s="94"/>
      <c r="D3631" s="94"/>
      <c r="E3631" s="94"/>
      <c r="F3631" s="93"/>
      <c r="G3631" s="96"/>
    </row>
    <row r="3632">
      <c r="A3632" s="93"/>
      <c r="B3632" s="94"/>
      <c r="C3632" s="94"/>
      <c r="D3632" s="94"/>
      <c r="E3632" s="94"/>
      <c r="F3632" s="93"/>
      <c r="G3632" s="96"/>
    </row>
    <row r="3633">
      <c r="A3633" s="93"/>
      <c r="B3633" s="94"/>
      <c r="C3633" s="94"/>
      <c r="D3633" s="94"/>
      <c r="E3633" s="94"/>
      <c r="F3633" s="93"/>
      <c r="G3633" s="96"/>
    </row>
    <row r="3634">
      <c r="A3634" s="93"/>
      <c r="B3634" s="94"/>
      <c r="C3634" s="94"/>
      <c r="D3634" s="94"/>
      <c r="E3634" s="94"/>
      <c r="F3634" s="93"/>
      <c r="G3634" s="96"/>
    </row>
    <row r="3635">
      <c r="A3635" s="93"/>
      <c r="B3635" s="94"/>
      <c r="C3635" s="94"/>
      <c r="D3635" s="94"/>
      <c r="E3635" s="94"/>
      <c r="F3635" s="93"/>
      <c r="G3635" s="96"/>
    </row>
    <row r="3636">
      <c r="A3636" s="93"/>
      <c r="B3636" s="94"/>
      <c r="C3636" s="94"/>
      <c r="D3636" s="94"/>
      <c r="E3636" s="94"/>
      <c r="F3636" s="93"/>
      <c r="G3636" s="93"/>
    </row>
    <row r="3637">
      <c r="A3637" s="93"/>
      <c r="B3637" s="94"/>
      <c r="C3637" s="94"/>
      <c r="D3637" s="94"/>
      <c r="E3637" s="94"/>
      <c r="F3637" s="93"/>
      <c r="G3637" s="96"/>
    </row>
    <row r="3638">
      <c r="A3638" s="93"/>
      <c r="B3638" s="94"/>
      <c r="C3638" s="94"/>
      <c r="D3638" s="94"/>
      <c r="E3638" s="94"/>
      <c r="F3638" s="93"/>
      <c r="G3638" s="96"/>
    </row>
    <row r="3639">
      <c r="A3639" s="93"/>
      <c r="B3639" s="94"/>
      <c r="C3639" s="94"/>
      <c r="D3639" s="94"/>
      <c r="E3639" s="94"/>
      <c r="F3639" s="93"/>
      <c r="G3639" s="96"/>
    </row>
    <row r="3640">
      <c r="A3640" s="93"/>
      <c r="B3640" s="94"/>
      <c r="C3640" s="94"/>
      <c r="D3640" s="94"/>
      <c r="E3640" s="94"/>
      <c r="F3640" s="93"/>
      <c r="G3640" s="96"/>
    </row>
    <row r="3641">
      <c r="A3641" s="93"/>
      <c r="B3641" s="94"/>
      <c r="C3641" s="94"/>
      <c r="D3641" s="94"/>
      <c r="E3641" s="94"/>
      <c r="F3641" s="93"/>
      <c r="G3641" s="96"/>
    </row>
    <row r="3642">
      <c r="A3642" s="93"/>
      <c r="B3642" s="94"/>
      <c r="C3642" s="94"/>
      <c r="D3642" s="94"/>
      <c r="E3642" s="94"/>
      <c r="F3642" s="93"/>
      <c r="G3642" s="96"/>
    </row>
    <row r="3643">
      <c r="A3643" s="93"/>
      <c r="B3643" s="94"/>
      <c r="C3643" s="94"/>
      <c r="D3643" s="94"/>
      <c r="E3643" s="94"/>
      <c r="F3643" s="93"/>
      <c r="G3643" s="96"/>
    </row>
    <row r="3644">
      <c r="A3644" s="93"/>
      <c r="B3644" s="94"/>
      <c r="C3644" s="94"/>
      <c r="D3644" s="94"/>
      <c r="E3644" s="94"/>
      <c r="F3644" s="93"/>
      <c r="G3644" s="96"/>
    </row>
    <row r="3645">
      <c r="A3645" s="93"/>
      <c r="B3645" s="94"/>
      <c r="C3645" s="94"/>
      <c r="D3645" s="94"/>
      <c r="E3645" s="94"/>
      <c r="F3645" s="93"/>
      <c r="G3645" s="96"/>
    </row>
    <row r="3646">
      <c r="A3646" s="93"/>
      <c r="B3646" s="94"/>
      <c r="C3646" s="94"/>
      <c r="D3646" s="94"/>
      <c r="E3646" s="94"/>
      <c r="F3646" s="93"/>
      <c r="G3646" s="96"/>
    </row>
    <row r="3647">
      <c r="A3647" s="93"/>
      <c r="B3647" s="94"/>
      <c r="C3647" s="94"/>
      <c r="D3647" s="94"/>
      <c r="E3647" s="94"/>
      <c r="F3647" s="93"/>
      <c r="G3647" s="96"/>
    </row>
    <row r="3648">
      <c r="A3648" s="93"/>
      <c r="B3648" s="94"/>
      <c r="C3648" s="94"/>
      <c r="D3648" s="94"/>
      <c r="E3648" s="94"/>
      <c r="F3648" s="93"/>
      <c r="G3648" s="96"/>
    </row>
    <row r="3649">
      <c r="A3649" s="93"/>
      <c r="B3649" s="94"/>
      <c r="C3649" s="94"/>
      <c r="D3649" s="94"/>
      <c r="E3649" s="94"/>
      <c r="F3649" s="93"/>
      <c r="G3649" s="93"/>
    </row>
    <row r="3650">
      <c r="A3650" s="93"/>
      <c r="B3650" s="94"/>
      <c r="C3650" s="94"/>
      <c r="D3650" s="94"/>
      <c r="E3650" s="94"/>
      <c r="F3650" s="93"/>
      <c r="G3650" s="93"/>
    </row>
    <row r="3651">
      <c r="A3651" s="93"/>
      <c r="B3651" s="94"/>
      <c r="C3651" s="94"/>
      <c r="D3651" s="94"/>
      <c r="E3651" s="94"/>
      <c r="F3651" s="93"/>
      <c r="G3651" s="93"/>
    </row>
    <row r="3652">
      <c r="A3652" s="93"/>
      <c r="B3652" s="94"/>
      <c r="C3652" s="94"/>
      <c r="D3652" s="94"/>
      <c r="E3652" s="94"/>
      <c r="F3652" s="93"/>
      <c r="G3652" s="93"/>
    </row>
    <row r="3653">
      <c r="A3653" s="93"/>
      <c r="B3653" s="94"/>
      <c r="C3653" s="94"/>
      <c r="D3653" s="94"/>
      <c r="E3653" s="94"/>
      <c r="F3653" s="93"/>
      <c r="G3653" s="93"/>
    </row>
    <row r="3654">
      <c r="A3654" s="93"/>
      <c r="B3654" s="94"/>
      <c r="C3654" s="94"/>
      <c r="D3654" s="94"/>
      <c r="E3654" s="94"/>
      <c r="F3654" s="93"/>
      <c r="G3654" s="96"/>
    </row>
    <row r="3655">
      <c r="A3655" s="93"/>
      <c r="B3655" s="94"/>
      <c r="C3655" s="94"/>
      <c r="D3655" s="94"/>
      <c r="E3655" s="94"/>
      <c r="F3655" s="93"/>
      <c r="G3655" s="96"/>
    </row>
    <row r="3656">
      <c r="A3656" s="93"/>
      <c r="B3656" s="94"/>
      <c r="C3656" s="94"/>
      <c r="D3656" s="94"/>
      <c r="E3656" s="94"/>
      <c r="F3656" s="93"/>
      <c r="G3656" s="96"/>
    </row>
    <row r="3657">
      <c r="A3657" s="93"/>
      <c r="B3657" s="94"/>
      <c r="C3657" s="94"/>
      <c r="D3657" s="94"/>
      <c r="E3657" s="94"/>
      <c r="F3657" s="93"/>
      <c r="G3657" s="96"/>
    </row>
    <row r="3658">
      <c r="A3658" s="93"/>
      <c r="B3658" s="94"/>
      <c r="C3658" s="94"/>
      <c r="D3658" s="94"/>
      <c r="E3658" s="94"/>
      <c r="F3658" s="93"/>
      <c r="G3658" s="96"/>
    </row>
    <row r="3659">
      <c r="A3659" s="93"/>
      <c r="B3659" s="94"/>
      <c r="C3659" s="94"/>
      <c r="D3659" s="94"/>
      <c r="E3659" s="94"/>
      <c r="F3659" s="93"/>
      <c r="G3659" s="96"/>
    </row>
    <row r="3660">
      <c r="A3660" s="93"/>
      <c r="B3660" s="94"/>
      <c r="C3660" s="94"/>
      <c r="D3660" s="94"/>
      <c r="E3660" s="94"/>
      <c r="F3660" s="93"/>
      <c r="G3660" s="96"/>
    </row>
    <row r="3661">
      <c r="A3661" s="93"/>
      <c r="B3661" s="94"/>
      <c r="C3661" s="94"/>
      <c r="D3661" s="94"/>
      <c r="E3661" s="94"/>
      <c r="F3661" s="93"/>
      <c r="G3661" s="93"/>
    </row>
    <row r="3662">
      <c r="A3662" s="93"/>
      <c r="B3662" s="94"/>
      <c r="C3662" s="94"/>
      <c r="D3662" s="94"/>
      <c r="E3662" s="94"/>
      <c r="F3662" s="93"/>
      <c r="G3662" s="96"/>
    </row>
    <row r="3663">
      <c r="A3663" s="93"/>
      <c r="B3663" s="94"/>
      <c r="C3663" s="94"/>
      <c r="D3663" s="94"/>
      <c r="E3663" s="94"/>
      <c r="F3663" s="93"/>
      <c r="G3663" s="96"/>
    </row>
    <row r="3664">
      <c r="A3664" s="93"/>
      <c r="B3664" s="94"/>
      <c r="C3664" s="94"/>
      <c r="D3664" s="94"/>
      <c r="E3664" s="94"/>
      <c r="F3664" s="93"/>
      <c r="G3664" s="96"/>
    </row>
    <row r="3665">
      <c r="A3665" s="93"/>
      <c r="B3665" s="94"/>
      <c r="C3665" s="94"/>
      <c r="D3665" s="94"/>
      <c r="E3665" s="94"/>
      <c r="F3665" s="93"/>
      <c r="G3665" s="96"/>
    </row>
    <row r="3666">
      <c r="A3666" s="93"/>
      <c r="B3666" s="94"/>
      <c r="C3666" s="94"/>
      <c r="D3666" s="94"/>
      <c r="E3666" s="94"/>
      <c r="F3666" s="93"/>
      <c r="G3666" s="96"/>
    </row>
    <row r="3667">
      <c r="A3667" s="93"/>
      <c r="B3667" s="94"/>
      <c r="C3667" s="94"/>
      <c r="D3667" s="94"/>
      <c r="E3667" s="94"/>
      <c r="F3667" s="93"/>
      <c r="G3667" s="96"/>
    </row>
    <row r="3668">
      <c r="A3668" s="93"/>
      <c r="B3668" s="94"/>
      <c r="C3668" s="94"/>
      <c r="D3668" s="94"/>
      <c r="E3668" s="94"/>
      <c r="F3668" s="93"/>
      <c r="G3668" s="96"/>
    </row>
    <row r="3669">
      <c r="A3669" s="93"/>
      <c r="B3669" s="94"/>
      <c r="C3669" s="94"/>
      <c r="D3669" s="94"/>
      <c r="E3669" s="94"/>
      <c r="F3669" s="93"/>
      <c r="G3669" s="96"/>
    </row>
    <row r="3670">
      <c r="A3670" s="93"/>
      <c r="B3670" s="94"/>
      <c r="C3670" s="94"/>
      <c r="D3670" s="94"/>
      <c r="E3670" s="94"/>
      <c r="F3670" s="93"/>
      <c r="G3670" s="96"/>
    </row>
    <row r="3671">
      <c r="A3671" s="93"/>
      <c r="B3671" s="94"/>
      <c r="C3671" s="94"/>
      <c r="D3671" s="94"/>
      <c r="E3671" s="94"/>
      <c r="F3671" s="93"/>
      <c r="G3671" s="96"/>
    </row>
    <row r="3672">
      <c r="A3672" s="93"/>
      <c r="B3672" s="94"/>
      <c r="C3672" s="94"/>
      <c r="D3672" s="94"/>
      <c r="E3672" s="94"/>
      <c r="F3672" s="93"/>
      <c r="G3672" s="96"/>
    </row>
    <row r="3673">
      <c r="A3673" s="93"/>
      <c r="B3673" s="94"/>
      <c r="C3673" s="94"/>
      <c r="D3673" s="94"/>
      <c r="E3673" s="94"/>
      <c r="F3673" s="93"/>
      <c r="G3673" s="96"/>
    </row>
    <row r="3674">
      <c r="A3674" s="93"/>
      <c r="B3674" s="94"/>
      <c r="C3674" s="94"/>
      <c r="D3674" s="94"/>
      <c r="E3674" s="94"/>
      <c r="F3674" s="93"/>
      <c r="G3674" s="96"/>
    </row>
    <row r="3675">
      <c r="A3675" s="93"/>
      <c r="B3675" s="94"/>
      <c r="C3675" s="94"/>
      <c r="D3675" s="94"/>
      <c r="E3675" s="94"/>
      <c r="F3675" s="93"/>
      <c r="G3675" s="96"/>
    </row>
    <row r="3676">
      <c r="A3676" s="93"/>
      <c r="B3676" s="94"/>
      <c r="C3676" s="94"/>
      <c r="D3676" s="94"/>
      <c r="E3676" s="94"/>
      <c r="F3676" s="93"/>
      <c r="G3676" s="96"/>
    </row>
    <row r="3677">
      <c r="A3677" s="93"/>
      <c r="B3677" s="94"/>
      <c r="C3677" s="94"/>
      <c r="D3677" s="94"/>
      <c r="E3677" s="94"/>
      <c r="F3677" s="93"/>
      <c r="G3677" s="96"/>
    </row>
    <row r="3678">
      <c r="A3678" s="93"/>
      <c r="B3678" s="94"/>
      <c r="C3678" s="94"/>
      <c r="D3678" s="94"/>
      <c r="E3678" s="94"/>
      <c r="F3678" s="93"/>
      <c r="G3678" s="96"/>
    </row>
    <row r="3679">
      <c r="A3679" s="93"/>
      <c r="B3679" s="94"/>
      <c r="C3679" s="94"/>
      <c r="D3679" s="94"/>
      <c r="E3679" s="94"/>
      <c r="F3679" s="93"/>
      <c r="G3679" s="96"/>
    </row>
    <row r="3680">
      <c r="A3680" s="93"/>
      <c r="B3680" s="94"/>
      <c r="C3680" s="94"/>
      <c r="D3680" s="94"/>
      <c r="E3680" s="94"/>
      <c r="F3680" s="93"/>
      <c r="G3680" s="96"/>
    </row>
    <row r="3681">
      <c r="A3681" s="93"/>
      <c r="B3681" s="94"/>
      <c r="C3681" s="94"/>
      <c r="D3681" s="94"/>
      <c r="E3681" s="94"/>
      <c r="F3681" s="93"/>
      <c r="G3681" s="96"/>
    </row>
    <row r="3682">
      <c r="A3682" s="93"/>
      <c r="B3682" s="94"/>
      <c r="C3682" s="94"/>
      <c r="D3682" s="94"/>
      <c r="E3682" s="94"/>
      <c r="F3682" s="93"/>
      <c r="G3682" s="96"/>
    </row>
    <row r="3683">
      <c r="A3683" s="93"/>
      <c r="B3683" s="94"/>
      <c r="C3683" s="94"/>
      <c r="D3683" s="94"/>
      <c r="E3683" s="94"/>
      <c r="F3683" s="93"/>
      <c r="G3683" s="96"/>
    </row>
    <row r="3684">
      <c r="A3684" s="93"/>
      <c r="B3684" s="94"/>
      <c r="C3684" s="94"/>
      <c r="D3684" s="94"/>
      <c r="E3684" s="94"/>
      <c r="F3684" s="93"/>
      <c r="G3684" s="96"/>
    </row>
    <row r="3685">
      <c r="A3685" s="93"/>
      <c r="B3685" s="94"/>
      <c r="C3685" s="94"/>
      <c r="D3685" s="94"/>
      <c r="E3685" s="94"/>
      <c r="F3685" s="93"/>
      <c r="G3685" s="96"/>
    </row>
    <row r="3686">
      <c r="A3686" s="93"/>
      <c r="B3686" s="94"/>
      <c r="C3686" s="94"/>
      <c r="D3686" s="94"/>
      <c r="E3686" s="94"/>
      <c r="F3686" s="93"/>
      <c r="G3686" s="96"/>
    </row>
    <row r="3687">
      <c r="A3687" s="93"/>
      <c r="B3687" s="94"/>
      <c r="C3687" s="94"/>
      <c r="D3687" s="94"/>
      <c r="E3687" s="94"/>
      <c r="F3687" s="93"/>
      <c r="G3687" s="96"/>
    </row>
    <row r="3688">
      <c r="A3688" s="93"/>
      <c r="B3688" s="94"/>
      <c r="C3688" s="94"/>
      <c r="D3688" s="94"/>
      <c r="E3688" s="94"/>
      <c r="F3688" s="93"/>
      <c r="G3688" s="96"/>
    </row>
    <row r="3689">
      <c r="A3689" s="93"/>
      <c r="B3689" s="94"/>
      <c r="C3689" s="94"/>
      <c r="D3689" s="94"/>
      <c r="E3689" s="94"/>
      <c r="F3689" s="93"/>
      <c r="G3689" s="96"/>
    </row>
    <row r="3690">
      <c r="A3690" s="93"/>
      <c r="B3690" s="94"/>
      <c r="C3690" s="94"/>
      <c r="D3690" s="94"/>
      <c r="E3690" s="94"/>
      <c r="F3690" s="93"/>
      <c r="G3690" s="96"/>
    </row>
    <row r="3691">
      <c r="A3691" s="93"/>
      <c r="B3691" s="94"/>
      <c r="C3691" s="94"/>
      <c r="D3691" s="94"/>
      <c r="E3691" s="94"/>
      <c r="F3691" s="93"/>
      <c r="G3691" s="96"/>
    </row>
    <row r="3692">
      <c r="A3692" s="93"/>
      <c r="B3692" s="94"/>
      <c r="C3692" s="94"/>
      <c r="D3692" s="94"/>
      <c r="E3692" s="94"/>
      <c r="F3692" s="93"/>
      <c r="G3692" s="96"/>
    </row>
    <row r="3693">
      <c r="A3693" s="93"/>
      <c r="B3693" s="94"/>
      <c r="C3693" s="94"/>
      <c r="D3693" s="94"/>
      <c r="E3693" s="94"/>
      <c r="F3693" s="93"/>
      <c r="G3693" s="96"/>
    </row>
    <row r="3694">
      <c r="A3694" s="93"/>
      <c r="B3694" s="94"/>
      <c r="C3694" s="94"/>
      <c r="D3694" s="94"/>
      <c r="E3694" s="94"/>
      <c r="F3694" s="93"/>
      <c r="G3694" s="96"/>
    </row>
    <row r="3695">
      <c r="A3695" s="93"/>
      <c r="B3695" s="94"/>
      <c r="C3695" s="94"/>
      <c r="D3695" s="94"/>
      <c r="E3695" s="94"/>
      <c r="F3695" s="93"/>
      <c r="G3695" s="96"/>
    </row>
    <row r="3696">
      <c r="A3696" s="93"/>
      <c r="B3696" s="94"/>
      <c r="C3696" s="94"/>
      <c r="D3696" s="94"/>
      <c r="E3696" s="94"/>
      <c r="F3696" s="93"/>
      <c r="G3696" s="93"/>
    </row>
    <row r="3697">
      <c r="A3697" s="93"/>
      <c r="B3697" s="94"/>
      <c r="C3697" s="94"/>
      <c r="D3697" s="94"/>
      <c r="E3697" s="94"/>
      <c r="F3697" s="93"/>
      <c r="G3697" s="93"/>
    </row>
    <row r="3698">
      <c r="A3698" s="93"/>
      <c r="B3698" s="94"/>
      <c r="C3698" s="94"/>
      <c r="D3698" s="94"/>
      <c r="E3698" s="94"/>
      <c r="F3698" s="93"/>
      <c r="G3698" s="93"/>
    </row>
    <row r="3699">
      <c r="A3699" s="93"/>
      <c r="B3699" s="94"/>
      <c r="C3699" s="94"/>
      <c r="D3699" s="94"/>
      <c r="E3699" s="94"/>
      <c r="F3699" s="93"/>
      <c r="G3699" s="93"/>
    </row>
    <row r="3700">
      <c r="A3700" s="93"/>
      <c r="B3700" s="94"/>
      <c r="C3700" s="94"/>
      <c r="D3700" s="94"/>
      <c r="E3700" s="94"/>
      <c r="F3700" s="93"/>
      <c r="G3700" s="93"/>
    </row>
    <row r="3701">
      <c r="A3701" s="93"/>
      <c r="B3701" s="94"/>
      <c r="C3701" s="94"/>
      <c r="D3701" s="94"/>
      <c r="E3701" s="94"/>
      <c r="F3701" s="93"/>
      <c r="G3701" s="93"/>
    </row>
    <row r="3702">
      <c r="A3702" s="93"/>
      <c r="B3702" s="94"/>
      <c r="C3702" s="94"/>
      <c r="D3702" s="94"/>
      <c r="E3702" s="94"/>
      <c r="F3702" s="93"/>
      <c r="G3702" s="93"/>
    </row>
    <row r="3703">
      <c r="A3703" s="93"/>
      <c r="B3703" s="94"/>
      <c r="C3703" s="94"/>
      <c r="D3703" s="94"/>
      <c r="E3703" s="94"/>
      <c r="F3703" s="93"/>
      <c r="G3703" s="93"/>
    </row>
    <row r="3704">
      <c r="A3704" s="93"/>
      <c r="B3704" s="94"/>
      <c r="C3704" s="94"/>
      <c r="D3704" s="94"/>
      <c r="E3704" s="94"/>
      <c r="F3704" s="93"/>
      <c r="G3704" s="93"/>
    </row>
    <row r="3705">
      <c r="A3705" s="93"/>
      <c r="B3705" s="94"/>
      <c r="C3705" s="94"/>
      <c r="D3705" s="94"/>
      <c r="E3705" s="94"/>
      <c r="F3705" s="93"/>
      <c r="G3705" s="93"/>
    </row>
    <row r="3706">
      <c r="A3706" s="93"/>
      <c r="B3706" s="94"/>
      <c r="C3706" s="94"/>
      <c r="D3706" s="94"/>
      <c r="E3706" s="94"/>
      <c r="F3706" s="93"/>
      <c r="G3706" s="96"/>
    </row>
    <row r="3707">
      <c r="A3707" s="93"/>
      <c r="B3707" s="94"/>
      <c r="C3707" s="94"/>
      <c r="D3707" s="94"/>
      <c r="E3707" s="94"/>
      <c r="F3707" s="93"/>
      <c r="G3707" s="96"/>
    </row>
    <row r="3708">
      <c r="A3708" s="93"/>
      <c r="B3708" s="94"/>
      <c r="C3708" s="94"/>
      <c r="D3708" s="94"/>
      <c r="E3708" s="94"/>
      <c r="F3708" s="93"/>
      <c r="G3708" s="96"/>
    </row>
    <row r="3709">
      <c r="A3709" s="93"/>
      <c r="B3709" s="94"/>
      <c r="C3709" s="94"/>
      <c r="D3709" s="94"/>
      <c r="E3709" s="94"/>
      <c r="F3709" s="93"/>
      <c r="G3709" s="96"/>
    </row>
    <row r="3710">
      <c r="A3710" s="93"/>
      <c r="B3710" s="94"/>
      <c r="C3710" s="94"/>
      <c r="D3710" s="94"/>
      <c r="E3710" s="94"/>
      <c r="F3710" s="93"/>
      <c r="G3710" s="96"/>
    </row>
    <row r="3711">
      <c r="A3711" s="93"/>
      <c r="B3711" s="94"/>
      <c r="C3711" s="94"/>
      <c r="D3711" s="94"/>
      <c r="E3711" s="94"/>
      <c r="F3711" s="93"/>
      <c r="G3711" s="96"/>
    </row>
    <row r="3712">
      <c r="A3712" s="93"/>
      <c r="B3712" s="94"/>
      <c r="C3712" s="94"/>
      <c r="D3712" s="94"/>
      <c r="E3712" s="94"/>
      <c r="F3712" s="93"/>
      <c r="G3712" s="96"/>
    </row>
    <row r="3713">
      <c r="A3713" s="93"/>
      <c r="B3713" s="94"/>
      <c r="C3713" s="94"/>
      <c r="D3713" s="94"/>
      <c r="E3713" s="94"/>
      <c r="F3713" s="93"/>
      <c r="G3713" s="96"/>
    </row>
    <row r="3714">
      <c r="A3714" s="93"/>
      <c r="B3714" s="94"/>
      <c r="C3714" s="94"/>
      <c r="D3714" s="94"/>
      <c r="E3714" s="94"/>
      <c r="F3714" s="93"/>
      <c r="G3714" s="96"/>
    </row>
    <row r="3715">
      <c r="A3715" s="93"/>
      <c r="B3715" s="94"/>
      <c r="C3715" s="94"/>
      <c r="D3715" s="94"/>
      <c r="E3715" s="94"/>
      <c r="F3715" s="93"/>
      <c r="G3715" s="96"/>
    </row>
    <row r="3716">
      <c r="A3716" s="93"/>
      <c r="B3716" s="94"/>
      <c r="C3716" s="94"/>
      <c r="D3716" s="94"/>
      <c r="E3716" s="94"/>
      <c r="F3716" s="93"/>
      <c r="G3716" s="96"/>
    </row>
    <row r="3717">
      <c r="A3717" s="93"/>
      <c r="B3717" s="94"/>
      <c r="C3717" s="94"/>
      <c r="D3717" s="94"/>
      <c r="E3717" s="94"/>
      <c r="F3717" s="93"/>
      <c r="G3717" s="96"/>
    </row>
    <row r="3718">
      <c r="A3718" s="93"/>
      <c r="B3718" s="94"/>
      <c r="C3718" s="94"/>
      <c r="D3718" s="94"/>
      <c r="E3718" s="94"/>
      <c r="F3718" s="93"/>
      <c r="G3718" s="96"/>
    </row>
    <row r="3719">
      <c r="A3719" s="93"/>
      <c r="B3719" s="94"/>
      <c r="C3719" s="94"/>
      <c r="D3719" s="94"/>
      <c r="E3719" s="94"/>
      <c r="F3719" s="93"/>
      <c r="G3719" s="96"/>
    </row>
    <row r="3720">
      <c r="A3720" s="93"/>
      <c r="B3720" s="94"/>
      <c r="C3720" s="94"/>
      <c r="D3720" s="94"/>
      <c r="E3720" s="94"/>
      <c r="F3720" s="93"/>
      <c r="G3720" s="96"/>
    </row>
    <row r="3721">
      <c r="A3721" s="93"/>
      <c r="B3721" s="94"/>
      <c r="C3721" s="94"/>
      <c r="D3721" s="94"/>
      <c r="E3721" s="94"/>
      <c r="F3721" s="93"/>
      <c r="G3721" s="96"/>
    </row>
    <row r="3722">
      <c r="A3722" s="93"/>
      <c r="B3722" s="94"/>
      <c r="C3722" s="94"/>
      <c r="D3722" s="94"/>
      <c r="E3722" s="94"/>
      <c r="F3722" s="93"/>
      <c r="G3722" s="96"/>
    </row>
    <row r="3723">
      <c r="A3723" s="93"/>
      <c r="B3723" s="94"/>
      <c r="C3723" s="94"/>
      <c r="D3723" s="94"/>
      <c r="E3723" s="94"/>
      <c r="F3723" s="93"/>
      <c r="G3723" s="96"/>
    </row>
    <row r="3724">
      <c r="A3724" s="93"/>
      <c r="B3724" s="94"/>
      <c r="C3724" s="94"/>
      <c r="D3724" s="94"/>
      <c r="E3724" s="94"/>
      <c r="F3724" s="93"/>
      <c r="G3724" s="93"/>
    </row>
    <row r="3725">
      <c r="A3725" s="93"/>
      <c r="B3725" s="94"/>
      <c r="C3725" s="94"/>
      <c r="D3725" s="94"/>
      <c r="E3725" s="94"/>
      <c r="F3725" s="93"/>
      <c r="G3725" s="96"/>
    </row>
    <row r="3726">
      <c r="A3726" s="93"/>
      <c r="B3726" s="94"/>
      <c r="C3726" s="94"/>
      <c r="D3726" s="94"/>
      <c r="E3726" s="94"/>
      <c r="F3726" s="93"/>
      <c r="G3726" s="96"/>
    </row>
    <row r="3727">
      <c r="A3727" s="93"/>
      <c r="B3727" s="94"/>
      <c r="C3727" s="94"/>
      <c r="D3727" s="94"/>
      <c r="E3727" s="94"/>
      <c r="F3727" s="93"/>
      <c r="G3727" s="96"/>
    </row>
    <row r="3728">
      <c r="A3728" s="93"/>
      <c r="B3728" s="94"/>
      <c r="C3728" s="94"/>
      <c r="D3728" s="94"/>
      <c r="E3728" s="94"/>
      <c r="F3728" s="93"/>
      <c r="G3728" s="96"/>
    </row>
    <row r="3729">
      <c r="A3729" s="93"/>
      <c r="B3729" s="94"/>
      <c r="C3729" s="94"/>
      <c r="D3729" s="94"/>
      <c r="E3729" s="94"/>
      <c r="F3729" s="93"/>
      <c r="G3729" s="96"/>
    </row>
    <row r="3730">
      <c r="A3730" s="93"/>
      <c r="B3730" s="94"/>
      <c r="C3730" s="94"/>
      <c r="D3730" s="94"/>
      <c r="E3730" s="94"/>
      <c r="F3730" s="93"/>
      <c r="G3730" s="96"/>
    </row>
    <row r="3731">
      <c r="A3731" s="93"/>
      <c r="B3731" s="94"/>
      <c r="C3731" s="94"/>
      <c r="D3731" s="94"/>
      <c r="E3731" s="94"/>
      <c r="F3731" s="93"/>
      <c r="G3731" s="96"/>
    </row>
    <row r="3732">
      <c r="A3732" s="93"/>
      <c r="B3732" s="94"/>
      <c r="C3732" s="94"/>
      <c r="D3732" s="94"/>
      <c r="E3732" s="94"/>
      <c r="F3732" s="93"/>
      <c r="G3732" s="96"/>
    </row>
    <row r="3733">
      <c r="A3733" s="93"/>
      <c r="B3733" s="94"/>
      <c r="C3733" s="94"/>
      <c r="D3733" s="94"/>
      <c r="E3733" s="94"/>
      <c r="F3733" s="93"/>
      <c r="G3733" s="93"/>
    </row>
    <row r="3734">
      <c r="A3734" s="93"/>
      <c r="B3734" s="94"/>
      <c r="C3734" s="94"/>
      <c r="D3734" s="94"/>
      <c r="E3734" s="94"/>
      <c r="F3734" s="93"/>
      <c r="G3734" s="93"/>
    </row>
    <row r="3735">
      <c r="A3735" s="93"/>
      <c r="B3735" s="94"/>
      <c r="C3735" s="94"/>
      <c r="D3735" s="94"/>
      <c r="E3735" s="94"/>
      <c r="F3735" s="93"/>
      <c r="G3735" s="96"/>
    </row>
    <row r="3736">
      <c r="A3736" s="93"/>
      <c r="B3736" s="94"/>
      <c r="C3736" s="94"/>
      <c r="D3736" s="94"/>
      <c r="E3736" s="94"/>
      <c r="F3736" s="93"/>
      <c r="G3736" s="96"/>
    </row>
    <row r="3737">
      <c r="A3737" s="93"/>
      <c r="B3737" s="94"/>
      <c r="C3737" s="94"/>
      <c r="D3737" s="94"/>
      <c r="E3737" s="94"/>
      <c r="F3737" s="93"/>
      <c r="G3737" s="96"/>
    </row>
    <row r="3738">
      <c r="A3738" s="93"/>
      <c r="B3738" s="94"/>
      <c r="C3738" s="94"/>
      <c r="D3738" s="94"/>
      <c r="E3738" s="94"/>
      <c r="F3738" s="93"/>
      <c r="G3738" s="96"/>
    </row>
    <row r="3739">
      <c r="A3739" s="93"/>
      <c r="B3739" s="94"/>
      <c r="C3739" s="94"/>
      <c r="D3739" s="94"/>
      <c r="E3739" s="94"/>
      <c r="F3739" s="93"/>
      <c r="G3739" s="96"/>
    </row>
    <row r="3740">
      <c r="A3740" s="93"/>
      <c r="B3740" s="94"/>
      <c r="C3740" s="94"/>
      <c r="D3740" s="94"/>
      <c r="E3740" s="94"/>
      <c r="F3740" s="93"/>
      <c r="G3740" s="96"/>
    </row>
    <row r="3741">
      <c r="A3741" s="93"/>
      <c r="B3741" s="94"/>
      <c r="C3741" s="94"/>
      <c r="D3741" s="94"/>
      <c r="E3741" s="94"/>
      <c r="F3741" s="93"/>
      <c r="G3741" s="96"/>
    </row>
    <row r="3742">
      <c r="A3742" s="93"/>
      <c r="B3742" s="94"/>
      <c r="C3742" s="94"/>
      <c r="D3742" s="94"/>
      <c r="E3742" s="94"/>
      <c r="F3742" s="93"/>
      <c r="G3742" s="96"/>
    </row>
    <row r="3743">
      <c r="A3743" s="93"/>
      <c r="B3743" s="94"/>
      <c r="C3743" s="94"/>
      <c r="D3743" s="94"/>
      <c r="E3743" s="94"/>
      <c r="F3743" s="93"/>
      <c r="G3743" s="96"/>
    </row>
    <row r="3744">
      <c r="A3744" s="93"/>
      <c r="B3744" s="94"/>
      <c r="C3744" s="94"/>
      <c r="D3744" s="94"/>
      <c r="E3744" s="94"/>
      <c r="F3744" s="93"/>
      <c r="G3744" s="96"/>
    </row>
    <row r="3745">
      <c r="A3745" s="93"/>
      <c r="B3745" s="94"/>
      <c r="C3745" s="94"/>
      <c r="D3745" s="94"/>
      <c r="E3745" s="94"/>
      <c r="F3745" s="93"/>
      <c r="G3745" s="96"/>
    </row>
    <row r="3746">
      <c r="A3746" s="93"/>
      <c r="B3746" s="94"/>
      <c r="C3746" s="94"/>
      <c r="D3746" s="94"/>
      <c r="E3746" s="94"/>
      <c r="F3746" s="93"/>
      <c r="G3746" s="96"/>
    </row>
    <row r="3747">
      <c r="A3747" s="93"/>
      <c r="B3747" s="94"/>
      <c r="C3747" s="94"/>
      <c r="D3747" s="94"/>
      <c r="E3747" s="94"/>
      <c r="F3747" s="93"/>
      <c r="G3747" s="96"/>
    </row>
    <row r="3748">
      <c r="A3748" s="93"/>
      <c r="B3748" s="94"/>
      <c r="C3748" s="94"/>
      <c r="D3748" s="94"/>
      <c r="E3748" s="94"/>
      <c r="F3748" s="93"/>
      <c r="G3748" s="96"/>
    </row>
    <row r="3749">
      <c r="A3749" s="93"/>
      <c r="B3749" s="94"/>
      <c r="C3749" s="94"/>
      <c r="D3749" s="94"/>
      <c r="E3749" s="94"/>
      <c r="F3749" s="93"/>
      <c r="G3749" s="96"/>
    </row>
    <row r="3750">
      <c r="A3750" s="93"/>
      <c r="B3750" s="94"/>
      <c r="C3750" s="94"/>
      <c r="D3750" s="94"/>
      <c r="E3750" s="94"/>
      <c r="F3750" s="93"/>
      <c r="G3750" s="96"/>
    </row>
    <row r="3751">
      <c r="A3751" s="93"/>
      <c r="B3751" s="94"/>
      <c r="C3751" s="94"/>
      <c r="D3751" s="94"/>
      <c r="E3751" s="94"/>
      <c r="F3751" s="93"/>
      <c r="G3751" s="96"/>
    </row>
    <row r="3752">
      <c r="A3752" s="93"/>
      <c r="B3752" s="94"/>
      <c r="C3752" s="94"/>
      <c r="D3752" s="94"/>
      <c r="E3752" s="94"/>
      <c r="F3752" s="93"/>
      <c r="G3752" s="96"/>
    </row>
    <row r="3753">
      <c r="A3753" s="93"/>
      <c r="B3753" s="94"/>
      <c r="C3753" s="94"/>
      <c r="D3753" s="94"/>
      <c r="E3753" s="94"/>
      <c r="F3753" s="93"/>
      <c r="G3753" s="96"/>
    </row>
    <row r="3754">
      <c r="A3754" s="93"/>
      <c r="B3754" s="94"/>
      <c r="C3754" s="94"/>
      <c r="D3754" s="94"/>
      <c r="E3754" s="94"/>
      <c r="F3754" s="93"/>
      <c r="G3754" s="96"/>
    </row>
    <row r="3755">
      <c r="A3755" s="93"/>
      <c r="B3755" s="94"/>
      <c r="C3755" s="94"/>
      <c r="D3755" s="94"/>
      <c r="E3755" s="94"/>
      <c r="F3755" s="93"/>
      <c r="G3755" s="96"/>
    </row>
    <row r="3756">
      <c r="A3756" s="93"/>
      <c r="B3756" s="94"/>
      <c r="C3756" s="94"/>
      <c r="D3756" s="94"/>
      <c r="E3756" s="94"/>
      <c r="F3756" s="93"/>
      <c r="G3756" s="96"/>
    </row>
    <row r="3757">
      <c r="A3757" s="93"/>
      <c r="B3757" s="94"/>
      <c r="C3757" s="94"/>
      <c r="D3757" s="94"/>
      <c r="E3757" s="94"/>
      <c r="F3757" s="93"/>
      <c r="G3757" s="96"/>
    </row>
    <row r="3758">
      <c r="A3758" s="93"/>
      <c r="B3758" s="94"/>
      <c r="C3758" s="94"/>
      <c r="D3758" s="94"/>
      <c r="E3758" s="94"/>
      <c r="F3758" s="93"/>
      <c r="G3758" s="96"/>
    </row>
    <row r="3759">
      <c r="A3759" s="93"/>
      <c r="B3759" s="94"/>
      <c r="C3759" s="94"/>
      <c r="D3759" s="94"/>
      <c r="E3759" s="94"/>
      <c r="F3759" s="93"/>
      <c r="G3759" s="96"/>
    </row>
    <row r="3760">
      <c r="A3760" s="93"/>
      <c r="B3760" s="94"/>
      <c r="C3760" s="94"/>
      <c r="D3760" s="94"/>
      <c r="E3760" s="94"/>
      <c r="F3760" s="93"/>
      <c r="G3760" s="96"/>
    </row>
    <row r="3761">
      <c r="A3761" s="93"/>
      <c r="B3761" s="94"/>
      <c r="C3761" s="94"/>
      <c r="D3761" s="94"/>
      <c r="E3761" s="94"/>
      <c r="F3761" s="93"/>
      <c r="G3761" s="96"/>
    </row>
    <row r="3762">
      <c r="A3762" s="93"/>
      <c r="B3762" s="94"/>
      <c r="C3762" s="94"/>
      <c r="D3762" s="94"/>
      <c r="E3762" s="94"/>
      <c r="F3762" s="93"/>
      <c r="G3762" s="96"/>
    </row>
    <row r="3763">
      <c r="A3763" s="93"/>
      <c r="B3763" s="94"/>
      <c r="C3763" s="94"/>
      <c r="D3763" s="94"/>
      <c r="E3763" s="94"/>
      <c r="F3763" s="93"/>
      <c r="G3763" s="96"/>
    </row>
    <row r="3764">
      <c r="A3764" s="93"/>
      <c r="B3764" s="94"/>
      <c r="C3764" s="94"/>
      <c r="D3764" s="94"/>
      <c r="E3764" s="94"/>
      <c r="F3764" s="93"/>
      <c r="G3764" s="96"/>
    </row>
    <row r="3765">
      <c r="A3765" s="93"/>
      <c r="B3765" s="94"/>
      <c r="C3765" s="94"/>
      <c r="D3765" s="94"/>
      <c r="E3765" s="94"/>
      <c r="F3765" s="93"/>
      <c r="G3765" s="96"/>
    </row>
    <row r="3766">
      <c r="A3766" s="93"/>
      <c r="B3766" s="94"/>
      <c r="C3766" s="94"/>
      <c r="D3766" s="94"/>
      <c r="E3766" s="94"/>
      <c r="F3766" s="93"/>
      <c r="G3766" s="96"/>
    </row>
    <row r="3767">
      <c r="A3767" s="93"/>
      <c r="B3767" s="94"/>
      <c r="C3767" s="94"/>
      <c r="D3767" s="94"/>
      <c r="E3767" s="94"/>
      <c r="F3767" s="93"/>
      <c r="G3767" s="96"/>
    </row>
    <row r="3768">
      <c r="A3768" s="93"/>
      <c r="B3768" s="94"/>
      <c r="C3768" s="94"/>
      <c r="D3768" s="94"/>
      <c r="E3768" s="94"/>
      <c r="F3768" s="93"/>
      <c r="G3768" s="93"/>
    </row>
    <row r="3769">
      <c r="A3769" s="93"/>
      <c r="B3769" s="94"/>
      <c r="C3769" s="94"/>
      <c r="D3769" s="94"/>
      <c r="E3769" s="94"/>
      <c r="F3769" s="93"/>
      <c r="G3769" s="93"/>
    </row>
    <row r="3770">
      <c r="A3770" s="93"/>
      <c r="B3770" s="94"/>
      <c r="C3770" s="94"/>
      <c r="D3770" s="94"/>
      <c r="E3770" s="94"/>
      <c r="F3770" s="93"/>
      <c r="G3770" s="93"/>
    </row>
    <row r="3771">
      <c r="A3771" s="93"/>
      <c r="B3771" s="94"/>
      <c r="C3771" s="94"/>
      <c r="D3771" s="94"/>
      <c r="E3771" s="94"/>
      <c r="F3771" s="93"/>
      <c r="G3771" s="93"/>
    </row>
    <row r="3772">
      <c r="A3772" s="93"/>
      <c r="B3772" s="94"/>
      <c r="C3772" s="94"/>
      <c r="D3772" s="94"/>
      <c r="E3772" s="94"/>
      <c r="F3772" s="93"/>
      <c r="G3772" s="93"/>
    </row>
    <row r="3773">
      <c r="A3773" s="93"/>
      <c r="B3773" s="94"/>
      <c r="C3773" s="94"/>
      <c r="D3773" s="94"/>
      <c r="E3773" s="94"/>
      <c r="F3773" s="93"/>
      <c r="G3773" s="93"/>
    </row>
    <row r="3774">
      <c r="A3774" s="93"/>
      <c r="B3774" s="94"/>
      <c r="C3774" s="94"/>
      <c r="D3774" s="94"/>
      <c r="E3774" s="94"/>
      <c r="F3774" s="93"/>
      <c r="G3774" s="93"/>
    </row>
    <row r="3775">
      <c r="A3775" s="93"/>
      <c r="B3775" s="94"/>
      <c r="C3775" s="94"/>
      <c r="D3775" s="94"/>
      <c r="E3775" s="94"/>
      <c r="F3775" s="93"/>
      <c r="G3775" s="93"/>
    </row>
    <row r="3776">
      <c r="A3776" s="93"/>
      <c r="B3776" s="94"/>
      <c r="C3776" s="94"/>
      <c r="D3776" s="94"/>
      <c r="E3776" s="94"/>
      <c r="F3776" s="93"/>
      <c r="G3776" s="93"/>
    </row>
    <row r="3777">
      <c r="A3777" s="93"/>
      <c r="B3777" s="94"/>
      <c r="C3777" s="94"/>
      <c r="D3777" s="94"/>
      <c r="E3777" s="94"/>
      <c r="F3777" s="93"/>
      <c r="G3777" s="93"/>
    </row>
    <row r="3778">
      <c r="A3778" s="93"/>
      <c r="B3778" s="94"/>
      <c r="C3778" s="94"/>
      <c r="D3778" s="94"/>
      <c r="E3778" s="94"/>
      <c r="F3778" s="93"/>
      <c r="G3778" s="93"/>
    </row>
    <row r="3779">
      <c r="A3779" s="93"/>
      <c r="B3779" s="94"/>
      <c r="C3779" s="94"/>
      <c r="D3779" s="94"/>
      <c r="E3779" s="94"/>
      <c r="F3779" s="93"/>
      <c r="G3779" s="93"/>
    </row>
    <row r="3780">
      <c r="A3780" s="93"/>
      <c r="B3780" s="94"/>
      <c r="C3780" s="94"/>
      <c r="D3780" s="94"/>
      <c r="E3780" s="94"/>
      <c r="F3780" s="93"/>
      <c r="G3780" s="93"/>
    </row>
    <row r="3781">
      <c r="A3781" s="93"/>
      <c r="B3781" s="94"/>
      <c r="C3781" s="94"/>
      <c r="D3781" s="94"/>
      <c r="E3781" s="94"/>
      <c r="F3781" s="93"/>
      <c r="G3781" s="93"/>
    </row>
    <row r="3782">
      <c r="A3782" s="93"/>
      <c r="B3782" s="94"/>
      <c r="C3782" s="94"/>
      <c r="D3782" s="94"/>
      <c r="E3782" s="94"/>
      <c r="F3782" s="93"/>
      <c r="G3782" s="96"/>
    </row>
    <row r="3783">
      <c r="A3783" s="93"/>
      <c r="B3783" s="94"/>
      <c r="C3783" s="94"/>
      <c r="D3783" s="94"/>
      <c r="E3783" s="94"/>
      <c r="F3783" s="93"/>
      <c r="G3783" s="96"/>
    </row>
    <row r="3784">
      <c r="A3784" s="93"/>
      <c r="B3784" s="94"/>
      <c r="C3784" s="94"/>
      <c r="D3784" s="94"/>
      <c r="E3784" s="94"/>
      <c r="F3784" s="93"/>
      <c r="G3784" s="96"/>
    </row>
    <row r="3785">
      <c r="A3785" s="93"/>
      <c r="B3785" s="94"/>
      <c r="C3785" s="94"/>
      <c r="D3785" s="94"/>
      <c r="E3785" s="94"/>
      <c r="F3785" s="93"/>
      <c r="G3785" s="96"/>
    </row>
    <row r="3786">
      <c r="A3786" s="93"/>
      <c r="B3786" s="94"/>
      <c r="C3786" s="94"/>
      <c r="D3786" s="94"/>
      <c r="E3786" s="94"/>
      <c r="F3786" s="93"/>
      <c r="G3786" s="96"/>
    </row>
    <row r="3787">
      <c r="A3787" s="93"/>
      <c r="B3787" s="94"/>
      <c r="C3787" s="94"/>
      <c r="D3787" s="94"/>
      <c r="E3787" s="94"/>
      <c r="F3787" s="93"/>
      <c r="G3787" s="96"/>
    </row>
    <row r="3788">
      <c r="A3788" s="93"/>
      <c r="B3788" s="94"/>
      <c r="C3788" s="94"/>
      <c r="D3788" s="94"/>
      <c r="E3788" s="94"/>
      <c r="F3788" s="93"/>
      <c r="G3788" s="96"/>
    </row>
    <row r="3789">
      <c r="A3789" s="93"/>
      <c r="B3789" s="94"/>
      <c r="C3789" s="94"/>
      <c r="D3789" s="94"/>
      <c r="E3789" s="94"/>
      <c r="F3789" s="93"/>
      <c r="G3789" s="96"/>
    </row>
    <row r="3790">
      <c r="A3790" s="93"/>
      <c r="B3790" s="94"/>
      <c r="C3790" s="94"/>
      <c r="D3790" s="94"/>
      <c r="E3790" s="94"/>
      <c r="F3790" s="93"/>
      <c r="G3790" s="96"/>
    </row>
    <row r="3791">
      <c r="A3791" s="93"/>
      <c r="B3791" s="94"/>
      <c r="C3791" s="94"/>
      <c r="D3791" s="94"/>
      <c r="E3791" s="94"/>
      <c r="F3791" s="93"/>
      <c r="G3791" s="96"/>
    </row>
    <row r="3792">
      <c r="A3792" s="93"/>
      <c r="B3792" s="94"/>
      <c r="C3792" s="94"/>
      <c r="D3792" s="94"/>
      <c r="E3792" s="94"/>
      <c r="F3792" s="93"/>
      <c r="G3792" s="96"/>
    </row>
    <row r="3793">
      <c r="A3793" s="93"/>
      <c r="B3793" s="94"/>
      <c r="C3793" s="94"/>
      <c r="D3793" s="94"/>
      <c r="E3793" s="94"/>
      <c r="F3793" s="93"/>
      <c r="G3793" s="96"/>
    </row>
    <row r="3794">
      <c r="A3794" s="93"/>
      <c r="B3794" s="94"/>
      <c r="C3794" s="94"/>
      <c r="D3794" s="94"/>
      <c r="E3794" s="94"/>
      <c r="F3794" s="93"/>
      <c r="G3794" s="96"/>
    </row>
    <row r="3795">
      <c r="A3795" s="93"/>
      <c r="B3795" s="94"/>
      <c r="C3795" s="94"/>
      <c r="D3795" s="94"/>
      <c r="E3795" s="94"/>
      <c r="F3795" s="93"/>
      <c r="G3795" s="96"/>
    </row>
    <row r="3796">
      <c r="A3796" s="93"/>
      <c r="B3796" s="94"/>
      <c r="C3796" s="94"/>
      <c r="D3796" s="94"/>
      <c r="E3796" s="94"/>
      <c r="F3796" s="93"/>
      <c r="G3796" s="96"/>
    </row>
    <row r="3797">
      <c r="A3797" s="93"/>
      <c r="B3797" s="94"/>
      <c r="C3797" s="94"/>
      <c r="D3797" s="94"/>
      <c r="E3797" s="94"/>
      <c r="F3797" s="93"/>
      <c r="G3797" s="96"/>
    </row>
    <row r="3798">
      <c r="A3798" s="93"/>
      <c r="B3798" s="94"/>
      <c r="C3798" s="94"/>
      <c r="D3798" s="94"/>
      <c r="E3798" s="94"/>
      <c r="F3798" s="93"/>
      <c r="G3798" s="96"/>
    </row>
    <row r="3799">
      <c r="A3799" s="93"/>
      <c r="B3799" s="94"/>
      <c r="C3799" s="94"/>
      <c r="D3799" s="94"/>
      <c r="E3799" s="94"/>
      <c r="F3799" s="93"/>
      <c r="G3799" s="96"/>
    </row>
    <row r="3800">
      <c r="A3800" s="93"/>
      <c r="B3800" s="94"/>
      <c r="C3800" s="94"/>
      <c r="D3800" s="94"/>
      <c r="E3800" s="94"/>
      <c r="F3800" s="93"/>
      <c r="G3800" s="96"/>
    </row>
    <row r="3801">
      <c r="A3801" s="93"/>
      <c r="B3801" s="94"/>
      <c r="C3801" s="94"/>
      <c r="D3801" s="94"/>
      <c r="E3801" s="94"/>
      <c r="F3801" s="93"/>
      <c r="G3801" s="96"/>
    </row>
    <row r="3802">
      <c r="A3802" s="93"/>
      <c r="B3802" s="94"/>
      <c r="C3802" s="94"/>
      <c r="D3802" s="94"/>
      <c r="E3802" s="94"/>
      <c r="F3802" s="93"/>
      <c r="G3802" s="96"/>
    </row>
    <row r="3803">
      <c r="A3803" s="93"/>
      <c r="B3803" s="94"/>
      <c r="C3803" s="94"/>
      <c r="D3803" s="94"/>
      <c r="E3803" s="94"/>
      <c r="F3803" s="93"/>
      <c r="G3803" s="96"/>
    </row>
    <row r="3804">
      <c r="A3804" s="93"/>
      <c r="B3804" s="94"/>
      <c r="C3804" s="94"/>
      <c r="D3804" s="94"/>
      <c r="E3804" s="94"/>
      <c r="F3804" s="93"/>
      <c r="G3804" s="96"/>
    </row>
    <row r="3805">
      <c r="A3805" s="93"/>
      <c r="B3805" s="94"/>
      <c r="C3805" s="94"/>
      <c r="D3805" s="94"/>
      <c r="E3805" s="94"/>
      <c r="F3805" s="93"/>
      <c r="G3805" s="96"/>
    </row>
    <row r="3806">
      <c r="A3806" s="93"/>
      <c r="B3806" s="94"/>
      <c r="C3806" s="94"/>
      <c r="D3806" s="94"/>
      <c r="E3806" s="94"/>
      <c r="F3806" s="93"/>
      <c r="G3806" s="96"/>
    </row>
    <row r="3807">
      <c r="A3807" s="93"/>
      <c r="B3807" s="94"/>
      <c r="C3807" s="94"/>
      <c r="D3807" s="94"/>
      <c r="E3807" s="94"/>
      <c r="F3807" s="93"/>
      <c r="G3807" s="96"/>
    </row>
    <row r="3808">
      <c r="A3808" s="93"/>
      <c r="B3808" s="94"/>
      <c r="C3808" s="94"/>
      <c r="D3808" s="94"/>
      <c r="E3808" s="94"/>
      <c r="F3808" s="93"/>
      <c r="G3808" s="96"/>
    </row>
    <row r="3809">
      <c r="A3809" s="93"/>
      <c r="B3809" s="94"/>
      <c r="C3809" s="94"/>
      <c r="D3809" s="94"/>
      <c r="E3809" s="94"/>
      <c r="F3809" s="93"/>
      <c r="G3809" s="96"/>
    </row>
    <row r="3810">
      <c r="A3810" s="93"/>
      <c r="B3810" s="94"/>
      <c r="C3810" s="94"/>
      <c r="D3810" s="94"/>
      <c r="E3810" s="94"/>
      <c r="F3810" s="93"/>
      <c r="G3810" s="96"/>
    </row>
    <row r="3811">
      <c r="A3811" s="93"/>
      <c r="B3811" s="94"/>
      <c r="C3811" s="94"/>
      <c r="D3811" s="94"/>
      <c r="E3811" s="94"/>
      <c r="F3811" s="93"/>
      <c r="G3811" s="96"/>
    </row>
    <row r="3812">
      <c r="A3812" s="93"/>
      <c r="B3812" s="94"/>
      <c r="C3812" s="94"/>
      <c r="D3812" s="94"/>
      <c r="E3812" s="94"/>
      <c r="F3812" s="93"/>
      <c r="G3812" s="96"/>
    </row>
    <row r="3813">
      <c r="A3813" s="93"/>
      <c r="B3813" s="94"/>
      <c r="C3813" s="94"/>
      <c r="D3813" s="94"/>
      <c r="E3813" s="94"/>
      <c r="F3813" s="93"/>
      <c r="G3813" s="96"/>
    </row>
    <row r="3814">
      <c r="A3814" s="93"/>
      <c r="B3814" s="94"/>
      <c r="C3814" s="94"/>
      <c r="D3814" s="94"/>
      <c r="E3814" s="94"/>
      <c r="F3814" s="93"/>
      <c r="G3814" s="93"/>
    </row>
    <row r="3815">
      <c r="A3815" s="93"/>
      <c r="B3815" s="94"/>
      <c r="C3815" s="94"/>
      <c r="D3815" s="94"/>
      <c r="E3815" s="94"/>
      <c r="F3815" s="93"/>
      <c r="G3815" s="96"/>
    </row>
    <row r="3816">
      <c r="A3816" s="93"/>
      <c r="B3816" s="94"/>
      <c r="C3816" s="94"/>
      <c r="D3816" s="94"/>
      <c r="E3816" s="94"/>
      <c r="F3816" s="93"/>
      <c r="G3816" s="96"/>
    </row>
    <row r="3817">
      <c r="A3817" s="93"/>
      <c r="B3817" s="94"/>
      <c r="C3817" s="94"/>
      <c r="D3817" s="94"/>
      <c r="E3817" s="94"/>
      <c r="F3817" s="93"/>
      <c r="G3817" s="96"/>
    </row>
    <row r="3818">
      <c r="A3818" s="93"/>
      <c r="B3818" s="94"/>
      <c r="C3818" s="94"/>
      <c r="D3818" s="94"/>
      <c r="E3818" s="94"/>
      <c r="F3818" s="93"/>
      <c r="G3818" s="96"/>
    </row>
    <row r="3819">
      <c r="A3819" s="93"/>
      <c r="B3819" s="94"/>
      <c r="C3819" s="94"/>
      <c r="D3819" s="94"/>
      <c r="E3819" s="94"/>
      <c r="F3819" s="93"/>
      <c r="G3819" s="96"/>
    </row>
    <row r="3820">
      <c r="A3820" s="93"/>
      <c r="B3820" s="94"/>
      <c r="C3820" s="94"/>
      <c r="D3820" s="94"/>
      <c r="E3820" s="94"/>
      <c r="F3820" s="93"/>
      <c r="G3820" s="96"/>
    </row>
    <row r="3821">
      <c r="A3821" s="93"/>
      <c r="B3821" s="94"/>
      <c r="C3821" s="94"/>
      <c r="D3821" s="94"/>
      <c r="E3821" s="94"/>
      <c r="F3821" s="93"/>
      <c r="G3821" s="96"/>
    </row>
    <row r="3822">
      <c r="A3822" s="93"/>
      <c r="B3822" s="94"/>
      <c r="C3822" s="94"/>
      <c r="D3822" s="94"/>
      <c r="E3822" s="94"/>
      <c r="F3822" s="93"/>
      <c r="G3822" s="96"/>
    </row>
    <row r="3823">
      <c r="A3823" s="93"/>
      <c r="B3823" s="94"/>
      <c r="C3823" s="94"/>
      <c r="D3823" s="94"/>
      <c r="E3823" s="94"/>
      <c r="F3823" s="93"/>
      <c r="G3823" s="96"/>
    </row>
    <row r="3824">
      <c r="A3824" s="93"/>
      <c r="B3824" s="94"/>
      <c r="C3824" s="94"/>
      <c r="D3824" s="94"/>
      <c r="E3824" s="94"/>
      <c r="F3824" s="93"/>
      <c r="G3824" s="96"/>
    </row>
    <row r="3825">
      <c r="A3825" s="93"/>
      <c r="B3825" s="94"/>
      <c r="C3825" s="94"/>
      <c r="D3825" s="94"/>
      <c r="E3825" s="94"/>
      <c r="F3825" s="93"/>
      <c r="G3825" s="96"/>
    </row>
    <row r="3826">
      <c r="A3826" s="93"/>
      <c r="B3826" s="94"/>
      <c r="C3826" s="94"/>
      <c r="D3826" s="94"/>
      <c r="E3826" s="94"/>
      <c r="F3826" s="93"/>
      <c r="G3826" s="96"/>
    </row>
    <row r="3827">
      <c r="A3827" s="93"/>
      <c r="B3827" s="94"/>
      <c r="C3827" s="94"/>
      <c r="D3827" s="94"/>
      <c r="E3827" s="94"/>
      <c r="F3827" s="93"/>
      <c r="G3827" s="96"/>
    </row>
    <row r="3828">
      <c r="A3828" s="93"/>
      <c r="B3828" s="94"/>
      <c r="C3828" s="94"/>
      <c r="D3828" s="94"/>
      <c r="E3828" s="94"/>
      <c r="F3828" s="93"/>
      <c r="G3828" s="96"/>
    </row>
    <row r="3829">
      <c r="A3829" s="93"/>
      <c r="B3829" s="94"/>
      <c r="C3829" s="94"/>
      <c r="D3829" s="94"/>
      <c r="E3829" s="94"/>
      <c r="F3829" s="93"/>
      <c r="G3829" s="96"/>
    </row>
    <row r="3830">
      <c r="A3830" s="93"/>
      <c r="B3830" s="94"/>
      <c r="C3830" s="94"/>
      <c r="D3830" s="94"/>
      <c r="E3830" s="94"/>
      <c r="F3830" s="93"/>
      <c r="G3830" s="96"/>
    </row>
    <row r="3831">
      <c r="A3831" s="93"/>
      <c r="B3831" s="94"/>
      <c r="C3831" s="94"/>
      <c r="D3831" s="94"/>
      <c r="E3831" s="94"/>
      <c r="F3831" s="93"/>
      <c r="G3831" s="96"/>
    </row>
    <row r="3832">
      <c r="A3832" s="93"/>
      <c r="B3832" s="94"/>
      <c r="C3832" s="94"/>
      <c r="D3832" s="94"/>
      <c r="E3832" s="94"/>
      <c r="F3832" s="93"/>
      <c r="G3832" s="96"/>
    </row>
    <row r="3833">
      <c r="A3833" s="93"/>
      <c r="B3833" s="94"/>
      <c r="C3833" s="94"/>
      <c r="D3833" s="94"/>
      <c r="E3833" s="94"/>
      <c r="F3833" s="93"/>
      <c r="G3833" s="96"/>
    </row>
    <row r="3834">
      <c r="A3834" s="93"/>
      <c r="B3834" s="94"/>
      <c r="C3834" s="94"/>
      <c r="D3834" s="94"/>
      <c r="E3834" s="94"/>
      <c r="F3834" s="93"/>
      <c r="G3834" s="96"/>
    </row>
    <row r="3835">
      <c r="A3835" s="93"/>
      <c r="B3835" s="94"/>
      <c r="C3835" s="94"/>
      <c r="D3835" s="94"/>
      <c r="E3835" s="94"/>
      <c r="F3835" s="93"/>
      <c r="G3835" s="96"/>
    </row>
    <row r="3836">
      <c r="A3836" s="93"/>
      <c r="B3836" s="94"/>
      <c r="C3836" s="94"/>
      <c r="D3836" s="94"/>
      <c r="E3836" s="94"/>
      <c r="F3836" s="93"/>
      <c r="G3836" s="96"/>
    </row>
    <row r="3837">
      <c r="A3837" s="93"/>
      <c r="B3837" s="94"/>
      <c r="C3837" s="94"/>
      <c r="D3837" s="94"/>
      <c r="E3837" s="94"/>
      <c r="F3837" s="93"/>
      <c r="G3837" s="93"/>
    </row>
    <row r="3838">
      <c r="A3838" s="93"/>
      <c r="B3838" s="94"/>
      <c r="C3838" s="94"/>
      <c r="D3838" s="94"/>
      <c r="E3838" s="94"/>
      <c r="F3838" s="93"/>
      <c r="G3838" s="93"/>
    </row>
    <row r="3839">
      <c r="A3839" s="93"/>
      <c r="B3839" s="94"/>
      <c r="C3839" s="94"/>
      <c r="D3839" s="94"/>
      <c r="E3839" s="94"/>
      <c r="F3839" s="93"/>
      <c r="G3839" s="96"/>
    </row>
    <row r="3840">
      <c r="A3840" s="93"/>
      <c r="B3840" s="94"/>
      <c r="C3840" s="94"/>
      <c r="D3840" s="94"/>
      <c r="E3840" s="94"/>
      <c r="F3840" s="93"/>
      <c r="G3840" s="96"/>
    </row>
    <row r="3841">
      <c r="A3841" s="93"/>
      <c r="B3841" s="94"/>
      <c r="C3841" s="94"/>
      <c r="D3841" s="94"/>
      <c r="E3841" s="94"/>
      <c r="F3841" s="93"/>
      <c r="G3841" s="96"/>
    </row>
    <row r="3842">
      <c r="A3842" s="93"/>
      <c r="B3842" s="94"/>
      <c r="C3842" s="94"/>
      <c r="D3842" s="94"/>
      <c r="E3842" s="94"/>
      <c r="F3842" s="93"/>
      <c r="G3842" s="96"/>
    </row>
    <row r="3843">
      <c r="A3843" s="93"/>
      <c r="B3843" s="94"/>
      <c r="C3843" s="94"/>
      <c r="D3843" s="94"/>
      <c r="E3843" s="94"/>
      <c r="F3843" s="93"/>
      <c r="G3843" s="96"/>
    </row>
    <row r="3844">
      <c r="A3844" s="93"/>
      <c r="B3844" s="94"/>
      <c r="C3844" s="94"/>
      <c r="D3844" s="94"/>
      <c r="E3844" s="94"/>
      <c r="F3844" s="93"/>
      <c r="G3844" s="96"/>
    </row>
    <row r="3845">
      <c r="A3845" s="93"/>
      <c r="B3845" s="94"/>
      <c r="C3845" s="94"/>
      <c r="D3845" s="94"/>
      <c r="E3845" s="94"/>
      <c r="F3845" s="93"/>
      <c r="G3845" s="96"/>
    </row>
    <row r="3846">
      <c r="A3846" s="93"/>
      <c r="B3846" s="94"/>
      <c r="C3846" s="94"/>
      <c r="D3846" s="94"/>
      <c r="E3846" s="94"/>
      <c r="F3846" s="93"/>
      <c r="G3846" s="96"/>
    </row>
    <row r="3847">
      <c r="A3847" s="93"/>
      <c r="B3847" s="94"/>
      <c r="C3847" s="94"/>
      <c r="D3847" s="94"/>
      <c r="E3847" s="94"/>
      <c r="F3847" s="93"/>
      <c r="G3847" s="96"/>
    </row>
    <row r="3848">
      <c r="A3848" s="93"/>
      <c r="B3848" s="94"/>
      <c r="C3848" s="94"/>
      <c r="D3848" s="94"/>
      <c r="E3848" s="94"/>
      <c r="F3848" s="93"/>
      <c r="G3848" s="96"/>
    </row>
    <row r="3849">
      <c r="A3849" s="93"/>
      <c r="B3849" s="94"/>
      <c r="C3849" s="94"/>
      <c r="D3849" s="94"/>
      <c r="E3849" s="94"/>
      <c r="F3849" s="93"/>
      <c r="G3849" s="96"/>
    </row>
    <row r="3850">
      <c r="A3850" s="93"/>
      <c r="B3850" s="94"/>
      <c r="C3850" s="94"/>
      <c r="D3850" s="94"/>
      <c r="E3850" s="94"/>
      <c r="F3850" s="93"/>
      <c r="G3850" s="96"/>
    </row>
    <row r="3851">
      <c r="A3851" s="93"/>
      <c r="B3851" s="94"/>
      <c r="C3851" s="94"/>
      <c r="D3851" s="94"/>
      <c r="E3851" s="94"/>
      <c r="F3851" s="93"/>
      <c r="G3851" s="96"/>
    </row>
    <row r="3852">
      <c r="A3852" s="93"/>
      <c r="B3852" s="94"/>
      <c r="C3852" s="94"/>
      <c r="D3852" s="94"/>
      <c r="E3852" s="94"/>
      <c r="F3852" s="93"/>
      <c r="G3852" s="96"/>
    </row>
    <row r="3853">
      <c r="A3853" s="93"/>
      <c r="B3853" s="94"/>
      <c r="C3853" s="94"/>
      <c r="D3853" s="94"/>
      <c r="E3853" s="94"/>
      <c r="F3853" s="93"/>
      <c r="G3853" s="96"/>
    </row>
    <row r="3854">
      <c r="A3854" s="93"/>
      <c r="B3854" s="94"/>
      <c r="C3854" s="94"/>
      <c r="D3854" s="94"/>
      <c r="E3854" s="94"/>
      <c r="F3854" s="93"/>
      <c r="G3854" s="96"/>
    </row>
    <row r="3855">
      <c r="A3855" s="93"/>
      <c r="B3855" s="94"/>
      <c r="C3855" s="94"/>
      <c r="D3855" s="94"/>
      <c r="E3855" s="94"/>
      <c r="F3855" s="93"/>
      <c r="G3855" s="96"/>
    </row>
    <row r="3856">
      <c r="A3856" s="93"/>
      <c r="B3856" s="94"/>
      <c r="C3856" s="94"/>
      <c r="D3856" s="94"/>
      <c r="E3856" s="94"/>
      <c r="F3856" s="93"/>
      <c r="G3856" s="96"/>
    </row>
    <row r="3857">
      <c r="A3857" s="93"/>
      <c r="B3857" s="94"/>
      <c r="C3857" s="94"/>
      <c r="D3857" s="94"/>
      <c r="E3857" s="94"/>
      <c r="F3857" s="93"/>
      <c r="G3857" s="96"/>
    </row>
    <row r="3858">
      <c r="A3858" s="93"/>
      <c r="B3858" s="94"/>
      <c r="C3858" s="94"/>
      <c r="D3858" s="94"/>
      <c r="E3858" s="94"/>
      <c r="F3858" s="93"/>
      <c r="G3858" s="96"/>
    </row>
    <row r="3859">
      <c r="A3859" s="93"/>
      <c r="B3859" s="94"/>
      <c r="C3859" s="94"/>
      <c r="D3859" s="94"/>
      <c r="E3859" s="94"/>
      <c r="F3859" s="93"/>
      <c r="G3859" s="96"/>
    </row>
    <row r="3860">
      <c r="A3860" s="93"/>
      <c r="B3860" s="94"/>
      <c r="C3860" s="94"/>
      <c r="D3860" s="94"/>
      <c r="E3860" s="94"/>
      <c r="F3860" s="93"/>
      <c r="G3860" s="96"/>
    </row>
    <row r="3861">
      <c r="A3861" s="93"/>
      <c r="B3861" s="94"/>
      <c r="C3861" s="94"/>
      <c r="D3861" s="94"/>
      <c r="E3861" s="94"/>
      <c r="F3861" s="93"/>
      <c r="G3861" s="96"/>
    </row>
    <row r="3862">
      <c r="A3862" s="93"/>
      <c r="B3862" s="94"/>
      <c r="C3862" s="94"/>
      <c r="D3862" s="94"/>
      <c r="E3862" s="94"/>
      <c r="F3862" s="93"/>
      <c r="G3862" s="96"/>
    </row>
    <row r="3863">
      <c r="A3863" s="93"/>
      <c r="B3863" s="94"/>
      <c r="C3863" s="94"/>
      <c r="D3863" s="94"/>
      <c r="E3863" s="94"/>
      <c r="F3863" s="93"/>
      <c r="G3863" s="96"/>
    </row>
    <row r="3864">
      <c r="A3864" s="93"/>
      <c r="B3864" s="94"/>
      <c r="C3864" s="94"/>
      <c r="D3864" s="94"/>
      <c r="E3864" s="94"/>
      <c r="F3864" s="93"/>
      <c r="G3864" s="96"/>
    </row>
    <row r="3865">
      <c r="A3865" s="93"/>
      <c r="B3865" s="94"/>
      <c r="C3865" s="94"/>
      <c r="D3865" s="94"/>
      <c r="E3865" s="94"/>
      <c r="F3865" s="93"/>
      <c r="G3865" s="96"/>
    </row>
    <row r="3866">
      <c r="A3866" s="93"/>
      <c r="B3866" s="94"/>
      <c r="C3866" s="94"/>
      <c r="D3866" s="94"/>
      <c r="E3866" s="94"/>
      <c r="F3866" s="93"/>
      <c r="G3866" s="96"/>
    </row>
    <row r="3867">
      <c r="A3867" s="93"/>
      <c r="B3867" s="94"/>
      <c r="C3867" s="94"/>
      <c r="D3867" s="94"/>
      <c r="E3867" s="94"/>
      <c r="F3867" s="93"/>
      <c r="G3867" s="96"/>
    </row>
    <row r="3868">
      <c r="A3868" s="93"/>
      <c r="B3868" s="94"/>
      <c r="C3868" s="94"/>
      <c r="D3868" s="94"/>
      <c r="E3868" s="94"/>
      <c r="F3868" s="93"/>
      <c r="G3868" s="96"/>
    </row>
    <row r="3869">
      <c r="A3869" s="93"/>
      <c r="B3869" s="94"/>
      <c r="C3869" s="94"/>
      <c r="D3869" s="94"/>
      <c r="E3869" s="94"/>
      <c r="F3869" s="93"/>
      <c r="G3869" s="96"/>
    </row>
    <row r="3870">
      <c r="A3870" s="93"/>
      <c r="B3870" s="94"/>
      <c r="C3870" s="94"/>
      <c r="D3870" s="94"/>
      <c r="E3870" s="94"/>
      <c r="F3870" s="93"/>
      <c r="G3870" s="96"/>
    </row>
    <row r="3871">
      <c r="A3871" s="93"/>
      <c r="B3871" s="94"/>
      <c r="C3871" s="94"/>
      <c r="D3871" s="94"/>
      <c r="E3871" s="94"/>
      <c r="F3871" s="93"/>
      <c r="G3871" s="96"/>
    </row>
    <row r="3872">
      <c r="A3872" s="93"/>
      <c r="B3872" s="94"/>
      <c r="C3872" s="94"/>
      <c r="D3872" s="94"/>
      <c r="E3872" s="94"/>
      <c r="F3872" s="93"/>
      <c r="G3872" s="96"/>
    </row>
    <row r="3873">
      <c r="A3873" s="93"/>
      <c r="B3873" s="94"/>
      <c r="C3873" s="94"/>
      <c r="D3873" s="94"/>
      <c r="E3873" s="94"/>
      <c r="F3873" s="93"/>
      <c r="G3873" s="96"/>
    </row>
    <row r="3874">
      <c r="A3874" s="93"/>
      <c r="B3874" s="94"/>
      <c r="C3874" s="94"/>
      <c r="D3874" s="94"/>
      <c r="E3874" s="94"/>
      <c r="F3874" s="93"/>
      <c r="G3874" s="96"/>
    </row>
    <row r="3875">
      <c r="A3875" s="93"/>
      <c r="B3875" s="94"/>
      <c r="C3875" s="94"/>
      <c r="D3875" s="94"/>
      <c r="E3875" s="94"/>
      <c r="F3875" s="93"/>
      <c r="G3875" s="96"/>
    </row>
    <row r="3876">
      <c r="A3876" s="93"/>
      <c r="B3876" s="94"/>
      <c r="C3876" s="94"/>
      <c r="D3876" s="94"/>
      <c r="E3876" s="94"/>
      <c r="F3876" s="93"/>
      <c r="G3876" s="96"/>
    </row>
    <row r="3877">
      <c r="A3877" s="93"/>
      <c r="B3877" s="94"/>
      <c r="C3877" s="94"/>
      <c r="D3877" s="94"/>
      <c r="E3877" s="94"/>
      <c r="F3877" s="93"/>
      <c r="G3877" s="96"/>
    </row>
    <row r="3878">
      <c r="A3878" s="93"/>
      <c r="B3878" s="94"/>
      <c r="C3878" s="94"/>
      <c r="D3878" s="94"/>
      <c r="E3878" s="94"/>
      <c r="F3878" s="93"/>
      <c r="G3878" s="96"/>
    </row>
    <row r="3879">
      <c r="A3879" s="93"/>
      <c r="B3879" s="94"/>
      <c r="C3879" s="94"/>
      <c r="D3879" s="94"/>
      <c r="E3879" s="94"/>
      <c r="F3879" s="93"/>
      <c r="G3879" s="96"/>
    </row>
    <row r="3880">
      <c r="A3880" s="93"/>
      <c r="B3880" s="94"/>
      <c r="C3880" s="94"/>
      <c r="D3880" s="94"/>
      <c r="E3880" s="94"/>
      <c r="F3880" s="93"/>
      <c r="G3880" s="96"/>
    </row>
    <row r="3881">
      <c r="A3881" s="93"/>
      <c r="B3881" s="94"/>
      <c r="C3881" s="94"/>
      <c r="D3881" s="94"/>
      <c r="E3881" s="94"/>
      <c r="F3881" s="93"/>
      <c r="G3881" s="96"/>
    </row>
    <row r="3882">
      <c r="A3882" s="93"/>
      <c r="B3882" s="94"/>
      <c r="C3882" s="94"/>
      <c r="D3882" s="94"/>
      <c r="E3882" s="94"/>
      <c r="F3882" s="93"/>
      <c r="G3882" s="96"/>
    </row>
    <row r="3883">
      <c r="A3883" s="93"/>
      <c r="B3883" s="94"/>
      <c r="C3883" s="94"/>
      <c r="D3883" s="94"/>
      <c r="E3883" s="94"/>
      <c r="F3883" s="93"/>
      <c r="G3883" s="96"/>
    </row>
    <row r="3884">
      <c r="A3884" s="93"/>
      <c r="B3884" s="94"/>
      <c r="C3884" s="94"/>
      <c r="D3884" s="94"/>
      <c r="E3884" s="94"/>
      <c r="F3884" s="93"/>
      <c r="G3884" s="96"/>
    </row>
    <row r="3885">
      <c r="A3885" s="93"/>
      <c r="B3885" s="94"/>
      <c r="C3885" s="94"/>
      <c r="D3885" s="94"/>
      <c r="E3885" s="94"/>
      <c r="F3885" s="93"/>
      <c r="G3885" s="96"/>
    </row>
    <row r="3886">
      <c r="A3886" s="93"/>
      <c r="B3886" s="94"/>
      <c r="C3886" s="94"/>
      <c r="D3886" s="94"/>
      <c r="E3886" s="94"/>
      <c r="F3886" s="93"/>
      <c r="G3886" s="96"/>
    </row>
    <row r="3887">
      <c r="A3887" s="93"/>
      <c r="B3887" s="94"/>
      <c r="C3887" s="94"/>
      <c r="D3887" s="94"/>
      <c r="E3887" s="94"/>
      <c r="F3887" s="93"/>
      <c r="G3887" s="96"/>
    </row>
    <row r="3888">
      <c r="A3888" s="93"/>
      <c r="B3888" s="94"/>
      <c r="C3888" s="94"/>
      <c r="D3888" s="94"/>
      <c r="E3888" s="94"/>
      <c r="F3888" s="93"/>
      <c r="G3888" s="96"/>
    </row>
    <row r="3889">
      <c r="A3889" s="93"/>
      <c r="B3889" s="94"/>
      <c r="C3889" s="94"/>
      <c r="D3889" s="94"/>
      <c r="E3889" s="94"/>
      <c r="F3889" s="93"/>
      <c r="G3889" s="96"/>
    </row>
    <row r="3890">
      <c r="A3890" s="93"/>
      <c r="B3890" s="94"/>
      <c r="C3890" s="94"/>
      <c r="D3890" s="94"/>
      <c r="E3890" s="94"/>
      <c r="F3890" s="93"/>
      <c r="G3890" s="96"/>
    </row>
    <row r="3891">
      <c r="A3891" s="93"/>
      <c r="B3891" s="94"/>
      <c r="C3891" s="94"/>
      <c r="D3891" s="94"/>
      <c r="E3891" s="94"/>
      <c r="F3891" s="93"/>
      <c r="G3891" s="96"/>
    </row>
    <row r="3892">
      <c r="A3892" s="93"/>
      <c r="B3892" s="94"/>
      <c r="C3892" s="94"/>
      <c r="D3892" s="94"/>
      <c r="E3892" s="94"/>
      <c r="F3892" s="93"/>
      <c r="G3892" s="93"/>
    </row>
    <row r="3893">
      <c r="A3893" s="93"/>
      <c r="B3893" s="94"/>
      <c r="C3893" s="94"/>
      <c r="D3893" s="94"/>
      <c r="E3893" s="94"/>
      <c r="F3893" s="93"/>
      <c r="G3893" s="96"/>
    </row>
    <row r="3894">
      <c r="A3894" s="93"/>
      <c r="B3894" s="94"/>
      <c r="C3894" s="94"/>
      <c r="D3894" s="94"/>
      <c r="E3894" s="94"/>
      <c r="F3894" s="93"/>
      <c r="G3894" s="96"/>
    </row>
    <row r="3895">
      <c r="A3895" s="93"/>
      <c r="B3895" s="94"/>
      <c r="C3895" s="94"/>
      <c r="D3895" s="94"/>
      <c r="E3895" s="94"/>
      <c r="F3895" s="93"/>
      <c r="G3895" s="96"/>
    </row>
    <row r="3896">
      <c r="A3896" s="93"/>
      <c r="B3896" s="94"/>
      <c r="C3896" s="94"/>
      <c r="D3896" s="94"/>
      <c r="E3896" s="94"/>
      <c r="F3896" s="93"/>
      <c r="G3896" s="96"/>
    </row>
    <row r="3897">
      <c r="A3897" s="93"/>
      <c r="B3897" s="94"/>
      <c r="C3897" s="94"/>
      <c r="D3897" s="94"/>
      <c r="E3897" s="94"/>
      <c r="F3897" s="93"/>
      <c r="G3897" s="96"/>
    </row>
    <row r="3898">
      <c r="A3898" s="93"/>
      <c r="B3898" s="94"/>
      <c r="C3898" s="94"/>
      <c r="D3898" s="94"/>
      <c r="E3898" s="94"/>
      <c r="F3898" s="93"/>
      <c r="G3898" s="96"/>
    </row>
    <row r="3899">
      <c r="A3899" s="93"/>
      <c r="B3899" s="94"/>
      <c r="C3899" s="94"/>
      <c r="D3899" s="94"/>
      <c r="E3899" s="94"/>
      <c r="F3899" s="93"/>
      <c r="G3899" s="96"/>
    </row>
    <row r="3900">
      <c r="A3900" s="93"/>
      <c r="B3900" s="94"/>
      <c r="C3900" s="94"/>
      <c r="D3900" s="94"/>
      <c r="E3900" s="94"/>
      <c r="F3900" s="93"/>
      <c r="G3900" s="96"/>
    </row>
    <row r="3901">
      <c r="A3901" s="93"/>
      <c r="B3901" s="94"/>
      <c r="C3901" s="94"/>
      <c r="D3901" s="94"/>
      <c r="E3901" s="94"/>
      <c r="F3901" s="93"/>
      <c r="G3901" s="96"/>
    </row>
    <row r="3902">
      <c r="A3902" s="93"/>
      <c r="B3902" s="94"/>
      <c r="C3902" s="94"/>
      <c r="D3902" s="94"/>
      <c r="E3902" s="94"/>
      <c r="F3902" s="93"/>
      <c r="G3902" s="96"/>
    </row>
    <row r="3903">
      <c r="A3903" s="93"/>
      <c r="B3903" s="94"/>
      <c r="C3903" s="94"/>
      <c r="D3903" s="94"/>
      <c r="E3903" s="94"/>
      <c r="F3903" s="93"/>
      <c r="G3903" s="93"/>
    </row>
    <row r="3904">
      <c r="A3904" s="93"/>
      <c r="B3904" s="94"/>
      <c r="C3904" s="94"/>
      <c r="D3904" s="94"/>
      <c r="E3904" s="94"/>
      <c r="F3904" s="93"/>
      <c r="G3904" s="93"/>
    </row>
    <row r="3905">
      <c r="A3905" s="93"/>
      <c r="B3905" s="94"/>
      <c r="C3905" s="94"/>
      <c r="D3905" s="94"/>
      <c r="E3905" s="94"/>
      <c r="F3905" s="93"/>
      <c r="G3905" s="96"/>
    </row>
    <row r="3906">
      <c r="A3906" s="93"/>
      <c r="B3906" s="94"/>
      <c r="C3906" s="94"/>
      <c r="D3906" s="94"/>
      <c r="E3906" s="94"/>
      <c r="F3906" s="93"/>
      <c r="G3906" s="96"/>
    </row>
    <row r="3907">
      <c r="A3907" s="93"/>
      <c r="B3907" s="94"/>
      <c r="C3907" s="94"/>
      <c r="D3907" s="94"/>
      <c r="E3907" s="94"/>
      <c r="F3907" s="93"/>
      <c r="G3907" s="96"/>
    </row>
    <row r="3908">
      <c r="A3908" s="93"/>
      <c r="B3908" s="94"/>
      <c r="C3908" s="94"/>
      <c r="D3908" s="94"/>
      <c r="E3908" s="94"/>
      <c r="F3908" s="93"/>
      <c r="G3908" s="96"/>
    </row>
    <row r="3909">
      <c r="A3909" s="93"/>
      <c r="B3909" s="94"/>
      <c r="C3909" s="94"/>
      <c r="D3909" s="94"/>
      <c r="E3909" s="94"/>
      <c r="F3909" s="93"/>
      <c r="G3909" s="93"/>
    </row>
    <row r="3910">
      <c r="A3910" s="93"/>
      <c r="B3910" s="94"/>
      <c r="C3910" s="94"/>
      <c r="D3910" s="94"/>
      <c r="E3910" s="94"/>
      <c r="F3910" s="93"/>
      <c r="G3910" s="93"/>
    </row>
    <row r="3911">
      <c r="A3911" s="93"/>
      <c r="B3911" s="94"/>
      <c r="C3911" s="94"/>
      <c r="D3911" s="94"/>
      <c r="E3911" s="94"/>
      <c r="F3911" s="93"/>
      <c r="G3911" s="96"/>
    </row>
    <row r="3912">
      <c r="A3912" s="93"/>
      <c r="B3912" s="94"/>
      <c r="C3912" s="94"/>
      <c r="D3912" s="94"/>
      <c r="E3912" s="94"/>
      <c r="F3912" s="93"/>
      <c r="G3912" s="96"/>
    </row>
    <row r="3913">
      <c r="A3913" s="93"/>
      <c r="B3913" s="94"/>
      <c r="C3913" s="94"/>
      <c r="D3913" s="94"/>
      <c r="E3913" s="94"/>
      <c r="F3913" s="93"/>
      <c r="G3913" s="96"/>
    </row>
    <row r="3914">
      <c r="A3914" s="93"/>
      <c r="B3914" s="94"/>
      <c r="C3914" s="94"/>
      <c r="D3914" s="94"/>
      <c r="E3914" s="94"/>
      <c r="F3914" s="93"/>
      <c r="G3914" s="96"/>
    </row>
    <row r="3915">
      <c r="A3915" s="93"/>
      <c r="B3915" s="94"/>
      <c r="C3915" s="94"/>
      <c r="D3915" s="94"/>
      <c r="E3915" s="94"/>
      <c r="F3915" s="93"/>
      <c r="G3915" s="96"/>
    </row>
    <row r="3916">
      <c r="A3916" s="93"/>
      <c r="B3916" s="94"/>
      <c r="C3916" s="94"/>
      <c r="D3916" s="94"/>
      <c r="E3916" s="94"/>
      <c r="F3916" s="93"/>
      <c r="G3916" s="96"/>
    </row>
    <row r="3917">
      <c r="A3917" s="93"/>
      <c r="B3917" s="94"/>
      <c r="C3917" s="94"/>
      <c r="D3917" s="94"/>
      <c r="E3917" s="94"/>
      <c r="F3917" s="93"/>
      <c r="G3917" s="96"/>
    </row>
    <row r="3918">
      <c r="A3918" s="93"/>
      <c r="B3918" s="94"/>
      <c r="C3918" s="94"/>
      <c r="D3918" s="94"/>
      <c r="E3918" s="94"/>
      <c r="F3918" s="93"/>
      <c r="G3918" s="96"/>
    </row>
    <row r="3919">
      <c r="A3919" s="93"/>
      <c r="B3919" s="94"/>
      <c r="C3919" s="94"/>
      <c r="D3919" s="94"/>
      <c r="E3919" s="94"/>
      <c r="F3919" s="93"/>
      <c r="G3919" s="96"/>
    </row>
    <row r="3920">
      <c r="A3920" s="93"/>
      <c r="B3920" s="94"/>
      <c r="C3920" s="94"/>
      <c r="D3920" s="94"/>
      <c r="E3920" s="94"/>
      <c r="F3920" s="93"/>
      <c r="G3920" s="96"/>
    </row>
    <row r="3921">
      <c r="A3921" s="93"/>
      <c r="B3921" s="94"/>
      <c r="C3921" s="94"/>
      <c r="D3921" s="94"/>
      <c r="E3921" s="94"/>
      <c r="F3921" s="93"/>
      <c r="G3921" s="96"/>
    </row>
    <row r="3922">
      <c r="A3922" s="93"/>
      <c r="B3922" s="94"/>
      <c r="C3922" s="94"/>
      <c r="D3922" s="94"/>
      <c r="E3922" s="94"/>
      <c r="F3922" s="93"/>
      <c r="G3922" s="96"/>
    </row>
    <row r="3923">
      <c r="A3923" s="93"/>
      <c r="B3923" s="94"/>
      <c r="C3923" s="94"/>
      <c r="D3923" s="94"/>
      <c r="E3923" s="94"/>
      <c r="F3923" s="93"/>
      <c r="G3923" s="96"/>
    </row>
    <row r="3924">
      <c r="A3924" s="93"/>
      <c r="B3924" s="94"/>
      <c r="C3924" s="94"/>
      <c r="D3924" s="94"/>
      <c r="E3924" s="94"/>
      <c r="F3924" s="93"/>
      <c r="G3924" s="96"/>
    </row>
    <row r="3925">
      <c r="A3925" s="93"/>
      <c r="B3925" s="94"/>
      <c r="C3925" s="94"/>
      <c r="D3925" s="94"/>
      <c r="E3925" s="94"/>
      <c r="F3925" s="93"/>
      <c r="G3925" s="96"/>
    </row>
    <row r="3926">
      <c r="A3926" s="93"/>
      <c r="B3926" s="94"/>
      <c r="C3926" s="94"/>
      <c r="D3926" s="94"/>
      <c r="E3926" s="94"/>
      <c r="F3926" s="93"/>
      <c r="G3926" s="96"/>
    </row>
    <row r="3927">
      <c r="A3927" s="93"/>
      <c r="B3927" s="94"/>
      <c r="C3927" s="94"/>
      <c r="D3927" s="94"/>
      <c r="E3927" s="94"/>
      <c r="F3927" s="93"/>
      <c r="G3927" s="96"/>
    </row>
    <row r="3928">
      <c r="A3928" s="93"/>
      <c r="B3928" s="94"/>
      <c r="C3928" s="94"/>
      <c r="D3928" s="94"/>
      <c r="E3928" s="94"/>
      <c r="F3928" s="93"/>
      <c r="G3928" s="96"/>
    </row>
    <row r="3929">
      <c r="A3929" s="93"/>
      <c r="B3929" s="94"/>
      <c r="C3929" s="94"/>
      <c r="D3929" s="94"/>
      <c r="E3929" s="94"/>
      <c r="F3929" s="93"/>
      <c r="G3929" s="96"/>
    </row>
    <row r="3930">
      <c r="A3930" s="93"/>
      <c r="B3930" s="94"/>
      <c r="C3930" s="94"/>
      <c r="D3930" s="94"/>
      <c r="E3930" s="94"/>
      <c r="F3930" s="93"/>
      <c r="G3930" s="93"/>
    </row>
    <row r="3931">
      <c r="A3931" s="93"/>
      <c r="B3931" s="94"/>
      <c r="C3931" s="94"/>
      <c r="D3931" s="94"/>
      <c r="E3931" s="94"/>
      <c r="F3931" s="93"/>
      <c r="G3931" s="93"/>
    </row>
    <row r="3932">
      <c r="A3932" s="93"/>
      <c r="B3932" s="94"/>
      <c r="C3932" s="94"/>
      <c r="D3932" s="94"/>
      <c r="E3932" s="94"/>
      <c r="F3932" s="93"/>
      <c r="G3932" s="96"/>
    </row>
    <row r="3933">
      <c r="A3933" s="93"/>
      <c r="B3933" s="94"/>
      <c r="C3933" s="94"/>
      <c r="D3933" s="94"/>
      <c r="E3933" s="94"/>
      <c r="F3933" s="93"/>
      <c r="G3933" s="96"/>
    </row>
    <row r="3934">
      <c r="A3934" s="93"/>
      <c r="B3934" s="94"/>
      <c r="C3934" s="94"/>
      <c r="D3934" s="94"/>
      <c r="E3934" s="94"/>
      <c r="F3934" s="93"/>
      <c r="G3934" s="96"/>
    </row>
    <row r="3935">
      <c r="A3935" s="93"/>
      <c r="B3935" s="94"/>
      <c r="C3935" s="94"/>
      <c r="D3935" s="94"/>
      <c r="E3935" s="94"/>
      <c r="F3935" s="93"/>
      <c r="G3935" s="96"/>
    </row>
    <row r="3936">
      <c r="A3936" s="93"/>
      <c r="B3936" s="94"/>
      <c r="C3936" s="94"/>
      <c r="D3936" s="94"/>
      <c r="E3936" s="94"/>
      <c r="F3936" s="93"/>
      <c r="G3936" s="96"/>
    </row>
    <row r="3937">
      <c r="A3937" s="93"/>
      <c r="B3937" s="94"/>
      <c r="C3937" s="94"/>
      <c r="D3937" s="94"/>
      <c r="E3937" s="94"/>
      <c r="F3937" s="93"/>
      <c r="G3937" s="96"/>
    </row>
    <row r="3938">
      <c r="A3938" s="93"/>
      <c r="B3938" s="94"/>
      <c r="C3938" s="94"/>
      <c r="D3938" s="94"/>
      <c r="E3938" s="94"/>
      <c r="F3938" s="93"/>
      <c r="G3938" s="96"/>
    </row>
    <row r="3939">
      <c r="A3939" s="93"/>
      <c r="B3939" s="94"/>
      <c r="C3939" s="94"/>
      <c r="D3939" s="94"/>
      <c r="E3939" s="94"/>
      <c r="F3939" s="93"/>
      <c r="G3939" s="96"/>
    </row>
    <row r="3940">
      <c r="A3940" s="93"/>
      <c r="B3940" s="94"/>
      <c r="C3940" s="94"/>
      <c r="D3940" s="94"/>
      <c r="E3940" s="94"/>
      <c r="F3940" s="93"/>
      <c r="G3940" s="96"/>
    </row>
    <row r="3941">
      <c r="A3941" s="93"/>
      <c r="B3941" s="94"/>
      <c r="C3941" s="94"/>
      <c r="D3941" s="94"/>
      <c r="E3941" s="94"/>
      <c r="F3941" s="93"/>
      <c r="G3941" s="96"/>
    </row>
    <row r="3942">
      <c r="A3942" s="93"/>
      <c r="B3942" s="94"/>
      <c r="C3942" s="94"/>
      <c r="D3942" s="94"/>
      <c r="E3942" s="94"/>
      <c r="F3942" s="93"/>
      <c r="G3942" s="96"/>
    </row>
    <row r="3943">
      <c r="A3943" s="93"/>
      <c r="B3943" s="94"/>
      <c r="C3943" s="94"/>
      <c r="D3943" s="94"/>
      <c r="E3943" s="94"/>
      <c r="F3943" s="93"/>
      <c r="G3943" s="96"/>
    </row>
    <row r="3944">
      <c r="A3944" s="93"/>
      <c r="B3944" s="94"/>
      <c r="C3944" s="94"/>
      <c r="D3944" s="94"/>
      <c r="E3944" s="94"/>
      <c r="F3944" s="93"/>
      <c r="G3944" s="96"/>
    </row>
    <row r="3945">
      <c r="A3945" s="93"/>
      <c r="B3945" s="94"/>
      <c r="C3945" s="94"/>
      <c r="D3945" s="94"/>
      <c r="E3945" s="94"/>
      <c r="F3945" s="93"/>
      <c r="G3945" s="96"/>
    </row>
    <row r="3946">
      <c r="A3946" s="93"/>
      <c r="B3946" s="94"/>
      <c r="C3946" s="94"/>
      <c r="D3946" s="94"/>
      <c r="E3946" s="94"/>
      <c r="F3946" s="93"/>
      <c r="G3946" s="96"/>
    </row>
    <row r="3947">
      <c r="A3947" s="93"/>
      <c r="B3947" s="94"/>
      <c r="C3947" s="94"/>
      <c r="D3947" s="94"/>
      <c r="E3947" s="94"/>
      <c r="F3947" s="93"/>
      <c r="G3947" s="96"/>
    </row>
    <row r="3948">
      <c r="A3948" s="93"/>
      <c r="B3948" s="94"/>
      <c r="C3948" s="94"/>
      <c r="D3948" s="94"/>
      <c r="E3948" s="94"/>
      <c r="F3948" s="93"/>
      <c r="G3948" s="93"/>
    </row>
    <row r="3949">
      <c r="A3949" s="93"/>
      <c r="B3949" s="94"/>
      <c r="C3949" s="94"/>
      <c r="D3949" s="94"/>
      <c r="E3949" s="94"/>
      <c r="F3949" s="93"/>
      <c r="G3949" s="96"/>
    </row>
    <row r="3950">
      <c r="A3950" s="93"/>
      <c r="B3950" s="94"/>
      <c r="C3950" s="94"/>
      <c r="D3950" s="94"/>
      <c r="E3950" s="94"/>
      <c r="F3950" s="93"/>
      <c r="G3950" s="96"/>
    </row>
    <row r="3951">
      <c r="A3951" s="93"/>
      <c r="B3951" s="94"/>
      <c r="C3951" s="94"/>
      <c r="D3951" s="94"/>
      <c r="E3951" s="94"/>
      <c r="F3951" s="93"/>
      <c r="G3951" s="96"/>
    </row>
    <row r="3952">
      <c r="A3952" s="93"/>
      <c r="B3952" s="94"/>
      <c r="C3952" s="94"/>
      <c r="D3952" s="94"/>
      <c r="E3952" s="94"/>
      <c r="F3952" s="93"/>
      <c r="G3952" s="96"/>
    </row>
    <row r="3953">
      <c r="A3953" s="93"/>
      <c r="B3953" s="94"/>
      <c r="C3953" s="94"/>
      <c r="D3953" s="94"/>
      <c r="E3953" s="94"/>
      <c r="F3953" s="93"/>
      <c r="G3953" s="96"/>
    </row>
    <row r="3954">
      <c r="A3954" s="93"/>
      <c r="B3954" s="94"/>
      <c r="C3954" s="94"/>
      <c r="D3954" s="94"/>
      <c r="E3954" s="94"/>
      <c r="F3954" s="93"/>
      <c r="G3954" s="96"/>
    </row>
    <row r="3955">
      <c r="A3955" s="93"/>
      <c r="B3955" s="94"/>
      <c r="C3955" s="94"/>
      <c r="D3955" s="94"/>
      <c r="E3955" s="94"/>
      <c r="F3955" s="93"/>
      <c r="G3955" s="96"/>
    </row>
    <row r="3956">
      <c r="A3956" s="93"/>
      <c r="B3956" s="94"/>
      <c r="C3956" s="94"/>
      <c r="D3956" s="94"/>
      <c r="E3956" s="94"/>
      <c r="F3956" s="93"/>
      <c r="G3956" s="96"/>
    </row>
    <row r="3957">
      <c r="A3957" s="93"/>
      <c r="B3957" s="94"/>
      <c r="C3957" s="94"/>
      <c r="D3957" s="94"/>
      <c r="E3957" s="94"/>
      <c r="F3957" s="93"/>
      <c r="G3957" s="96"/>
    </row>
    <row r="3958">
      <c r="A3958" s="93"/>
      <c r="B3958" s="94"/>
      <c r="C3958" s="94"/>
      <c r="D3958" s="94"/>
      <c r="E3958" s="94"/>
      <c r="F3958" s="93"/>
      <c r="G3958" s="96"/>
    </row>
    <row r="3959">
      <c r="A3959" s="93"/>
      <c r="B3959" s="94"/>
      <c r="C3959" s="94"/>
      <c r="D3959" s="94"/>
      <c r="E3959" s="94"/>
      <c r="F3959" s="93"/>
      <c r="G3959" s="96"/>
    </row>
    <row r="3960">
      <c r="A3960" s="93"/>
      <c r="B3960" s="94"/>
      <c r="C3960" s="94"/>
      <c r="D3960" s="94"/>
      <c r="E3960" s="94"/>
      <c r="F3960" s="93"/>
      <c r="G3960" s="96"/>
    </row>
    <row r="3961">
      <c r="A3961" s="93"/>
      <c r="B3961" s="94"/>
      <c r="C3961" s="94"/>
      <c r="D3961" s="94"/>
      <c r="E3961" s="94"/>
      <c r="F3961" s="93"/>
      <c r="G3961" s="96"/>
    </row>
    <row r="3962">
      <c r="A3962" s="93"/>
      <c r="B3962" s="94"/>
      <c r="C3962" s="94"/>
      <c r="D3962" s="94"/>
      <c r="E3962" s="94"/>
      <c r="F3962" s="93"/>
      <c r="G3962" s="96"/>
    </row>
    <row r="3963">
      <c r="A3963" s="93"/>
      <c r="B3963" s="94"/>
      <c r="C3963" s="94"/>
      <c r="D3963" s="94"/>
      <c r="E3963" s="94"/>
      <c r="F3963" s="93"/>
      <c r="G3963" s="96"/>
    </row>
    <row r="3964">
      <c r="A3964" s="93"/>
      <c r="B3964" s="94"/>
      <c r="C3964" s="94"/>
      <c r="D3964" s="94"/>
      <c r="E3964" s="94"/>
      <c r="F3964" s="93"/>
      <c r="G3964" s="96"/>
    </row>
    <row r="3965">
      <c r="A3965" s="93"/>
      <c r="B3965" s="94"/>
      <c r="C3965" s="94"/>
      <c r="D3965" s="94"/>
      <c r="E3965" s="94"/>
      <c r="F3965" s="93"/>
      <c r="G3965" s="96"/>
    </row>
    <row r="3966">
      <c r="A3966" s="93"/>
      <c r="B3966" s="94"/>
      <c r="C3966" s="94"/>
      <c r="D3966" s="94"/>
      <c r="E3966" s="94"/>
      <c r="F3966" s="93"/>
      <c r="G3966" s="96"/>
    </row>
    <row r="3967">
      <c r="A3967" s="93"/>
      <c r="B3967" s="94"/>
      <c r="C3967" s="94"/>
      <c r="D3967" s="94"/>
      <c r="E3967" s="94"/>
      <c r="F3967" s="93"/>
      <c r="G3967" s="93"/>
    </row>
    <row r="3968">
      <c r="A3968" s="93"/>
      <c r="B3968" s="94"/>
      <c r="C3968" s="94"/>
      <c r="D3968" s="94"/>
      <c r="E3968" s="94"/>
      <c r="F3968" s="93"/>
      <c r="G3968" s="93"/>
    </row>
    <row r="3969">
      <c r="A3969" s="93"/>
      <c r="B3969" s="94"/>
      <c r="C3969" s="94"/>
      <c r="D3969" s="94"/>
      <c r="E3969" s="94"/>
      <c r="F3969" s="93"/>
      <c r="G3969" s="93"/>
    </row>
    <row r="3970">
      <c r="A3970" s="93"/>
      <c r="B3970" s="94"/>
      <c r="C3970" s="94"/>
      <c r="D3970" s="94"/>
      <c r="E3970" s="94"/>
      <c r="F3970" s="93"/>
      <c r="G3970" s="93"/>
    </row>
    <row r="3971">
      <c r="A3971" s="93"/>
      <c r="B3971" s="94"/>
      <c r="C3971" s="94"/>
      <c r="D3971" s="94"/>
      <c r="E3971" s="94"/>
      <c r="F3971" s="93"/>
      <c r="G3971" s="93"/>
    </row>
    <row r="3972">
      <c r="A3972" s="93"/>
      <c r="B3972" s="94"/>
      <c r="C3972" s="94"/>
      <c r="D3972" s="94"/>
      <c r="E3972" s="94"/>
      <c r="F3972" s="93"/>
      <c r="G3972" s="93"/>
    </row>
    <row r="3973">
      <c r="A3973" s="93"/>
      <c r="B3973" s="94"/>
      <c r="C3973" s="94"/>
      <c r="D3973" s="94"/>
      <c r="E3973" s="94"/>
      <c r="F3973" s="93"/>
      <c r="G3973" s="96"/>
    </row>
    <row r="3974">
      <c r="A3974" s="93"/>
      <c r="B3974" s="94"/>
      <c r="C3974" s="94"/>
      <c r="D3974" s="94"/>
      <c r="E3974" s="94"/>
      <c r="F3974" s="93"/>
      <c r="G3974" s="96"/>
    </row>
    <row r="3975">
      <c r="A3975" s="93"/>
      <c r="B3975" s="94"/>
      <c r="C3975" s="94"/>
      <c r="D3975" s="94"/>
      <c r="E3975" s="94"/>
      <c r="F3975" s="93"/>
      <c r="G3975" s="96"/>
    </row>
    <row r="3976">
      <c r="A3976" s="93"/>
      <c r="B3976" s="94"/>
      <c r="C3976" s="94"/>
      <c r="D3976" s="94"/>
      <c r="E3976" s="94"/>
      <c r="F3976" s="93"/>
      <c r="G3976" s="96"/>
    </row>
    <row r="3977">
      <c r="A3977" s="93"/>
      <c r="B3977" s="94"/>
      <c r="C3977" s="94"/>
      <c r="D3977" s="94"/>
      <c r="E3977" s="94"/>
      <c r="F3977" s="93"/>
      <c r="G3977" s="96"/>
    </row>
    <row r="3978">
      <c r="A3978" s="93"/>
      <c r="B3978" s="94"/>
      <c r="C3978" s="94"/>
      <c r="D3978" s="94"/>
      <c r="E3978" s="94"/>
      <c r="F3978" s="93"/>
      <c r="G3978" s="96"/>
    </row>
    <row r="3979">
      <c r="A3979" s="93"/>
      <c r="B3979" s="94"/>
      <c r="C3979" s="94"/>
      <c r="D3979" s="94"/>
      <c r="E3979" s="94"/>
      <c r="F3979" s="93"/>
      <c r="G3979" s="96"/>
    </row>
    <row r="3980">
      <c r="A3980" s="93"/>
      <c r="B3980" s="94"/>
      <c r="C3980" s="94"/>
      <c r="D3980" s="94"/>
      <c r="E3980" s="94"/>
      <c r="F3980" s="93"/>
      <c r="G3980" s="96"/>
    </row>
    <row r="3981">
      <c r="A3981" s="93"/>
      <c r="B3981" s="94"/>
      <c r="C3981" s="94"/>
      <c r="D3981" s="94"/>
      <c r="E3981" s="94"/>
      <c r="F3981" s="93"/>
      <c r="G3981" s="96"/>
    </row>
    <row r="3982">
      <c r="A3982" s="93"/>
      <c r="B3982" s="94"/>
      <c r="C3982" s="94"/>
      <c r="D3982" s="94"/>
      <c r="E3982" s="94"/>
      <c r="F3982" s="93"/>
      <c r="G3982" s="96"/>
    </row>
    <row r="3983">
      <c r="A3983" s="93"/>
      <c r="B3983" s="94"/>
      <c r="C3983" s="94"/>
      <c r="D3983" s="94"/>
      <c r="E3983" s="94"/>
      <c r="F3983" s="93"/>
      <c r="G3983" s="96"/>
    </row>
    <row r="3984">
      <c r="A3984" s="93"/>
      <c r="B3984" s="94"/>
      <c r="C3984" s="94"/>
      <c r="D3984" s="94"/>
      <c r="E3984" s="94"/>
      <c r="F3984" s="93"/>
      <c r="G3984" s="96"/>
    </row>
    <row r="3985">
      <c r="A3985" s="93"/>
      <c r="B3985" s="94"/>
      <c r="C3985" s="94"/>
      <c r="D3985" s="94"/>
      <c r="E3985" s="94"/>
      <c r="F3985" s="93"/>
      <c r="G3985" s="96"/>
    </row>
    <row r="3986">
      <c r="A3986" s="93"/>
      <c r="B3986" s="94"/>
      <c r="C3986" s="94"/>
      <c r="D3986" s="94"/>
      <c r="E3986" s="94"/>
      <c r="F3986" s="93"/>
      <c r="G3986" s="96"/>
    </row>
    <row r="3987">
      <c r="A3987" s="93"/>
      <c r="B3987" s="94"/>
      <c r="C3987" s="94"/>
      <c r="D3987" s="94"/>
      <c r="E3987" s="94"/>
      <c r="F3987" s="93"/>
      <c r="G3987" s="96"/>
    </row>
    <row r="3988">
      <c r="A3988" s="93"/>
      <c r="B3988" s="94"/>
      <c r="C3988" s="94"/>
      <c r="D3988" s="94"/>
      <c r="E3988" s="94"/>
      <c r="F3988" s="93"/>
      <c r="G3988" s="96"/>
    </row>
    <row r="3989">
      <c r="A3989" s="93"/>
      <c r="B3989" s="94"/>
      <c r="C3989" s="94"/>
      <c r="D3989" s="94"/>
      <c r="E3989" s="94"/>
      <c r="F3989" s="93"/>
      <c r="G3989" s="96"/>
    </row>
    <row r="3990">
      <c r="A3990" s="93"/>
      <c r="B3990" s="94"/>
      <c r="C3990" s="94"/>
      <c r="D3990" s="94"/>
      <c r="E3990" s="94"/>
      <c r="F3990" s="93"/>
      <c r="G3990" s="96"/>
    </row>
    <row r="3991">
      <c r="A3991" s="93"/>
      <c r="B3991" s="94"/>
      <c r="C3991" s="94"/>
      <c r="D3991" s="94"/>
      <c r="E3991" s="94"/>
      <c r="F3991" s="93"/>
      <c r="G3991" s="96"/>
    </row>
    <row r="3992">
      <c r="A3992" s="93"/>
      <c r="B3992" s="94"/>
      <c r="C3992" s="94"/>
      <c r="D3992" s="94"/>
      <c r="E3992" s="94"/>
      <c r="F3992" s="93"/>
      <c r="G3992" s="96"/>
    </row>
    <row r="3993">
      <c r="A3993" s="93"/>
      <c r="B3993" s="94"/>
      <c r="C3993" s="94"/>
      <c r="D3993" s="94"/>
      <c r="E3993" s="94"/>
      <c r="F3993" s="93"/>
      <c r="G3993" s="96"/>
    </row>
    <row r="3994">
      <c r="A3994" s="93"/>
      <c r="B3994" s="94"/>
      <c r="C3994" s="94"/>
      <c r="D3994" s="94"/>
      <c r="E3994" s="94"/>
      <c r="F3994" s="93"/>
      <c r="G3994" s="96"/>
    </row>
    <row r="3995">
      <c r="A3995" s="93"/>
      <c r="B3995" s="94"/>
      <c r="C3995" s="94"/>
      <c r="D3995" s="94"/>
      <c r="E3995" s="94"/>
      <c r="F3995" s="93"/>
      <c r="G3995" s="96"/>
    </row>
    <row r="3996">
      <c r="A3996" s="93"/>
      <c r="B3996" s="94"/>
      <c r="C3996" s="94"/>
      <c r="D3996" s="94"/>
      <c r="E3996" s="94"/>
      <c r="F3996" s="93"/>
      <c r="G3996" s="96"/>
    </row>
    <row r="3997">
      <c r="A3997" s="93"/>
      <c r="B3997" s="94"/>
      <c r="C3997" s="94"/>
      <c r="D3997" s="94"/>
      <c r="E3997" s="94"/>
      <c r="F3997" s="93"/>
      <c r="G3997" s="93"/>
    </row>
    <row r="3998">
      <c r="A3998" s="93"/>
      <c r="B3998" s="94"/>
      <c r="C3998" s="94"/>
      <c r="D3998" s="94"/>
      <c r="E3998" s="94"/>
      <c r="F3998" s="93"/>
      <c r="G3998" s="96"/>
    </row>
    <row r="3999">
      <c r="A3999" s="93"/>
      <c r="B3999" s="94"/>
      <c r="C3999" s="94"/>
      <c r="D3999" s="94"/>
      <c r="E3999" s="94"/>
      <c r="F3999" s="93"/>
      <c r="G3999" s="96"/>
    </row>
    <row r="4000">
      <c r="A4000" s="93"/>
      <c r="B4000" s="94"/>
      <c r="C4000" s="94"/>
      <c r="D4000" s="94"/>
      <c r="E4000" s="94"/>
      <c r="F4000" s="93"/>
      <c r="G4000" s="96"/>
    </row>
    <row r="4001">
      <c r="A4001" s="93"/>
      <c r="B4001" s="94"/>
      <c r="C4001" s="94"/>
      <c r="D4001" s="94"/>
      <c r="E4001" s="94"/>
      <c r="F4001" s="93"/>
      <c r="G4001" s="96"/>
    </row>
    <row r="4002">
      <c r="A4002" s="93"/>
      <c r="B4002" s="94"/>
      <c r="C4002" s="94"/>
      <c r="D4002" s="94"/>
      <c r="E4002" s="94"/>
      <c r="F4002" s="93"/>
      <c r="G4002" s="96"/>
    </row>
    <row r="4003">
      <c r="A4003" s="93"/>
      <c r="B4003" s="94"/>
      <c r="C4003" s="94"/>
      <c r="D4003" s="94"/>
      <c r="E4003" s="94"/>
      <c r="F4003" s="93"/>
      <c r="G4003" s="96"/>
    </row>
    <row r="4004">
      <c r="A4004" s="93"/>
      <c r="B4004" s="94"/>
      <c r="C4004" s="94"/>
      <c r="D4004" s="94"/>
      <c r="E4004" s="94"/>
      <c r="F4004" s="93"/>
      <c r="G4004" s="93"/>
    </row>
    <row r="4005">
      <c r="A4005" s="93"/>
      <c r="B4005" s="94"/>
      <c r="C4005" s="94"/>
      <c r="D4005" s="94"/>
      <c r="E4005" s="94"/>
      <c r="F4005" s="93"/>
      <c r="G4005" s="93"/>
    </row>
    <row r="4006">
      <c r="A4006" s="93"/>
      <c r="B4006" s="94"/>
      <c r="C4006" s="94"/>
      <c r="D4006" s="94"/>
      <c r="E4006" s="94"/>
      <c r="F4006" s="93"/>
      <c r="G4006" s="93"/>
    </row>
    <row r="4007">
      <c r="A4007" s="93"/>
      <c r="B4007" s="94"/>
      <c r="C4007" s="94"/>
      <c r="D4007" s="94"/>
      <c r="E4007" s="94"/>
      <c r="F4007" s="93"/>
      <c r="G4007" s="93"/>
    </row>
    <row r="4008">
      <c r="A4008" s="93"/>
      <c r="B4008" s="94"/>
      <c r="C4008" s="94"/>
      <c r="D4008" s="94"/>
      <c r="E4008" s="94"/>
      <c r="F4008" s="93"/>
      <c r="G4008" s="93"/>
    </row>
    <row r="4009">
      <c r="A4009" s="93"/>
      <c r="B4009" s="94"/>
      <c r="C4009" s="94"/>
      <c r="D4009" s="94"/>
      <c r="E4009" s="94"/>
      <c r="F4009" s="93"/>
      <c r="G4009" s="93"/>
    </row>
    <row r="4010">
      <c r="A4010" s="93"/>
      <c r="B4010" s="94"/>
      <c r="C4010" s="94"/>
      <c r="D4010" s="94"/>
      <c r="E4010" s="94"/>
      <c r="F4010" s="93"/>
      <c r="G4010" s="93"/>
    </row>
    <row r="4011">
      <c r="A4011" s="93"/>
      <c r="B4011" s="94"/>
      <c r="C4011" s="94"/>
      <c r="D4011" s="94"/>
      <c r="E4011" s="94"/>
      <c r="F4011" s="93"/>
      <c r="G4011" s="93"/>
    </row>
    <row r="4012">
      <c r="A4012" s="93"/>
      <c r="B4012" s="94"/>
      <c r="C4012" s="94"/>
      <c r="D4012" s="94"/>
      <c r="E4012" s="94"/>
      <c r="F4012" s="93"/>
      <c r="G4012" s="96"/>
    </row>
    <row r="4013">
      <c r="A4013" s="93"/>
      <c r="B4013" s="94"/>
      <c r="C4013" s="94"/>
      <c r="D4013" s="94"/>
      <c r="E4013" s="94"/>
      <c r="F4013" s="93"/>
      <c r="G4013" s="96"/>
    </row>
    <row r="4014">
      <c r="A4014" s="93"/>
      <c r="B4014" s="94"/>
      <c r="C4014" s="94"/>
      <c r="D4014" s="94"/>
      <c r="E4014" s="94"/>
      <c r="F4014" s="93"/>
      <c r="G4014" s="96"/>
    </row>
    <row r="4015">
      <c r="A4015" s="93"/>
      <c r="B4015" s="94"/>
      <c r="C4015" s="94"/>
      <c r="D4015" s="94"/>
      <c r="E4015" s="94"/>
      <c r="F4015" s="93"/>
      <c r="G4015" s="96"/>
    </row>
    <row r="4016">
      <c r="A4016" s="93"/>
      <c r="B4016" s="94"/>
      <c r="C4016" s="94"/>
      <c r="D4016" s="94"/>
      <c r="E4016" s="94"/>
      <c r="F4016" s="93"/>
      <c r="G4016" s="96"/>
    </row>
    <row r="4017">
      <c r="A4017" s="93"/>
      <c r="B4017" s="94"/>
      <c r="C4017" s="94"/>
      <c r="D4017" s="94"/>
      <c r="E4017" s="94"/>
      <c r="F4017" s="93"/>
      <c r="G4017" s="96"/>
    </row>
    <row r="4018">
      <c r="A4018" s="93"/>
      <c r="B4018" s="94"/>
      <c r="C4018" s="94"/>
      <c r="D4018" s="94"/>
      <c r="E4018" s="94"/>
      <c r="F4018" s="93"/>
      <c r="G4018" s="96"/>
    </row>
    <row r="4019">
      <c r="A4019" s="93"/>
      <c r="B4019" s="94"/>
      <c r="C4019" s="94"/>
      <c r="D4019" s="94"/>
      <c r="E4019" s="94"/>
      <c r="F4019" s="93"/>
      <c r="G4019" s="96"/>
    </row>
    <row r="4020">
      <c r="A4020" s="93"/>
      <c r="B4020" s="94"/>
      <c r="C4020" s="94"/>
      <c r="D4020" s="94"/>
      <c r="E4020" s="94"/>
      <c r="F4020" s="93"/>
      <c r="G4020" s="96"/>
    </row>
    <row r="4021">
      <c r="A4021" s="93"/>
      <c r="B4021" s="94"/>
      <c r="C4021" s="94"/>
      <c r="D4021" s="94"/>
      <c r="E4021" s="94"/>
      <c r="F4021" s="93"/>
      <c r="G4021" s="96"/>
    </row>
    <row r="4022">
      <c r="A4022" s="93"/>
      <c r="B4022" s="94"/>
      <c r="C4022" s="94"/>
      <c r="D4022" s="94"/>
      <c r="E4022" s="94"/>
      <c r="F4022" s="93"/>
      <c r="G4022" s="96"/>
    </row>
    <row r="4023">
      <c r="A4023" s="93"/>
      <c r="B4023" s="94"/>
      <c r="C4023" s="94"/>
      <c r="D4023" s="94"/>
      <c r="E4023" s="94"/>
      <c r="F4023" s="93"/>
      <c r="G4023" s="96"/>
    </row>
    <row r="4024">
      <c r="A4024" s="93"/>
      <c r="B4024" s="94"/>
      <c r="C4024" s="94"/>
      <c r="D4024" s="94"/>
      <c r="E4024" s="94"/>
      <c r="F4024" s="93"/>
      <c r="G4024" s="96"/>
    </row>
    <row r="4025">
      <c r="A4025" s="93"/>
      <c r="B4025" s="94"/>
      <c r="C4025" s="94"/>
      <c r="D4025" s="94"/>
      <c r="E4025" s="94"/>
      <c r="F4025" s="93"/>
      <c r="G4025" s="96"/>
    </row>
    <row r="4026">
      <c r="A4026" s="93"/>
      <c r="B4026" s="94"/>
      <c r="C4026" s="94"/>
      <c r="D4026" s="94"/>
      <c r="E4026" s="94"/>
      <c r="F4026" s="93"/>
      <c r="G4026" s="96"/>
    </row>
    <row r="4027">
      <c r="A4027" s="93"/>
      <c r="B4027" s="94"/>
      <c r="C4027" s="94"/>
      <c r="D4027" s="94"/>
      <c r="E4027" s="94"/>
      <c r="F4027" s="93"/>
      <c r="G4027" s="96"/>
    </row>
    <row r="4028">
      <c r="A4028" s="93"/>
      <c r="B4028" s="94"/>
      <c r="C4028" s="94"/>
      <c r="D4028" s="94"/>
      <c r="E4028" s="94"/>
      <c r="F4028" s="93"/>
      <c r="G4028" s="96"/>
    </row>
    <row r="4029">
      <c r="A4029" s="93"/>
      <c r="B4029" s="94"/>
      <c r="C4029" s="94"/>
      <c r="D4029" s="94"/>
      <c r="E4029" s="94"/>
      <c r="F4029" s="93"/>
      <c r="G4029" s="93"/>
    </row>
    <row r="4030">
      <c r="A4030" s="93"/>
      <c r="B4030" s="94"/>
      <c r="C4030" s="94"/>
      <c r="D4030" s="94"/>
      <c r="E4030" s="94"/>
      <c r="F4030" s="93"/>
      <c r="G4030" s="93"/>
    </row>
    <row r="4031">
      <c r="A4031" s="93"/>
      <c r="B4031" s="94"/>
      <c r="C4031" s="94"/>
      <c r="D4031" s="94"/>
      <c r="E4031" s="94"/>
      <c r="F4031" s="93"/>
      <c r="G4031" s="93"/>
    </row>
    <row r="4032">
      <c r="A4032" s="93"/>
      <c r="B4032" s="94"/>
      <c r="C4032" s="94"/>
      <c r="D4032" s="94"/>
      <c r="E4032" s="94"/>
      <c r="F4032" s="93"/>
      <c r="G4032" s="96"/>
    </row>
    <row r="4033">
      <c r="A4033" s="93"/>
      <c r="B4033" s="94"/>
      <c r="C4033" s="94"/>
      <c r="D4033" s="94"/>
      <c r="E4033" s="94"/>
      <c r="F4033" s="93"/>
      <c r="G4033" s="96"/>
    </row>
    <row r="4034">
      <c r="A4034" s="93"/>
      <c r="B4034" s="94"/>
      <c r="C4034" s="94"/>
      <c r="D4034" s="94"/>
      <c r="E4034" s="94"/>
      <c r="F4034" s="93"/>
      <c r="G4034" s="96"/>
    </row>
    <row r="4035">
      <c r="A4035" s="93"/>
      <c r="B4035" s="94"/>
      <c r="C4035" s="94"/>
      <c r="D4035" s="94"/>
      <c r="E4035" s="94"/>
      <c r="F4035" s="93"/>
      <c r="G4035" s="96"/>
    </row>
    <row r="4036">
      <c r="A4036" s="93"/>
      <c r="B4036" s="94"/>
      <c r="C4036" s="94"/>
      <c r="D4036" s="94"/>
      <c r="E4036" s="94"/>
      <c r="F4036" s="93"/>
      <c r="G4036" s="96"/>
    </row>
    <row r="4037">
      <c r="A4037" s="93"/>
      <c r="B4037" s="94"/>
      <c r="C4037" s="94"/>
      <c r="D4037" s="94"/>
      <c r="E4037" s="94"/>
      <c r="F4037" s="93"/>
      <c r="G4037" s="96"/>
    </row>
    <row r="4038">
      <c r="A4038" s="93"/>
      <c r="B4038" s="94"/>
      <c r="C4038" s="94"/>
      <c r="D4038" s="94"/>
      <c r="E4038" s="94"/>
      <c r="F4038" s="93"/>
      <c r="G4038" s="96"/>
    </row>
    <row r="4039">
      <c r="A4039" s="93"/>
      <c r="B4039" s="94"/>
      <c r="C4039" s="94"/>
      <c r="D4039" s="94"/>
      <c r="E4039" s="94"/>
      <c r="F4039" s="93"/>
      <c r="G4039" s="96"/>
    </row>
    <row r="4040">
      <c r="A4040" s="93"/>
      <c r="B4040" s="94"/>
      <c r="C4040" s="94"/>
      <c r="D4040" s="94"/>
      <c r="E4040" s="94"/>
      <c r="F4040" s="93"/>
      <c r="G4040" s="96"/>
    </row>
    <row r="4041">
      <c r="A4041" s="93"/>
      <c r="B4041" s="94"/>
      <c r="C4041" s="94"/>
      <c r="D4041" s="94"/>
      <c r="E4041" s="94"/>
      <c r="F4041" s="93"/>
      <c r="G4041" s="96"/>
    </row>
    <row r="4042">
      <c r="A4042" s="93"/>
      <c r="B4042" s="94"/>
      <c r="C4042" s="94"/>
      <c r="D4042" s="94"/>
      <c r="E4042" s="94"/>
      <c r="F4042" s="93"/>
      <c r="G4042" s="96"/>
    </row>
    <row r="4043">
      <c r="A4043" s="93"/>
      <c r="B4043" s="94"/>
      <c r="C4043" s="94"/>
      <c r="D4043" s="94"/>
      <c r="E4043" s="94"/>
      <c r="F4043" s="93"/>
      <c r="G4043" s="96"/>
    </row>
    <row r="4044">
      <c r="A4044" s="93"/>
      <c r="B4044" s="94"/>
      <c r="C4044" s="94"/>
      <c r="D4044" s="94"/>
      <c r="E4044" s="94"/>
      <c r="F4044" s="93"/>
      <c r="G4044" s="96"/>
    </row>
    <row r="4045">
      <c r="A4045" s="93"/>
      <c r="B4045" s="94"/>
      <c r="C4045" s="94"/>
      <c r="D4045" s="94"/>
      <c r="E4045" s="94"/>
      <c r="F4045" s="93"/>
      <c r="G4045" s="96"/>
    </row>
    <row r="4046">
      <c r="A4046" s="93"/>
      <c r="B4046" s="94"/>
      <c r="C4046" s="94"/>
      <c r="D4046" s="94"/>
      <c r="E4046" s="94"/>
      <c r="F4046" s="93"/>
      <c r="G4046" s="96"/>
    </row>
    <row r="4047">
      <c r="A4047" s="93"/>
      <c r="B4047" s="94"/>
      <c r="C4047" s="94"/>
      <c r="D4047" s="94"/>
      <c r="E4047" s="94"/>
      <c r="F4047" s="93"/>
      <c r="G4047" s="96"/>
    </row>
    <row r="4048">
      <c r="A4048" s="93"/>
      <c r="B4048" s="94"/>
      <c r="C4048" s="94"/>
      <c r="D4048" s="94"/>
      <c r="E4048" s="94"/>
      <c r="F4048" s="93"/>
      <c r="G4048" s="96"/>
    </row>
    <row r="4049">
      <c r="A4049" s="93"/>
      <c r="B4049" s="94"/>
      <c r="C4049" s="94"/>
      <c r="D4049" s="94"/>
      <c r="E4049" s="94"/>
      <c r="F4049" s="93"/>
      <c r="G4049" s="96"/>
    </row>
    <row r="4050">
      <c r="A4050" s="93"/>
      <c r="B4050" s="94"/>
      <c r="C4050" s="94"/>
      <c r="D4050" s="94"/>
      <c r="E4050" s="94"/>
      <c r="F4050" s="93"/>
      <c r="G4050" s="96"/>
    </row>
    <row r="4051">
      <c r="A4051" s="93"/>
      <c r="B4051" s="94"/>
      <c r="C4051" s="94"/>
      <c r="D4051" s="94"/>
      <c r="E4051" s="94"/>
      <c r="F4051" s="93"/>
      <c r="G4051" s="93"/>
    </row>
    <row r="4052">
      <c r="A4052" s="93"/>
      <c r="B4052" s="94"/>
      <c r="C4052" s="94"/>
      <c r="D4052" s="94"/>
      <c r="E4052" s="94"/>
      <c r="F4052" s="93"/>
      <c r="G4052" s="93"/>
    </row>
    <row r="4053">
      <c r="A4053" s="93"/>
      <c r="B4053" s="94"/>
      <c r="C4053" s="94"/>
      <c r="D4053" s="94"/>
      <c r="E4053" s="94"/>
      <c r="F4053" s="93"/>
      <c r="G4053" s="96"/>
    </row>
    <row r="4054">
      <c r="A4054" s="93"/>
      <c r="B4054" s="94"/>
      <c r="C4054" s="94"/>
      <c r="D4054" s="94"/>
      <c r="E4054" s="94"/>
      <c r="F4054" s="93"/>
      <c r="G4054" s="96"/>
    </row>
    <row r="4055">
      <c r="A4055" s="93"/>
      <c r="B4055" s="94"/>
      <c r="C4055" s="94"/>
      <c r="D4055" s="94"/>
      <c r="E4055" s="94"/>
      <c r="F4055" s="93"/>
      <c r="G4055" s="96"/>
    </row>
    <row r="4056">
      <c r="A4056" s="93"/>
      <c r="B4056" s="94"/>
      <c r="C4056" s="94"/>
      <c r="D4056" s="94"/>
      <c r="E4056" s="94"/>
      <c r="F4056" s="93"/>
      <c r="G4056" s="96"/>
    </row>
    <row r="4057">
      <c r="A4057" s="93"/>
      <c r="B4057" s="94"/>
      <c r="C4057" s="94"/>
      <c r="D4057" s="94"/>
      <c r="E4057" s="94"/>
      <c r="F4057" s="93"/>
      <c r="G4057" s="96"/>
    </row>
    <row r="4058">
      <c r="A4058" s="93"/>
      <c r="B4058" s="94"/>
      <c r="C4058" s="94"/>
      <c r="D4058" s="94"/>
      <c r="E4058" s="94"/>
      <c r="F4058" s="93"/>
      <c r="G4058" s="96"/>
    </row>
    <row r="4059">
      <c r="A4059" s="93"/>
      <c r="B4059" s="94"/>
      <c r="C4059" s="94"/>
      <c r="D4059" s="94"/>
      <c r="E4059" s="94"/>
      <c r="F4059" s="93"/>
      <c r="G4059" s="96"/>
    </row>
    <row r="4060">
      <c r="A4060" s="93"/>
      <c r="B4060" s="94"/>
      <c r="C4060" s="94"/>
      <c r="D4060" s="94"/>
      <c r="E4060" s="94"/>
      <c r="F4060" s="93"/>
      <c r="G4060" s="96"/>
    </row>
    <row r="4061">
      <c r="A4061" s="93"/>
      <c r="B4061" s="94"/>
      <c r="C4061" s="94"/>
      <c r="D4061" s="94"/>
      <c r="E4061" s="94"/>
      <c r="F4061" s="93"/>
      <c r="G4061" s="96"/>
    </row>
    <row r="4062">
      <c r="A4062" s="93"/>
      <c r="B4062" s="94"/>
      <c r="C4062" s="94"/>
      <c r="D4062" s="94"/>
      <c r="E4062" s="94"/>
      <c r="F4062" s="93"/>
      <c r="G4062" s="93"/>
    </row>
    <row r="4063">
      <c r="A4063" s="93"/>
      <c r="B4063" s="94"/>
      <c r="C4063" s="94"/>
      <c r="D4063" s="94"/>
      <c r="E4063" s="94"/>
      <c r="F4063" s="93"/>
      <c r="G4063" s="93"/>
    </row>
    <row r="4064">
      <c r="A4064" s="93"/>
      <c r="B4064" s="94"/>
      <c r="C4064" s="94"/>
      <c r="D4064" s="94"/>
      <c r="E4064" s="94"/>
      <c r="F4064" s="93"/>
      <c r="G4064" s="93"/>
    </row>
    <row r="4065">
      <c r="A4065" s="93"/>
      <c r="B4065" s="94"/>
      <c r="C4065" s="94"/>
      <c r="D4065" s="94"/>
      <c r="E4065" s="94"/>
      <c r="F4065" s="93"/>
      <c r="G4065" s="96"/>
    </row>
    <row r="4066">
      <c r="A4066" s="93"/>
      <c r="B4066" s="94"/>
      <c r="C4066" s="94"/>
      <c r="D4066" s="94"/>
      <c r="E4066" s="94"/>
      <c r="F4066" s="93"/>
      <c r="G4066" s="96"/>
    </row>
    <row r="4067">
      <c r="A4067" s="93"/>
      <c r="B4067" s="94"/>
      <c r="C4067" s="94"/>
      <c r="D4067" s="94"/>
      <c r="E4067" s="94"/>
      <c r="F4067" s="93"/>
      <c r="G4067" s="96"/>
    </row>
    <row r="4068">
      <c r="A4068" s="93"/>
      <c r="B4068" s="94"/>
      <c r="C4068" s="94"/>
      <c r="D4068" s="94"/>
      <c r="E4068" s="94"/>
      <c r="F4068" s="93"/>
      <c r="G4068" s="96"/>
    </row>
    <row r="4069">
      <c r="A4069" s="93"/>
      <c r="B4069" s="94"/>
      <c r="C4069" s="94"/>
      <c r="D4069" s="94"/>
      <c r="E4069" s="94"/>
      <c r="F4069" s="93"/>
      <c r="G4069" s="96"/>
    </row>
    <row r="4070">
      <c r="A4070" s="93"/>
      <c r="B4070" s="94"/>
      <c r="C4070" s="94"/>
      <c r="D4070" s="94"/>
      <c r="E4070" s="94"/>
      <c r="F4070" s="93"/>
      <c r="G4070" s="96"/>
    </row>
    <row r="4071">
      <c r="A4071" s="93"/>
      <c r="B4071" s="94"/>
      <c r="C4071" s="94"/>
      <c r="D4071" s="94"/>
      <c r="E4071" s="94"/>
      <c r="F4071" s="93"/>
      <c r="G4071" s="96"/>
    </row>
    <row r="4072">
      <c r="A4072" s="93"/>
      <c r="B4072" s="94"/>
      <c r="C4072" s="94"/>
      <c r="D4072" s="94"/>
      <c r="E4072" s="94"/>
      <c r="F4072" s="93"/>
      <c r="G4072" s="96"/>
    </row>
    <row r="4073">
      <c r="A4073" s="93"/>
      <c r="B4073" s="94"/>
      <c r="C4073" s="94"/>
      <c r="D4073" s="94"/>
      <c r="E4073" s="94"/>
      <c r="F4073" s="93"/>
      <c r="G4073" s="96"/>
    </row>
    <row r="4074">
      <c r="A4074" s="93"/>
      <c r="B4074" s="94"/>
      <c r="C4074" s="94"/>
      <c r="D4074" s="94"/>
      <c r="E4074" s="94"/>
      <c r="F4074" s="93"/>
      <c r="G4074" s="93"/>
    </row>
    <row r="4075">
      <c r="A4075" s="93"/>
      <c r="B4075" s="94"/>
      <c r="C4075" s="94"/>
      <c r="D4075" s="94"/>
      <c r="E4075" s="94"/>
      <c r="F4075" s="93"/>
      <c r="G4075" s="93"/>
    </row>
    <row r="4076">
      <c r="A4076" s="93"/>
      <c r="B4076" s="94"/>
      <c r="C4076" s="94"/>
      <c r="D4076" s="94"/>
      <c r="E4076" s="94"/>
      <c r="F4076" s="93"/>
      <c r="G4076" s="93"/>
    </row>
    <row r="4077">
      <c r="A4077" s="93"/>
      <c r="B4077" s="94"/>
      <c r="C4077" s="94"/>
      <c r="D4077" s="94"/>
      <c r="E4077" s="94"/>
      <c r="F4077" s="93"/>
      <c r="G4077" s="93"/>
    </row>
    <row r="4078">
      <c r="A4078" s="93"/>
      <c r="B4078" s="94"/>
      <c r="C4078" s="94"/>
      <c r="D4078" s="94"/>
      <c r="E4078" s="94"/>
      <c r="F4078" s="93"/>
      <c r="G4078" s="96"/>
    </row>
    <row r="4079">
      <c r="A4079" s="93"/>
      <c r="B4079" s="94"/>
      <c r="C4079" s="94"/>
      <c r="D4079" s="94"/>
      <c r="E4079" s="94"/>
      <c r="F4079" s="93"/>
      <c r="G4079" s="96"/>
    </row>
    <row r="4080">
      <c r="A4080" s="93"/>
      <c r="B4080" s="94"/>
      <c r="C4080" s="94"/>
      <c r="D4080" s="94"/>
      <c r="E4080" s="94"/>
      <c r="F4080" s="93"/>
      <c r="G4080" s="96"/>
    </row>
    <row r="4081">
      <c r="A4081" s="93"/>
      <c r="B4081" s="94"/>
      <c r="C4081" s="94"/>
      <c r="D4081" s="94"/>
      <c r="E4081" s="94"/>
      <c r="F4081" s="93"/>
      <c r="G4081" s="96"/>
    </row>
    <row r="4082">
      <c r="A4082" s="93"/>
      <c r="B4082" s="94"/>
      <c r="C4082" s="94"/>
      <c r="D4082" s="94"/>
      <c r="E4082" s="94"/>
      <c r="F4082" s="93"/>
      <c r="G4082" s="96"/>
    </row>
    <row r="4083">
      <c r="A4083" s="93"/>
      <c r="B4083" s="94"/>
      <c r="C4083" s="94"/>
      <c r="D4083" s="94"/>
      <c r="E4083" s="94"/>
      <c r="F4083" s="93"/>
      <c r="G4083" s="96"/>
    </row>
    <row r="4084">
      <c r="A4084" s="93"/>
      <c r="B4084" s="94"/>
      <c r="C4084" s="94"/>
      <c r="D4084" s="94"/>
      <c r="E4084" s="94"/>
      <c r="F4084" s="93"/>
      <c r="G4084" s="96"/>
    </row>
    <row r="4085">
      <c r="A4085" s="93"/>
      <c r="B4085" s="94"/>
      <c r="C4085" s="94"/>
      <c r="D4085" s="94"/>
      <c r="E4085" s="94"/>
      <c r="F4085" s="93"/>
      <c r="G4085" s="96"/>
    </row>
    <row r="4086">
      <c r="A4086" s="93"/>
      <c r="B4086" s="94"/>
      <c r="C4086" s="94"/>
      <c r="D4086" s="94"/>
      <c r="E4086" s="94"/>
      <c r="F4086" s="93"/>
      <c r="G4086" s="96"/>
    </row>
    <row r="4087">
      <c r="A4087" s="93"/>
      <c r="B4087" s="94"/>
      <c r="C4087" s="94"/>
      <c r="D4087" s="94"/>
      <c r="E4087" s="94"/>
      <c r="F4087" s="93"/>
      <c r="G4087" s="96"/>
    </row>
    <row r="4088">
      <c r="A4088" s="93"/>
      <c r="B4088" s="94"/>
      <c r="C4088" s="94"/>
      <c r="D4088" s="94"/>
      <c r="E4088" s="94"/>
      <c r="F4088" s="93"/>
      <c r="G4088" s="96"/>
    </row>
    <row r="4089">
      <c r="A4089" s="93"/>
      <c r="B4089" s="94"/>
      <c r="C4089" s="94"/>
      <c r="D4089" s="94"/>
      <c r="E4089" s="94"/>
      <c r="F4089" s="93"/>
      <c r="G4089" s="96"/>
    </row>
    <row r="4090">
      <c r="A4090" s="93"/>
      <c r="B4090" s="94"/>
      <c r="C4090" s="94"/>
      <c r="D4090" s="94"/>
      <c r="E4090" s="94"/>
      <c r="F4090" s="93"/>
      <c r="G4090" s="96"/>
    </row>
    <row r="4091">
      <c r="A4091" s="93"/>
      <c r="B4091" s="94"/>
      <c r="C4091" s="94"/>
      <c r="D4091" s="94"/>
      <c r="E4091" s="94"/>
      <c r="F4091" s="93"/>
      <c r="G4091" s="96"/>
    </row>
    <row r="4092">
      <c r="A4092" s="93"/>
      <c r="B4092" s="94"/>
      <c r="C4092" s="94"/>
      <c r="D4092" s="94"/>
      <c r="E4092" s="94"/>
      <c r="F4092" s="93"/>
      <c r="G4092" s="96"/>
    </row>
    <row r="4093">
      <c r="A4093" s="93"/>
      <c r="B4093" s="94"/>
      <c r="C4093" s="94"/>
      <c r="D4093" s="94"/>
      <c r="E4093" s="94"/>
      <c r="F4093" s="93"/>
      <c r="G4093" s="96"/>
    </row>
    <row r="4094">
      <c r="A4094" s="93"/>
      <c r="B4094" s="94"/>
      <c r="C4094" s="94"/>
      <c r="D4094" s="94"/>
      <c r="E4094" s="94"/>
      <c r="F4094" s="93"/>
      <c r="G4094" s="96"/>
    </row>
    <row r="4095">
      <c r="A4095" s="93"/>
      <c r="B4095" s="94"/>
      <c r="C4095" s="94"/>
      <c r="D4095" s="94"/>
      <c r="E4095" s="94"/>
      <c r="F4095" s="93"/>
      <c r="G4095" s="96"/>
    </row>
    <row r="4096">
      <c r="A4096" s="93"/>
      <c r="B4096" s="94"/>
      <c r="C4096" s="94"/>
      <c r="D4096" s="94"/>
      <c r="E4096" s="94"/>
      <c r="F4096" s="93"/>
      <c r="G4096" s="96"/>
    </row>
    <row r="4097">
      <c r="A4097" s="93"/>
      <c r="B4097" s="94"/>
      <c r="C4097" s="94"/>
      <c r="D4097" s="94"/>
      <c r="E4097" s="94"/>
      <c r="F4097" s="93"/>
      <c r="G4097" s="96"/>
    </row>
    <row r="4098">
      <c r="A4098" s="93"/>
      <c r="B4098" s="94"/>
      <c r="C4098" s="94"/>
      <c r="D4098" s="94"/>
      <c r="E4098" s="94"/>
      <c r="F4098" s="93"/>
      <c r="G4098" s="96"/>
    </row>
    <row r="4099">
      <c r="A4099" s="93"/>
      <c r="B4099" s="94"/>
      <c r="C4099" s="94"/>
      <c r="D4099" s="94"/>
      <c r="E4099" s="94"/>
      <c r="F4099" s="93"/>
      <c r="G4099" s="93"/>
    </row>
    <row r="4100">
      <c r="A4100" s="93"/>
      <c r="B4100" s="94"/>
      <c r="C4100" s="94"/>
      <c r="D4100" s="94"/>
      <c r="E4100" s="94"/>
      <c r="F4100" s="93"/>
      <c r="G4100" s="93"/>
    </row>
    <row r="4101">
      <c r="A4101" s="93"/>
      <c r="B4101" s="94"/>
      <c r="C4101" s="94"/>
      <c r="D4101" s="94"/>
      <c r="E4101" s="94"/>
      <c r="F4101" s="93"/>
      <c r="G4101" s="93"/>
    </row>
    <row r="4102">
      <c r="A4102" s="93"/>
      <c r="B4102" s="94"/>
      <c r="C4102" s="94"/>
      <c r="D4102" s="94"/>
      <c r="E4102" s="94"/>
      <c r="F4102" s="93"/>
      <c r="G4102" s="93"/>
    </row>
    <row r="4103">
      <c r="A4103" s="93"/>
      <c r="B4103" s="94"/>
      <c r="C4103" s="94"/>
      <c r="D4103" s="94"/>
      <c r="E4103" s="94"/>
      <c r="F4103" s="93"/>
      <c r="G4103" s="93"/>
    </row>
    <row r="4104">
      <c r="A4104" s="93"/>
      <c r="B4104" s="94"/>
      <c r="C4104" s="94"/>
      <c r="D4104" s="94"/>
      <c r="E4104" s="94"/>
      <c r="F4104" s="93"/>
      <c r="G4104" s="93"/>
    </row>
    <row r="4105">
      <c r="A4105" s="93"/>
      <c r="B4105" s="94"/>
      <c r="C4105" s="94"/>
      <c r="D4105" s="94"/>
      <c r="E4105" s="94"/>
      <c r="F4105" s="93"/>
      <c r="G4105" s="93"/>
    </row>
    <row r="4106">
      <c r="A4106" s="93"/>
      <c r="B4106" s="94"/>
      <c r="C4106" s="94"/>
      <c r="D4106" s="94"/>
      <c r="E4106" s="94"/>
      <c r="F4106" s="93"/>
      <c r="G4106" s="93"/>
    </row>
    <row r="4107">
      <c r="A4107" s="93"/>
      <c r="B4107" s="94"/>
      <c r="C4107" s="94"/>
      <c r="D4107" s="94"/>
      <c r="E4107" s="94"/>
      <c r="F4107" s="93"/>
      <c r="G4107" s="93"/>
    </row>
    <row r="4108">
      <c r="A4108" s="93"/>
      <c r="B4108" s="94"/>
      <c r="C4108" s="94"/>
      <c r="D4108" s="94"/>
      <c r="E4108" s="94"/>
      <c r="F4108" s="93"/>
      <c r="G4108" s="93"/>
    </row>
    <row r="4109">
      <c r="A4109" s="93"/>
      <c r="B4109" s="94"/>
      <c r="C4109" s="94"/>
      <c r="D4109" s="94"/>
      <c r="E4109" s="94"/>
      <c r="F4109" s="93"/>
      <c r="G4109" s="96"/>
    </row>
    <row r="4110">
      <c r="A4110" s="93"/>
      <c r="B4110" s="94"/>
      <c r="C4110" s="94"/>
      <c r="D4110" s="94"/>
      <c r="E4110" s="94"/>
      <c r="F4110" s="93"/>
      <c r="G4110" s="96"/>
    </row>
    <row r="4111">
      <c r="A4111" s="93"/>
      <c r="B4111" s="94"/>
      <c r="C4111" s="94"/>
      <c r="D4111" s="94"/>
      <c r="E4111" s="94"/>
      <c r="F4111" s="93"/>
      <c r="G4111" s="96"/>
    </row>
    <row r="4112">
      <c r="A4112" s="93"/>
      <c r="B4112" s="94"/>
      <c r="C4112" s="94"/>
      <c r="D4112" s="94"/>
      <c r="E4112" s="94"/>
      <c r="F4112" s="93"/>
      <c r="G4112" s="96"/>
    </row>
    <row r="4113">
      <c r="A4113" s="93"/>
      <c r="B4113" s="94"/>
      <c r="C4113" s="94"/>
      <c r="D4113" s="94"/>
      <c r="E4113" s="94"/>
      <c r="F4113" s="93"/>
      <c r="G4113" s="96"/>
    </row>
    <row r="4114">
      <c r="A4114" s="93"/>
      <c r="B4114" s="94"/>
      <c r="C4114" s="94"/>
      <c r="D4114" s="94"/>
      <c r="E4114" s="94"/>
      <c r="F4114" s="93"/>
      <c r="G4114" s="96"/>
    </row>
    <row r="4115">
      <c r="A4115" s="93"/>
      <c r="B4115" s="94"/>
      <c r="C4115" s="94"/>
      <c r="D4115" s="94"/>
      <c r="E4115" s="94"/>
      <c r="F4115" s="93"/>
      <c r="G4115" s="96"/>
    </row>
    <row r="4116">
      <c r="A4116" s="93"/>
      <c r="B4116" s="94"/>
      <c r="C4116" s="94"/>
      <c r="D4116" s="94"/>
      <c r="E4116" s="94"/>
      <c r="F4116" s="93"/>
      <c r="G4116" s="96"/>
    </row>
    <row r="4117">
      <c r="A4117" s="93"/>
      <c r="B4117" s="94"/>
      <c r="C4117" s="94"/>
      <c r="D4117" s="94"/>
      <c r="E4117" s="94"/>
      <c r="F4117" s="93"/>
      <c r="G4117" s="96"/>
    </row>
    <row r="4118">
      <c r="A4118" s="93"/>
      <c r="B4118" s="94"/>
      <c r="C4118" s="94"/>
      <c r="D4118" s="94"/>
      <c r="E4118" s="94"/>
      <c r="F4118" s="93"/>
      <c r="G4118" s="96"/>
    </row>
    <row r="4119">
      <c r="A4119" s="93"/>
      <c r="B4119" s="94"/>
      <c r="C4119" s="94"/>
      <c r="D4119" s="94"/>
      <c r="E4119" s="94"/>
      <c r="F4119" s="93"/>
      <c r="G4119" s="96"/>
    </row>
    <row r="4120">
      <c r="A4120" s="93"/>
      <c r="B4120" s="94"/>
      <c r="C4120" s="94"/>
      <c r="D4120" s="94"/>
      <c r="E4120" s="94"/>
      <c r="F4120" s="93"/>
      <c r="G4120" s="93"/>
    </row>
    <row r="4121">
      <c r="A4121" s="93"/>
      <c r="B4121" s="94"/>
      <c r="C4121" s="94"/>
      <c r="D4121" s="94"/>
      <c r="E4121" s="94"/>
      <c r="F4121" s="93"/>
      <c r="G4121" s="96"/>
    </row>
    <row r="4122">
      <c r="A4122" s="93"/>
      <c r="B4122" s="94"/>
      <c r="C4122" s="94"/>
      <c r="D4122" s="94"/>
      <c r="E4122" s="94"/>
      <c r="F4122" s="93"/>
      <c r="G4122" s="96"/>
    </row>
    <row r="4123">
      <c r="A4123" s="93"/>
      <c r="B4123" s="94"/>
      <c r="C4123" s="94"/>
      <c r="D4123" s="94"/>
      <c r="E4123" s="94"/>
      <c r="F4123" s="93"/>
      <c r="G4123" s="96"/>
    </row>
    <row r="4124">
      <c r="A4124" s="93"/>
      <c r="B4124" s="94"/>
      <c r="C4124" s="94"/>
      <c r="D4124" s="94"/>
      <c r="E4124" s="94"/>
      <c r="F4124" s="93"/>
      <c r="G4124" s="96"/>
    </row>
    <row r="4125">
      <c r="A4125" s="93"/>
      <c r="B4125" s="94"/>
      <c r="C4125" s="94"/>
      <c r="D4125" s="94"/>
      <c r="E4125" s="94"/>
      <c r="F4125" s="93"/>
      <c r="G4125" s="96"/>
    </row>
    <row r="4126">
      <c r="A4126" s="93"/>
      <c r="B4126" s="94"/>
      <c r="C4126" s="94"/>
      <c r="D4126" s="94"/>
      <c r="E4126" s="94"/>
      <c r="F4126" s="93"/>
      <c r="G4126" s="96"/>
    </row>
    <row r="4127">
      <c r="A4127" s="93"/>
      <c r="B4127" s="94"/>
      <c r="C4127" s="94"/>
      <c r="D4127" s="94"/>
      <c r="E4127" s="94"/>
      <c r="F4127" s="93"/>
      <c r="G4127" s="96"/>
    </row>
    <row r="4128">
      <c r="A4128" s="93"/>
      <c r="B4128" s="94"/>
      <c r="C4128" s="94"/>
      <c r="D4128" s="94"/>
      <c r="E4128" s="94"/>
      <c r="F4128" s="93"/>
      <c r="G4128" s="96"/>
    </row>
    <row r="4129">
      <c r="A4129" s="93"/>
      <c r="B4129" s="94"/>
      <c r="C4129" s="94"/>
      <c r="D4129" s="94"/>
      <c r="E4129" s="94"/>
      <c r="F4129" s="93"/>
      <c r="G4129" s="96"/>
    </row>
    <row r="4130">
      <c r="A4130" s="93"/>
      <c r="B4130" s="94"/>
      <c r="C4130" s="94"/>
      <c r="D4130" s="94"/>
      <c r="E4130" s="94"/>
      <c r="F4130" s="93"/>
      <c r="G4130" s="96"/>
    </row>
    <row r="4131">
      <c r="A4131" s="93"/>
      <c r="B4131" s="94"/>
      <c r="C4131" s="94"/>
      <c r="D4131" s="94"/>
      <c r="E4131" s="94"/>
      <c r="F4131" s="93"/>
      <c r="G4131" s="96"/>
    </row>
    <row r="4132">
      <c r="A4132" s="93"/>
      <c r="B4132" s="94"/>
      <c r="C4132" s="94"/>
      <c r="D4132" s="94"/>
      <c r="E4132" s="94"/>
      <c r="F4132" s="93"/>
      <c r="G4132" s="93"/>
    </row>
    <row r="4133">
      <c r="A4133" s="93"/>
      <c r="B4133" s="94"/>
      <c r="C4133" s="94"/>
      <c r="D4133" s="94"/>
      <c r="E4133" s="94"/>
      <c r="F4133" s="93"/>
      <c r="G4133" s="93"/>
    </row>
    <row r="4134">
      <c r="A4134" s="93"/>
      <c r="B4134" s="94"/>
      <c r="C4134" s="94"/>
      <c r="D4134" s="94"/>
      <c r="E4134" s="94"/>
      <c r="F4134" s="93"/>
      <c r="G4134" s="96"/>
    </row>
    <row r="4135">
      <c r="A4135" s="93"/>
      <c r="B4135" s="94"/>
      <c r="C4135" s="94"/>
      <c r="D4135" s="94"/>
      <c r="E4135" s="94"/>
      <c r="F4135" s="93"/>
      <c r="G4135" s="96"/>
    </row>
    <row r="4136">
      <c r="A4136" s="93"/>
      <c r="B4136" s="94"/>
      <c r="C4136" s="94"/>
      <c r="D4136" s="94"/>
      <c r="E4136" s="94"/>
      <c r="F4136" s="93"/>
      <c r="G4136" s="96"/>
    </row>
    <row r="4137">
      <c r="A4137" s="93"/>
      <c r="B4137" s="94"/>
      <c r="C4137" s="94"/>
      <c r="D4137" s="94"/>
      <c r="E4137" s="94"/>
      <c r="F4137" s="93"/>
      <c r="G4137" s="96"/>
    </row>
    <row r="4138">
      <c r="A4138" s="93"/>
      <c r="B4138" s="94"/>
      <c r="C4138" s="94"/>
      <c r="D4138" s="94"/>
      <c r="E4138" s="94"/>
      <c r="F4138" s="93"/>
      <c r="G4138" s="96"/>
    </row>
    <row r="4139">
      <c r="A4139" s="93"/>
      <c r="B4139" s="94"/>
      <c r="C4139" s="94"/>
      <c r="D4139" s="94"/>
      <c r="E4139" s="94"/>
      <c r="F4139" s="93"/>
      <c r="G4139" s="96"/>
    </row>
    <row r="4140">
      <c r="A4140" s="93"/>
      <c r="B4140" s="94"/>
      <c r="C4140" s="94"/>
      <c r="D4140" s="94"/>
      <c r="E4140" s="94"/>
      <c r="F4140" s="93"/>
      <c r="G4140" s="93"/>
    </row>
    <row r="4141">
      <c r="A4141" s="93"/>
      <c r="B4141" s="94"/>
      <c r="C4141" s="94"/>
      <c r="D4141" s="94"/>
      <c r="E4141" s="94"/>
      <c r="F4141" s="93"/>
      <c r="G4141" s="93"/>
    </row>
    <row r="4142">
      <c r="A4142" s="93"/>
      <c r="B4142" s="94"/>
      <c r="C4142" s="94"/>
      <c r="D4142" s="94"/>
      <c r="E4142" s="94"/>
      <c r="F4142" s="93"/>
      <c r="G4142" s="93"/>
    </row>
    <row r="4143">
      <c r="A4143" s="93"/>
      <c r="B4143" s="94"/>
      <c r="C4143" s="94"/>
      <c r="D4143" s="94"/>
      <c r="E4143" s="94"/>
      <c r="F4143" s="93"/>
      <c r="G4143" s="96"/>
    </row>
    <row r="4144">
      <c r="A4144" s="93"/>
      <c r="B4144" s="94"/>
      <c r="C4144" s="94"/>
      <c r="D4144" s="94"/>
      <c r="E4144" s="94"/>
      <c r="F4144" s="93"/>
      <c r="G4144" s="96"/>
    </row>
    <row r="4145">
      <c r="A4145" s="93"/>
      <c r="B4145" s="94"/>
      <c r="C4145" s="94"/>
      <c r="D4145" s="94"/>
      <c r="E4145" s="94"/>
      <c r="F4145" s="93"/>
      <c r="G4145" s="96"/>
    </row>
    <row r="4146">
      <c r="A4146" s="93"/>
      <c r="B4146" s="94"/>
      <c r="C4146" s="94"/>
      <c r="D4146" s="94"/>
      <c r="E4146" s="94"/>
      <c r="F4146" s="93"/>
      <c r="G4146" s="96"/>
    </row>
    <row r="4147">
      <c r="A4147" s="93"/>
      <c r="B4147" s="94"/>
      <c r="C4147" s="94"/>
      <c r="D4147" s="94"/>
      <c r="E4147" s="94"/>
      <c r="F4147" s="93"/>
      <c r="G4147" s="96"/>
    </row>
    <row r="4148">
      <c r="A4148" s="93"/>
      <c r="B4148" s="94"/>
      <c r="C4148" s="94"/>
      <c r="D4148" s="94"/>
      <c r="E4148" s="94"/>
      <c r="F4148" s="93"/>
      <c r="G4148" s="96"/>
    </row>
    <row r="4149">
      <c r="A4149" s="93"/>
      <c r="B4149" s="94"/>
      <c r="C4149" s="94"/>
      <c r="D4149" s="94"/>
      <c r="E4149" s="94"/>
      <c r="F4149" s="93"/>
      <c r="G4149" s="96"/>
    </row>
    <row r="4150">
      <c r="A4150" s="93"/>
      <c r="B4150" s="94"/>
      <c r="C4150" s="94"/>
      <c r="D4150" s="94"/>
      <c r="E4150" s="94"/>
      <c r="F4150" s="93"/>
      <c r="G4150" s="96"/>
    </row>
    <row r="4151">
      <c r="A4151" s="93"/>
      <c r="B4151" s="94"/>
      <c r="C4151" s="94"/>
      <c r="D4151" s="94"/>
      <c r="E4151" s="94"/>
      <c r="F4151" s="93"/>
      <c r="G4151" s="96"/>
    </row>
    <row r="4152">
      <c r="A4152" s="93"/>
      <c r="B4152" s="94"/>
      <c r="C4152" s="94"/>
      <c r="D4152" s="94"/>
      <c r="E4152" s="94"/>
      <c r="F4152" s="93"/>
      <c r="G4152" s="96"/>
    </row>
    <row r="4153">
      <c r="A4153" s="93"/>
      <c r="B4153" s="94"/>
      <c r="C4153" s="94"/>
      <c r="D4153" s="94"/>
      <c r="E4153" s="94"/>
      <c r="F4153" s="93"/>
      <c r="G4153" s="96"/>
    </row>
    <row r="4154">
      <c r="A4154" s="93"/>
      <c r="B4154" s="94"/>
      <c r="C4154" s="94"/>
      <c r="D4154" s="94"/>
      <c r="E4154" s="94"/>
      <c r="F4154" s="93"/>
      <c r="G4154" s="96"/>
    </row>
    <row r="4155">
      <c r="A4155" s="93"/>
      <c r="B4155" s="94"/>
      <c r="C4155" s="94"/>
      <c r="D4155" s="94"/>
      <c r="E4155" s="94"/>
      <c r="F4155" s="93"/>
      <c r="G4155" s="93"/>
    </row>
    <row r="4156">
      <c r="A4156" s="93"/>
      <c r="B4156" s="94"/>
      <c r="C4156" s="94"/>
      <c r="D4156" s="94"/>
      <c r="E4156" s="94"/>
      <c r="F4156" s="93"/>
      <c r="G4156" s="93"/>
    </row>
    <row r="4157">
      <c r="A4157" s="93"/>
      <c r="B4157" s="94"/>
      <c r="C4157" s="94"/>
      <c r="D4157" s="94"/>
      <c r="E4157" s="94"/>
      <c r="F4157" s="93"/>
      <c r="G4157" s="93"/>
    </row>
    <row r="4158">
      <c r="A4158" s="93"/>
      <c r="B4158" s="94"/>
      <c r="C4158" s="94"/>
      <c r="D4158" s="94"/>
      <c r="E4158" s="94"/>
      <c r="F4158" s="93"/>
      <c r="G4158" s="93"/>
    </row>
    <row r="4159">
      <c r="A4159" s="93"/>
      <c r="B4159" s="94"/>
      <c r="C4159" s="94"/>
      <c r="D4159" s="94"/>
      <c r="E4159" s="94"/>
      <c r="F4159" s="93"/>
      <c r="G4159" s="93"/>
    </row>
    <row r="4160">
      <c r="A4160" s="93"/>
      <c r="B4160" s="94"/>
      <c r="C4160" s="94"/>
      <c r="D4160" s="94"/>
      <c r="E4160" s="94"/>
      <c r="F4160" s="93"/>
      <c r="G4160" s="96"/>
    </row>
    <row r="4161">
      <c r="A4161" s="93"/>
      <c r="B4161" s="94"/>
      <c r="C4161" s="94"/>
      <c r="D4161" s="94"/>
      <c r="E4161" s="94"/>
      <c r="F4161" s="93"/>
      <c r="G4161" s="96"/>
    </row>
    <row r="4162">
      <c r="A4162" s="93"/>
      <c r="B4162" s="94"/>
      <c r="C4162" s="94"/>
      <c r="D4162" s="94"/>
      <c r="E4162" s="94"/>
      <c r="F4162" s="93"/>
      <c r="G4162" s="96"/>
    </row>
    <row r="4163">
      <c r="A4163" s="93"/>
      <c r="B4163" s="94"/>
      <c r="C4163" s="94"/>
      <c r="D4163" s="94"/>
      <c r="E4163" s="94"/>
      <c r="F4163" s="93"/>
      <c r="G4163" s="96"/>
    </row>
    <row r="4164">
      <c r="A4164" s="93"/>
      <c r="B4164" s="94"/>
      <c r="C4164" s="94"/>
      <c r="D4164" s="94"/>
      <c r="E4164" s="94"/>
      <c r="F4164" s="93"/>
      <c r="G4164" s="96"/>
    </row>
    <row r="4165">
      <c r="A4165" s="93"/>
      <c r="B4165" s="94"/>
      <c r="C4165" s="94"/>
      <c r="D4165" s="94"/>
      <c r="E4165" s="94"/>
      <c r="F4165" s="93"/>
      <c r="G4165" s="96"/>
    </row>
    <row r="4166">
      <c r="A4166" s="93"/>
      <c r="B4166" s="94"/>
      <c r="C4166" s="94"/>
      <c r="D4166" s="94"/>
      <c r="E4166" s="94"/>
      <c r="F4166" s="93"/>
      <c r="G4166" s="96"/>
    </row>
    <row r="4167">
      <c r="A4167" s="93"/>
      <c r="B4167" s="94"/>
      <c r="C4167" s="94"/>
      <c r="D4167" s="94"/>
      <c r="E4167" s="94"/>
      <c r="F4167" s="93"/>
      <c r="G4167" s="96"/>
    </row>
    <row r="4168">
      <c r="A4168" s="93"/>
      <c r="B4168" s="94"/>
      <c r="C4168" s="94"/>
      <c r="D4168" s="94"/>
      <c r="E4168" s="94"/>
      <c r="F4168" s="93"/>
      <c r="G4168" s="96"/>
    </row>
    <row r="4169">
      <c r="A4169" s="93"/>
      <c r="B4169" s="94"/>
      <c r="C4169" s="94"/>
      <c r="D4169" s="94"/>
      <c r="E4169" s="94"/>
      <c r="F4169" s="93"/>
      <c r="G4169" s="96"/>
    </row>
    <row r="4170">
      <c r="A4170" s="93"/>
      <c r="B4170" s="94"/>
      <c r="C4170" s="94"/>
      <c r="D4170" s="94"/>
      <c r="E4170" s="94"/>
      <c r="F4170" s="93"/>
      <c r="G4170" s="96"/>
    </row>
    <row r="4171">
      <c r="A4171" s="93"/>
      <c r="B4171" s="94"/>
      <c r="C4171" s="94"/>
      <c r="D4171" s="94"/>
      <c r="E4171" s="94"/>
      <c r="F4171" s="93"/>
      <c r="G4171" s="96"/>
    </row>
    <row r="4172">
      <c r="A4172" s="93"/>
      <c r="B4172" s="94"/>
      <c r="C4172" s="94"/>
      <c r="D4172" s="94"/>
      <c r="E4172" s="94"/>
      <c r="F4172" s="93"/>
      <c r="G4172" s="93"/>
    </row>
    <row r="4173">
      <c r="A4173" s="93"/>
      <c r="B4173" s="94"/>
      <c r="C4173" s="94"/>
      <c r="D4173" s="94"/>
      <c r="E4173" s="94"/>
      <c r="F4173" s="93"/>
      <c r="G4173" s="96"/>
    </row>
    <row r="4174">
      <c r="A4174" s="93"/>
      <c r="B4174" s="94"/>
      <c r="C4174" s="94"/>
      <c r="D4174" s="94"/>
      <c r="E4174" s="94"/>
      <c r="F4174" s="93"/>
      <c r="G4174" s="96"/>
    </row>
    <row r="4175">
      <c r="A4175" s="93"/>
      <c r="B4175" s="94"/>
      <c r="C4175" s="94"/>
      <c r="D4175" s="94"/>
      <c r="E4175" s="94"/>
      <c r="F4175" s="93"/>
      <c r="G4175" s="96"/>
    </row>
    <row r="4176">
      <c r="A4176" s="93"/>
      <c r="B4176" s="94"/>
      <c r="C4176" s="94"/>
      <c r="D4176" s="94"/>
      <c r="E4176" s="94"/>
      <c r="F4176" s="93"/>
      <c r="G4176" s="96"/>
    </row>
    <row r="4177">
      <c r="A4177" s="93"/>
      <c r="B4177" s="94"/>
      <c r="C4177" s="94"/>
      <c r="D4177" s="94"/>
      <c r="E4177" s="94"/>
      <c r="F4177" s="93"/>
      <c r="G4177" s="96"/>
    </row>
    <row r="4178">
      <c r="A4178" s="93"/>
      <c r="B4178" s="94"/>
      <c r="C4178" s="94"/>
      <c r="D4178" s="94"/>
      <c r="E4178" s="94"/>
      <c r="F4178" s="93"/>
      <c r="G4178" s="96"/>
    </row>
    <row r="4179">
      <c r="A4179" s="93"/>
      <c r="B4179" s="94"/>
      <c r="C4179" s="94"/>
      <c r="D4179" s="94"/>
      <c r="E4179" s="94"/>
      <c r="F4179" s="93"/>
      <c r="G4179" s="96"/>
    </row>
    <row r="4180">
      <c r="A4180" s="93"/>
      <c r="B4180" s="94"/>
      <c r="C4180" s="94"/>
      <c r="D4180" s="94"/>
      <c r="E4180" s="94"/>
      <c r="F4180" s="93"/>
      <c r="G4180" s="96"/>
    </row>
    <row r="4181">
      <c r="A4181" s="93"/>
      <c r="B4181" s="94"/>
      <c r="C4181" s="94"/>
      <c r="D4181" s="94"/>
      <c r="E4181" s="94"/>
      <c r="F4181" s="93"/>
      <c r="G4181" s="96"/>
    </row>
    <row r="4182">
      <c r="A4182" s="93"/>
      <c r="B4182" s="94"/>
      <c r="C4182" s="94"/>
      <c r="D4182" s="94"/>
      <c r="E4182" s="94"/>
      <c r="F4182" s="93"/>
      <c r="G4182" s="96"/>
    </row>
    <row r="4183">
      <c r="A4183" s="93"/>
      <c r="B4183" s="94"/>
      <c r="C4183" s="94"/>
      <c r="D4183" s="94"/>
      <c r="E4183" s="94"/>
      <c r="F4183" s="93"/>
      <c r="G4183" s="96"/>
    </row>
    <row r="4184">
      <c r="A4184" s="93"/>
      <c r="B4184" s="94"/>
      <c r="C4184" s="94"/>
      <c r="D4184" s="94"/>
      <c r="E4184" s="94"/>
      <c r="F4184" s="93"/>
      <c r="G4184" s="96"/>
    </row>
    <row r="4185">
      <c r="A4185" s="93"/>
      <c r="B4185" s="94"/>
      <c r="C4185" s="94"/>
      <c r="D4185" s="94"/>
      <c r="E4185" s="94"/>
      <c r="F4185" s="93"/>
      <c r="G4185" s="96"/>
    </row>
    <row r="4186">
      <c r="A4186" s="93"/>
      <c r="B4186" s="94"/>
      <c r="C4186" s="94"/>
      <c r="D4186" s="94"/>
      <c r="E4186" s="94"/>
      <c r="F4186" s="93"/>
      <c r="G4186" s="96"/>
    </row>
    <row r="4187">
      <c r="A4187" s="93"/>
      <c r="B4187" s="94"/>
      <c r="C4187" s="94"/>
      <c r="D4187" s="94"/>
      <c r="E4187" s="94"/>
      <c r="F4187" s="93"/>
      <c r="G4187" s="96"/>
    </row>
    <row r="4188">
      <c r="A4188" s="93"/>
      <c r="B4188" s="94"/>
      <c r="C4188" s="94"/>
      <c r="D4188" s="94"/>
      <c r="E4188" s="94"/>
      <c r="F4188" s="93"/>
      <c r="G4188" s="96"/>
    </row>
    <row r="4189">
      <c r="A4189" s="93"/>
      <c r="B4189" s="94"/>
      <c r="C4189" s="94"/>
      <c r="D4189" s="94"/>
      <c r="E4189" s="94"/>
      <c r="F4189" s="93"/>
      <c r="G4189" s="96"/>
    </row>
    <row r="4190">
      <c r="A4190" s="93"/>
      <c r="B4190" s="94"/>
      <c r="C4190" s="94"/>
      <c r="D4190" s="94"/>
      <c r="E4190" s="94"/>
      <c r="F4190" s="93"/>
      <c r="G4190" s="96"/>
    </row>
    <row r="4191">
      <c r="A4191" s="93"/>
      <c r="B4191" s="94"/>
      <c r="C4191" s="94"/>
      <c r="D4191" s="94"/>
      <c r="E4191" s="94"/>
      <c r="F4191" s="93"/>
      <c r="G4191" s="96"/>
    </row>
    <row r="4192">
      <c r="A4192" s="93"/>
      <c r="B4192" s="94"/>
      <c r="C4192" s="94"/>
      <c r="D4192" s="94"/>
      <c r="E4192" s="94"/>
      <c r="F4192" s="93"/>
      <c r="G4192" s="96"/>
    </row>
    <row r="4193">
      <c r="A4193" s="93"/>
      <c r="B4193" s="94"/>
      <c r="C4193" s="94"/>
      <c r="D4193" s="94"/>
      <c r="E4193" s="94"/>
      <c r="F4193" s="93"/>
      <c r="G4193" s="96"/>
    </row>
    <row r="4194">
      <c r="A4194" s="93"/>
      <c r="B4194" s="94"/>
      <c r="C4194" s="94"/>
      <c r="D4194" s="94"/>
      <c r="E4194" s="94"/>
      <c r="F4194" s="93"/>
      <c r="G4194" s="96"/>
    </row>
    <row r="4195">
      <c r="A4195" s="93"/>
      <c r="B4195" s="94"/>
      <c r="C4195" s="94"/>
      <c r="D4195" s="94"/>
      <c r="E4195" s="94"/>
      <c r="F4195" s="93"/>
      <c r="G4195" s="96"/>
    </row>
    <row r="4196">
      <c r="A4196" s="93"/>
      <c r="B4196" s="94"/>
      <c r="C4196" s="94"/>
      <c r="D4196" s="94"/>
      <c r="E4196" s="94"/>
      <c r="F4196" s="93"/>
      <c r="G4196" s="93"/>
    </row>
    <row r="4197">
      <c r="A4197" s="93"/>
      <c r="B4197" s="94"/>
      <c r="C4197" s="94"/>
      <c r="D4197" s="94"/>
      <c r="E4197" s="94"/>
      <c r="F4197" s="93"/>
      <c r="G4197" s="96"/>
    </row>
    <row r="4198">
      <c r="A4198" s="93"/>
      <c r="B4198" s="94"/>
      <c r="C4198" s="94"/>
      <c r="D4198" s="94"/>
      <c r="E4198" s="94"/>
      <c r="F4198" s="93"/>
      <c r="G4198" s="93"/>
    </row>
    <row r="4199">
      <c r="A4199" s="93"/>
      <c r="B4199" s="94"/>
      <c r="C4199" s="94"/>
      <c r="D4199" s="94"/>
      <c r="E4199" s="94"/>
      <c r="F4199" s="93"/>
      <c r="G4199" s="96"/>
    </row>
    <row r="4200">
      <c r="A4200" s="93"/>
      <c r="B4200" s="94"/>
      <c r="C4200" s="94"/>
      <c r="D4200" s="94"/>
      <c r="E4200" s="94"/>
      <c r="F4200" s="93"/>
      <c r="G4200" s="96"/>
    </row>
    <row r="4201">
      <c r="A4201" s="93"/>
      <c r="B4201" s="94"/>
      <c r="C4201" s="94"/>
      <c r="D4201" s="94"/>
      <c r="E4201" s="94"/>
      <c r="F4201" s="93"/>
      <c r="G4201" s="96"/>
    </row>
    <row r="4202">
      <c r="A4202" s="93"/>
      <c r="B4202" s="94"/>
      <c r="C4202" s="94"/>
      <c r="D4202" s="94"/>
      <c r="E4202" s="94"/>
      <c r="F4202" s="93"/>
      <c r="G4202" s="96"/>
    </row>
    <row r="4203">
      <c r="A4203" s="93"/>
      <c r="B4203" s="94"/>
      <c r="C4203" s="94"/>
      <c r="D4203" s="94"/>
      <c r="E4203" s="94"/>
      <c r="F4203" s="93"/>
      <c r="G4203" s="96"/>
    </row>
    <row r="4204">
      <c r="A4204" s="93"/>
      <c r="B4204" s="94"/>
      <c r="C4204" s="94"/>
      <c r="D4204" s="94"/>
      <c r="E4204" s="94"/>
      <c r="F4204" s="93"/>
      <c r="G4204" s="96"/>
    </row>
    <row r="4205">
      <c r="A4205" s="93"/>
      <c r="B4205" s="94"/>
      <c r="C4205" s="94"/>
      <c r="D4205" s="94"/>
      <c r="E4205" s="94"/>
      <c r="F4205" s="93"/>
      <c r="G4205" s="96"/>
    </row>
    <row r="4206">
      <c r="A4206" s="93"/>
      <c r="B4206" s="94"/>
      <c r="C4206" s="94"/>
      <c r="D4206" s="94"/>
      <c r="E4206" s="94"/>
      <c r="F4206" s="93"/>
      <c r="G4206" s="96"/>
    </row>
    <row r="4207">
      <c r="A4207" s="93"/>
      <c r="B4207" s="94"/>
      <c r="C4207" s="94"/>
      <c r="D4207" s="94"/>
      <c r="E4207" s="94"/>
      <c r="F4207" s="93"/>
      <c r="G4207" s="96"/>
    </row>
    <row r="4208">
      <c r="A4208" s="93"/>
      <c r="B4208" s="94"/>
      <c r="C4208" s="94"/>
      <c r="D4208" s="94"/>
      <c r="E4208" s="94"/>
      <c r="F4208" s="93"/>
      <c r="G4208" s="96"/>
    </row>
    <row r="4209">
      <c r="A4209" s="93"/>
      <c r="B4209" s="94"/>
      <c r="C4209" s="94"/>
      <c r="D4209" s="94"/>
      <c r="E4209" s="94"/>
      <c r="F4209" s="93"/>
      <c r="G4209" s="96"/>
    </row>
    <row r="4210">
      <c r="A4210" s="93"/>
      <c r="B4210" s="94"/>
      <c r="C4210" s="94"/>
      <c r="D4210" s="94"/>
      <c r="E4210" s="94"/>
      <c r="F4210" s="93"/>
      <c r="G4210" s="96"/>
    </row>
    <row r="4211">
      <c r="A4211" s="93"/>
      <c r="B4211" s="94"/>
      <c r="C4211" s="94"/>
      <c r="D4211" s="94"/>
      <c r="E4211" s="94"/>
      <c r="F4211" s="93"/>
      <c r="G4211" s="96"/>
    </row>
    <row r="4212">
      <c r="A4212" s="93"/>
      <c r="B4212" s="94"/>
      <c r="C4212" s="94"/>
      <c r="D4212" s="94"/>
      <c r="E4212" s="94"/>
      <c r="F4212" s="93"/>
      <c r="G4212" s="96"/>
    </row>
    <row r="4213">
      <c r="A4213" s="93"/>
      <c r="B4213" s="94"/>
      <c r="C4213" s="94"/>
      <c r="D4213" s="94"/>
      <c r="E4213" s="94"/>
      <c r="F4213" s="93"/>
      <c r="G4213" s="96"/>
    </row>
    <row r="4214">
      <c r="A4214" s="93"/>
      <c r="B4214" s="94"/>
      <c r="C4214" s="94"/>
      <c r="D4214" s="94"/>
      <c r="E4214" s="94"/>
      <c r="F4214" s="93"/>
      <c r="G4214" s="96"/>
    </row>
    <row r="4215">
      <c r="A4215" s="93"/>
      <c r="B4215" s="94"/>
      <c r="C4215" s="94"/>
      <c r="D4215" s="94"/>
      <c r="E4215" s="94"/>
      <c r="F4215" s="93"/>
      <c r="G4215" s="96"/>
    </row>
    <row r="4216">
      <c r="A4216" s="93"/>
      <c r="B4216" s="94"/>
      <c r="C4216" s="94"/>
      <c r="D4216" s="94"/>
      <c r="E4216" s="94"/>
      <c r="F4216" s="93"/>
      <c r="G4216" s="96"/>
    </row>
    <row r="4217">
      <c r="A4217" s="93"/>
      <c r="B4217" s="94"/>
      <c r="C4217" s="94"/>
      <c r="D4217" s="94"/>
      <c r="E4217" s="94"/>
      <c r="F4217" s="93"/>
      <c r="G4217" s="96"/>
    </row>
    <row r="4218">
      <c r="A4218" s="93"/>
      <c r="B4218" s="94"/>
      <c r="C4218" s="94"/>
      <c r="D4218" s="94"/>
      <c r="E4218" s="94"/>
      <c r="F4218" s="93"/>
      <c r="G4218" s="96"/>
    </row>
    <row r="4219">
      <c r="A4219" s="93"/>
      <c r="B4219" s="94"/>
      <c r="C4219" s="94"/>
      <c r="D4219" s="94"/>
      <c r="E4219" s="94"/>
      <c r="F4219" s="93"/>
      <c r="G4219" s="96"/>
    </row>
    <row r="4220">
      <c r="A4220" s="93"/>
      <c r="B4220" s="94"/>
      <c r="C4220" s="94"/>
      <c r="D4220" s="94"/>
      <c r="E4220" s="94"/>
      <c r="F4220" s="93"/>
      <c r="G4220" s="96"/>
    </row>
    <row r="4221">
      <c r="A4221" s="93"/>
      <c r="B4221" s="94"/>
      <c r="C4221" s="94"/>
      <c r="D4221" s="94"/>
      <c r="E4221" s="94"/>
      <c r="F4221" s="93"/>
      <c r="G4221" s="93"/>
    </row>
    <row r="4222">
      <c r="A4222" s="93"/>
      <c r="B4222" s="94"/>
      <c r="C4222" s="94"/>
      <c r="D4222" s="94"/>
      <c r="E4222" s="94"/>
      <c r="F4222" s="93"/>
      <c r="G4222" s="96"/>
    </row>
    <row r="4223">
      <c r="A4223" s="93"/>
      <c r="B4223" s="94"/>
      <c r="C4223" s="94"/>
      <c r="D4223" s="94"/>
      <c r="E4223" s="94"/>
      <c r="F4223" s="93"/>
      <c r="G4223" s="96"/>
    </row>
    <row r="4224">
      <c r="A4224" s="93"/>
      <c r="B4224" s="94"/>
      <c r="C4224" s="94"/>
      <c r="D4224" s="94"/>
      <c r="E4224" s="94"/>
      <c r="F4224" s="93"/>
      <c r="G4224" s="96"/>
    </row>
    <row r="4225">
      <c r="A4225" s="93"/>
      <c r="B4225" s="94"/>
      <c r="C4225" s="94"/>
      <c r="D4225" s="94"/>
      <c r="E4225" s="94"/>
      <c r="F4225" s="93"/>
      <c r="G4225" s="96"/>
    </row>
    <row r="4226">
      <c r="A4226" s="93"/>
      <c r="B4226" s="94"/>
      <c r="C4226" s="94"/>
      <c r="D4226" s="94"/>
      <c r="E4226" s="94"/>
      <c r="F4226" s="93"/>
      <c r="G4226" s="96"/>
    </row>
    <row r="4227">
      <c r="A4227" s="93"/>
      <c r="B4227" s="94"/>
      <c r="C4227" s="94"/>
      <c r="D4227" s="94"/>
      <c r="E4227" s="94"/>
      <c r="F4227" s="93"/>
      <c r="G4227" s="96"/>
    </row>
    <row r="4228">
      <c r="A4228" s="93"/>
      <c r="B4228" s="94"/>
      <c r="C4228" s="94"/>
      <c r="D4228" s="94"/>
      <c r="E4228" s="94"/>
      <c r="F4228" s="93"/>
      <c r="G4228" s="96"/>
    </row>
    <row r="4229">
      <c r="A4229" s="93"/>
      <c r="B4229" s="94"/>
      <c r="C4229" s="94"/>
      <c r="D4229" s="94"/>
      <c r="E4229" s="94"/>
      <c r="F4229" s="93"/>
      <c r="G4229" s="96"/>
    </row>
    <row r="4230">
      <c r="A4230" s="93"/>
      <c r="B4230" s="94"/>
      <c r="C4230" s="94"/>
      <c r="D4230" s="94"/>
      <c r="E4230" s="94"/>
      <c r="F4230" s="93"/>
      <c r="G4230" s="96"/>
    </row>
    <row r="4231">
      <c r="A4231" s="93"/>
      <c r="B4231" s="94"/>
      <c r="C4231" s="94"/>
      <c r="D4231" s="94"/>
      <c r="E4231" s="94"/>
      <c r="F4231" s="93"/>
      <c r="G4231" s="96"/>
    </row>
    <row r="4232">
      <c r="A4232" s="93"/>
      <c r="B4232" s="94"/>
      <c r="C4232" s="94"/>
      <c r="D4232" s="94"/>
      <c r="E4232" s="94"/>
      <c r="F4232" s="93"/>
      <c r="G4232" s="96"/>
    </row>
    <row r="4233">
      <c r="A4233" s="93"/>
      <c r="B4233" s="94"/>
      <c r="C4233" s="94"/>
      <c r="D4233" s="94"/>
      <c r="E4233" s="94"/>
      <c r="F4233" s="93"/>
      <c r="G4233" s="96"/>
    </row>
    <row r="4234">
      <c r="A4234" s="93"/>
      <c r="B4234" s="94"/>
      <c r="C4234" s="94"/>
      <c r="D4234" s="94"/>
      <c r="E4234" s="94"/>
      <c r="F4234" s="93"/>
      <c r="G4234" s="96"/>
    </row>
    <row r="4235">
      <c r="A4235" s="93"/>
      <c r="B4235" s="94"/>
      <c r="C4235" s="94"/>
      <c r="D4235" s="94"/>
      <c r="E4235" s="94"/>
      <c r="F4235" s="93"/>
      <c r="G4235" s="96"/>
    </row>
    <row r="4236">
      <c r="A4236" s="93"/>
      <c r="B4236" s="94"/>
      <c r="C4236" s="94"/>
      <c r="D4236" s="94"/>
      <c r="E4236" s="94"/>
      <c r="F4236" s="93"/>
      <c r="G4236" s="96"/>
    </row>
    <row r="4237">
      <c r="A4237" s="93"/>
      <c r="B4237" s="94"/>
      <c r="C4237" s="94"/>
      <c r="D4237" s="94"/>
      <c r="E4237" s="94"/>
      <c r="F4237" s="93"/>
      <c r="G4237" s="96"/>
    </row>
    <row r="4238">
      <c r="A4238" s="93"/>
      <c r="B4238" s="94"/>
      <c r="C4238" s="94"/>
      <c r="D4238" s="94"/>
      <c r="E4238" s="94"/>
      <c r="F4238" s="93"/>
      <c r="G4238" s="96"/>
    </row>
    <row r="4239">
      <c r="A4239" s="93"/>
      <c r="B4239" s="94"/>
      <c r="C4239" s="94"/>
      <c r="D4239" s="94"/>
      <c r="E4239" s="94"/>
      <c r="F4239" s="93"/>
      <c r="G4239" s="96"/>
    </row>
    <row r="4240">
      <c r="A4240" s="93"/>
      <c r="B4240" s="94"/>
      <c r="C4240" s="94"/>
      <c r="D4240" s="94"/>
      <c r="E4240" s="94"/>
      <c r="F4240" s="93"/>
      <c r="G4240" s="96"/>
    </row>
    <row r="4241">
      <c r="A4241" s="93"/>
      <c r="B4241" s="94"/>
      <c r="C4241" s="94"/>
      <c r="D4241" s="94"/>
      <c r="E4241" s="94"/>
      <c r="F4241" s="93"/>
      <c r="G4241" s="96"/>
    </row>
    <row r="4242">
      <c r="A4242" s="93"/>
      <c r="B4242" s="94"/>
      <c r="C4242" s="94"/>
      <c r="D4242" s="94"/>
      <c r="E4242" s="94"/>
      <c r="F4242" s="93"/>
      <c r="G4242" s="96"/>
    </row>
    <row r="4243">
      <c r="A4243" s="93"/>
      <c r="B4243" s="94"/>
      <c r="C4243" s="94"/>
      <c r="D4243" s="94"/>
      <c r="E4243" s="94"/>
      <c r="F4243" s="93"/>
      <c r="G4243" s="96"/>
    </row>
    <row r="4244">
      <c r="A4244" s="93"/>
      <c r="B4244" s="94"/>
      <c r="C4244" s="94"/>
      <c r="D4244" s="94"/>
      <c r="E4244" s="94"/>
      <c r="F4244" s="93"/>
      <c r="G4244" s="96"/>
    </row>
    <row r="4245">
      <c r="A4245" s="93"/>
      <c r="B4245" s="94"/>
      <c r="C4245" s="94"/>
      <c r="D4245" s="94"/>
      <c r="E4245" s="94"/>
      <c r="F4245" s="93"/>
      <c r="G4245" s="96"/>
    </row>
    <row r="4246">
      <c r="A4246" s="93"/>
      <c r="B4246" s="94"/>
      <c r="C4246" s="94"/>
      <c r="D4246" s="94"/>
      <c r="E4246" s="94"/>
      <c r="F4246" s="93"/>
      <c r="G4246" s="96"/>
    </row>
    <row r="4247">
      <c r="A4247" s="93"/>
      <c r="B4247" s="94"/>
      <c r="C4247" s="94"/>
      <c r="D4247" s="94"/>
      <c r="E4247" s="94"/>
      <c r="F4247" s="93"/>
      <c r="G4247" s="93"/>
    </row>
    <row r="4248">
      <c r="A4248" s="93"/>
      <c r="B4248" s="94"/>
      <c r="C4248" s="94"/>
      <c r="D4248" s="94"/>
      <c r="E4248" s="94"/>
      <c r="F4248" s="93"/>
      <c r="G4248" s="96"/>
    </row>
    <row r="4249">
      <c r="A4249" s="93"/>
      <c r="B4249" s="94"/>
      <c r="C4249" s="94"/>
      <c r="D4249" s="94"/>
      <c r="E4249" s="94"/>
      <c r="F4249" s="93"/>
      <c r="G4249" s="93"/>
    </row>
    <row r="4250">
      <c r="A4250" s="93"/>
      <c r="B4250" s="94"/>
      <c r="C4250" s="94"/>
      <c r="D4250" s="94"/>
      <c r="E4250" s="94"/>
      <c r="F4250" s="93"/>
      <c r="G4250" s="93"/>
    </row>
    <row r="4251">
      <c r="A4251" s="93"/>
      <c r="B4251" s="94"/>
      <c r="C4251" s="94"/>
      <c r="D4251" s="94"/>
      <c r="E4251" s="94"/>
      <c r="F4251" s="93"/>
      <c r="G4251" s="96"/>
    </row>
    <row r="4252">
      <c r="A4252" s="93"/>
      <c r="B4252" s="94"/>
      <c r="C4252" s="94"/>
      <c r="D4252" s="94"/>
      <c r="E4252" s="94"/>
      <c r="F4252" s="93"/>
      <c r="G4252" s="96"/>
    </row>
    <row r="4253">
      <c r="A4253" s="93"/>
      <c r="B4253" s="94"/>
      <c r="C4253" s="94"/>
      <c r="D4253" s="94"/>
      <c r="E4253" s="94"/>
      <c r="F4253" s="93"/>
      <c r="G4253" s="96"/>
    </row>
    <row r="4254">
      <c r="A4254" s="93"/>
      <c r="B4254" s="94"/>
      <c r="C4254" s="94"/>
      <c r="D4254" s="94"/>
      <c r="E4254" s="94"/>
      <c r="F4254" s="93"/>
      <c r="G4254" s="96"/>
    </row>
    <row r="4255">
      <c r="A4255" s="93"/>
      <c r="B4255" s="94"/>
      <c r="C4255" s="94"/>
      <c r="D4255" s="94"/>
      <c r="E4255" s="94"/>
      <c r="F4255" s="93"/>
      <c r="G4255" s="96"/>
    </row>
    <row r="4256">
      <c r="A4256" s="93"/>
      <c r="B4256" s="94"/>
      <c r="C4256" s="94"/>
      <c r="D4256" s="94"/>
      <c r="E4256" s="94"/>
      <c r="F4256" s="93"/>
      <c r="G4256" s="96"/>
    </row>
    <row r="4257">
      <c r="A4257" s="93"/>
      <c r="B4257" s="94"/>
      <c r="C4257" s="94"/>
      <c r="D4257" s="94"/>
      <c r="E4257" s="94"/>
      <c r="F4257" s="93"/>
      <c r="G4257" s="96"/>
    </row>
    <row r="4258">
      <c r="A4258" s="93"/>
      <c r="B4258" s="94"/>
      <c r="C4258" s="94"/>
      <c r="D4258" s="94"/>
      <c r="E4258" s="94"/>
      <c r="F4258" s="93"/>
      <c r="G4258" s="96"/>
    </row>
    <row r="4259">
      <c r="A4259" s="93"/>
      <c r="B4259" s="94"/>
      <c r="C4259" s="94"/>
      <c r="D4259" s="94"/>
      <c r="E4259" s="94"/>
      <c r="F4259" s="93"/>
      <c r="G4259" s="96"/>
    </row>
    <row r="4260">
      <c r="A4260" s="93"/>
      <c r="B4260" s="94"/>
      <c r="C4260" s="94"/>
      <c r="D4260" s="94"/>
      <c r="E4260" s="94"/>
      <c r="F4260" s="93"/>
      <c r="G4260" s="96"/>
    </row>
    <row r="4261">
      <c r="A4261" s="93"/>
      <c r="B4261" s="94"/>
      <c r="C4261" s="94"/>
      <c r="D4261" s="94"/>
      <c r="E4261" s="94"/>
      <c r="F4261" s="93"/>
      <c r="G4261" s="96"/>
    </row>
    <row r="4262">
      <c r="A4262" s="93"/>
      <c r="B4262" s="94"/>
      <c r="C4262" s="94"/>
      <c r="D4262" s="94"/>
      <c r="E4262" s="94"/>
      <c r="F4262" s="93"/>
      <c r="G4262" s="96"/>
    </row>
    <row r="4263">
      <c r="A4263" s="93"/>
      <c r="B4263" s="94"/>
      <c r="C4263" s="94"/>
      <c r="D4263" s="94"/>
      <c r="E4263" s="94"/>
      <c r="F4263" s="93"/>
      <c r="G4263" s="96"/>
    </row>
    <row r="4264">
      <c r="A4264" s="93"/>
      <c r="B4264" s="94"/>
      <c r="C4264" s="94"/>
      <c r="D4264" s="94"/>
      <c r="E4264" s="94"/>
      <c r="F4264" s="93"/>
      <c r="G4264" s="96"/>
    </row>
    <row r="4265">
      <c r="A4265" s="93"/>
      <c r="B4265" s="94"/>
      <c r="C4265" s="94"/>
      <c r="D4265" s="94"/>
      <c r="E4265" s="94"/>
      <c r="F4265" s="93"/>
      <c r="G4265" s="96"/>
    </row>
    <row r="4266">
      <c r="A4266" s="93"/>
      <c r="B4266" s="94"/>
      <c r="C4266" s="94"/>
      <c r="D4266" s="94"/>
      <c r="E4266" s="94"/>
      <c r="F4266" s="93"/>
      <c r="G4266" s="96"/>
    </row>
    <row r="4267">
      <c r="A4267" s="93"/>
      <c r="B4267" s="94"/>
      <c r="C4267" s="94"/>
      <c r="D4267" s="94"/>
      <c r="E4267" s="94"/>
      <c r="F4267" s="93"/>
      <c r="G4267" s="96"/>
    </row>
    <row r="4268">
      <c r="A4268" s="93"/>
      <c r="B4268" s="94"/>
      <c r="C4268" s="94"/>
      <c r="D4268" s="94"/>
      <c r="E4268" s="94"/>
      <c r="F4268" s="93"/>
      <c r="G4268" s="96"/>
    </row>
    <row r="4269">
      <c r="A4269" s="93"/>
      <c r="B4269" s="94"/>
      <c r="C4269" s="94"/>
      <c r="D4269" s="94"/>
      <c r="E4269" s="94"/>
      <c r="F4269" s="93"/>
      <c r="G4269" s="96"/>
    </row>
    <row r="4270">
      <c r="A4270" s="93"/>
      <c r="B4270" s="94"/>
      <c r="C4270" s="94"/>
      <c r="D4270" s="94"/>
      <c r="E4270" s="94"/>
      <c r="F4270" s="93"/>
      <c r="G4270" s="96"/>
    </row>
    <row r="4271">
      <c r="A4271" s="93"/>
      <c r="B4271" s="94"/>
      <c r="C4271" s="94"/>
      <c r="D4271" s="94"/>
      <c r="E4271" s="94"/>
      <c r="F4271" s="93"/>
      <c r="G4271" s="96"/>
    </row>
    <row r="4272">
      <c r="A4272" s="93"/>
      <c r="B4272" s="94"/>
      <c r="C4272" s="94"/>
      <c r="D4272" s="94"/>
      <c r="E4272" s="94"/>
      <c r="F4272" s="93"/>
      <c r="G4272" s="96"/>
    </row>
    <row r="4273">
      <c r="A4273" s="93"/>
      <c r="B4273" s="94"/>
      <c r="C4273" s="94"/>
      <c r="D4273" s="94"/>
      <c r="E4273" s="94"/>
      <c r="F4273" s="93"/>
      <c r="G4273" s="96"/>
    </row>
    <row r="4274">
      <c r="A4274" s="93"/>
      <c r="B4274" s="94"/>
      <c r="C4274" s="94"/>
      <c r="D4274" s="94"/>
      <c r="E4274" s="94"/>
      <c r="F4274" s="93"/>
      <c r="G4274" s="96"/>
    </row>
    <row r="4275">
      <c r="A4275" s="93"/>
      <c r="B4275" s="94"/>
      <c r="C4275" s="94"/>
      <c r="D4275" s="94"/>
      <c r="E4275" s="94"/>
      <c r="F4275" s="93"/>
      <c r="G4275" s="96"/>
    </row>
    <row r="4276">
      <c r="A4276" s="93"/>
      <c r="B4276" s="94"/>
      <c r="C4276" s="94"/>
      <c r="D4276" s="94"/>
      <c r="E4276" s="94"/>
      <c r="F4276" s="93"/>
      <c r="G4276" s="96"/>
    </row>
    <row r="4277">
      <c r="A4277" s="93"/>
      <c r="B4277" s="94"/>
      <c r="C4277" s="94"/>
      <c r="D4277" s="94"/>
      <c r="E4277" s="94"/>
      <c r="F4277" s="93"/>
      <c r="G4277" s="96"/>
    </row>
    <row r="4278">
      <c r="A4278" s="93"/>
      <c r="B4278" s="94"/>
      <c r="C4278" s="94"/>
      <c r="D4278" s="94"/>
      <c r="E4278" s="94"/>
      <c r="F4278" s="93"/>
      <c r="G4278" s="96"/>
    </row>
    <row r="4279">
      <c r="A4279" s="93"/>
      <c r="B4279" s="94"/>
      <c r="C4279" s="94"/>
      <c r="D4279" s="94"/>
      <c r="E4279" s="94"/>
      <c r="F4279" s="93"/>
      <c r="G4279" s="96"/>
    </row>
    <row r="4280">
      <c r="A4280" s="93"/>
      <c r="B4280" s="94"/>
      <c r="C4280" s="94"/>
      <c r="D4280" s="94"/>
      <c r="E4280" s="94"/>
      <c r="F4280" s="93"/>
      <c r="G4280" s="96"/>
    </row>
    <row r="4281">
      <c r="A4281" s="93"/>
      <c r="B4281" s="94"/>
      <c r="C4281" s="94"/>
      <c r="D4281" s="94"/>
      <c r="E4281" s="94"/>
      <c r="F4281" s="93"/>
      <c r="G4281" s="96"/>
    </row>
    <row r="4282">
      <c r="A4282" s="93"/>
      <c r="B4282" s="94"/>
      <c r="C4282" s="94"/>
      <c r="D4282" s="94"/>
      <c r="E4282" s="94"/>
      <c r="F4282" s="93"/>
      <c r="G4282" s="96"/>
    </row>
    <row r="4283">
      <c r="A4283" s="93"/>
      <c r="B4283" s="94"/>
      <c r="C4283" s="94"/>
      <c r="D4283" s="94"/>
      <c r="E4283" s="94"/>
      <c r="F4283" s="93"/>
      <c r="G4283" s="96"/>
    </row>
    <row r="4284">
      <c r="A4284" s="93"/>
      <c r="B4284" s="94"/>
      <c r="C4284" s="94"/>
      <c r="D4284" s="94"/>
      <c r="E4284" s="94"/>
      <c r="F4284" s="93"/>
      <c r="G4284" s="96"/>
    </row>
    <row r="4285">
      <c r="A4285" s="93"/>
      <c r="B4285" s="94"/>
      <c r="C4285" s="94"/>
      <c r="D4285" s="94"/>
      <c r="E4285" s="94"/>
      <c r="F4285" s="93"/>
      <c r="G4285" s="96"/>
    </row>
    <row r="4286">
      <c r="A4286" s="93"/>
      <c r="B4286" s="94"/>
      <c r="C4286" s="94"/>
      <c r="D4286" s="94"/>
      <c r="E4286" s="94"/>
      <c r="F4286" s="93"/>
      <c r="G4286" s="93"/>
    </row>
    <row r="4287">
      <c r="A4287" s="93"/>
      <c r="B4287" s="94"/>
      <c r="C4287" s="94"/>
      <c r="D4287" s="94"/>
      <c r="E4287" s="94"/>
      <c r="F4287" s="93"/>
      <c r="G4287" s="96"/>
    </row>
    <row r="4288">
      <c r="A4288" s="93"/>
      <c r="B4288" s="94"/>
      <c r="C4288" s="94"/>
      <c r="D4288" s="94"/>
      <c r="E4288" s="94"/>
      <c r="F4288" s="93"/>
      <c r="G4288" s="96"/>
    </row>
    <row r="4289">
      <c r="A4289" s="93"/>
      <c r="B4289" s="94"/>
      <c r="C4289" s="94"/>
      <c r="D4289" s="94"/>
      <c r="E4289" s="94"/>
      <c r="F4289" s="93"/>
      <c r="G4289" s="96"/>
    </row>
    <row r="4290">
      <c r="A4290" s="93"/>
      <c r="B4290" s="94"/>
      <c r="C4290" s="94"/>
      <c r="D4290" s="94"/>
      <c r="E4290" s="94"/>
      <c r="F4290" s="93"/>
      <c r="G4290" s="93"/>
    </row>
    <row r="4291">
      <c r="A4291" s="93"/>
      <c r="B4291" s="94"/>
      <c r="C4291" s="94"/>
      <c r="D4291" s="94"/>
      <c r="E4291" s="94"/>
      <c r="F4291" s="93"/>
      <c r="G4291" s="96"/>
    </row>
    <row r="4292">
      <c r="A4292" s="93"/>
      <c r="B4292" s="94"/>
      <c r="C4292" s="94"/>
      <c r="D4292" s="94"/>
      <c r="E4292" s="94"/>
      <c r="F4292" s="93"/>
      <c r="G4292" s="96"/>
    </row>
    <row r="4293">
      <c r="A4293" s="93"/>
      <c r="B4293" s="94"/>
      <c r="C4293" s="94"/>
      <c r="D4293" s="94"/>
      <c r="E4293" s="94"/>
      <c r="F4293" s="93"/>
      <c r="G4293" s="96"/>
    </row>
    <row r="4294">
      <c r="A4294" s="93"/>
      <c r="B4294" s="94"/>
      <c r="C4294" s="94"/>
      <c r="D4294" s="94"/>
      <c r="E4294" s="94"/>
      <c r="F4294" s="93"/>
      <c r="G4294" s="96"/>
    </row>
    <row r="4295">
      <c r="A4295" s="93"/>
      <c r="B4295" s="94"/>
      <c r="C4295" s="94"/>
      <c r="D4295" s="94"/>
      <c r="E4295" s="94"/>
      <c r="F4295" s="93"/>
      <c r="G4295" s="96"/>
    </row>
    <row r="4296">
      <c r="A4296" s="93"/>
      <c r="B4296" s="94"/>
      <c r="C4296" s="94"/>
      <c r="D4296" s="94"/>
      <c r="E4296" s="94"/>
      <c r="F4296" s="93"/>
      <c r="G4296" s="96"/>
    </row>
    <row r="4297">
      <c r="A4297" s="93"/>
      <c r="B4297" s="94"/>
      <c r="C4297" s="94"/>
      <c r="D4297" s="94"/>
      <c r="E4297" s="94"/>
      <c r="F4297" s="93"/>
      <c r="G4297" s="96"/>
    </row>
    <row r="4298">
      <c r="A4298" s="93"/>
      <c r="B4298" s="94"/>
      <c r="C4298" s="94"/>
      <c r="D4298" s="94"/>
      <c r="E4298" s="94"/>
      <c r="F4298" s="93"/>
      <c r="G4298" s="96"/>
    </row>
    <row r="4299">
      <c r="A4299" s="93"/>
      <c r="B4299" s="94"/>
      <c r="C4299" s="94"/>
      <c r="D4299" s="94"/>
      <c r="E4299" s="94"/>
      <c r="F4299" s="93"/>
      <c r="G4299" s="93"/>
    </row>
    <row r="4300">
      <c r="A4300" s="93"/>
      <c r="B4300" s="94"/>
      <c r="C4300" s="94"/>
      <c r="D4300" s="94"/>
      <c r="E4300" s="94"/>
      <c r="F4300" s="93"/>
      <c r="G4300" s="93"/>
    </row>
    <row r="4301">
      <c r="A4301" s="93"/>
      <c r="B4301" s="94"/>
      <c r="C4301" s="94"/>
      <c r="D4301" s="94"/>
      <c r="E4301" s="94"/>
      <c r="F4301" s="93"/>
      <c r="G4301" s="93"/>
    </row>
    <row r="4302">
      <c r="A4302" s="93"/>
      <c r="B4302" s="94"/>
      <c r="C4302" s="94"/>
      <c r="D4302" s="94"/>
      <c r="E4302" s="94"/>
      <c r="F4302" s="93"/>
      <c r="G4302" s="93"/>
    </row>
    <row r="4303">
      <c r="A4303" s="93"/>
      <c r="B4303" s="94"/>
      <c r="C4303" s="94"/>
      <c r="D4303" s="94"/>
      <c r="E4303" s="94"/>
      <c r="F4303" s="93"/>
      <c r="G4303" s="93"/>
    </row>
    <row r="4304">
      <c r="A4304" s="93"/>
      <c r="B4304" s="94"/>
      <c r="C4304" s="94"/>
      <c r="D4304" s="94"/>
      <c r="E4304" s="94"/>
      <c r="F4304" s="93"/>
      <c r="G4304" s="96"/>
    </row>
    <row r="4305">
      <c r="A4305" s="93"/>
      <c r="B4305" s="94"/>
      <c r="C4305" s="94"/>
      <c r="D4305" s="94"/>
      <c r="E4305" s="94"/>
      <c r="F4305" s="93"/>
      <c r="G4305" s="96"/>
    </row>
    <row r="4306">
      <c r="A4306" s="93"/>
      <c r="B4306" s="94"/>
      <c r="C4306" s="94"/>
      <c r="D4306" s="94"/>
      <c r="E4306" s="94"/>
      <c r="F4306" s="93"/>
      <c r="G4306" s="96"/>
    </row>
    <row r="4307">
      <c r="A4307" s="93"/>
      <c r="B4307" s="94"/>
      <c r="C4307" s="94"/>
      <c r="D4307" s="94"/>
      <c r="E4307" s="94"/>
      <c r="F4307" s="93"/>
      <c r="G4307" s="96"/>
    </row>
    <row r="4308">
      <c r="A4308" s="93"/>
      <c r="B4308" s="94"/>
      <c r="C4308" s="94"/>
      <c r="D4308" s="94"/>
      <c r="E4308" s="94"/>
      <c r="F4308" s="93"/>
      <c r="G4308" s="96"/>
    </row>
    <row r="4309">
      <c r="A4309" s="93"/>
      <c r="B4309" s="94"/>
      <c r="C4309" s="94"/>
      <c r="D4309" s="94"/>
      <c r="E4309" s="94"/>
      <c r="F4309" s="93"/>
      <c r="G4309" s="96"/>
    </row>
    <row r="4310">
      <c r="A4310" s="93"/>
      <c r="B4310" s="94"/>
      <c r="C4310" s="94"/>
      <c r="D4310" s="94"/>
      <c r="E4310" s="94"/>
      <c r="F4310" s="93"/>
      <c r="G4310" s="96"/>
    </row>
    <row r="4311">
      <c r="A4311" s="93"/>
      <c r="B4311" s="94"/>
      <c r="C4311" s="94"/>
      <c r="D4311" s="94"/>
      <c r="E4311" s="94"/>
      <c r="F4311" s="93"/>
      <c r="G4311" s="93"/>
    </row>
    <row r="4312">
      <c r="A4312" s="93"/>
      <c r="B4312" s="94"/>
      <c r="C4312" s="94"/>
      <c r="D4312" s="94"/>
      <c r="E4312" s="94"/>
      <c r="F4312" s="93"/>
      <c r="G4312" s="93"/>
    </row>
    <row r="4313">
      <c r="A4313" s="93"/>
      <c r="B4313" s="94"/>
      <c r="C4313" s="94"/>
      <c r="D4313" s="94"/>
      <c r="E4313" s="94"/>
      <c r="F4313" s="93"/>
      <c r="G4313" s="96"/>
    </row>
    <row r="4314">
      <c r="A4314" s="93"/>
      <c r="B4314" s="94"/>
      <c r="C4314" s="94"/>
      <c r="D4314" s="94"/>
      <c r="E4314" s="94"/>
      <c r="F4314" s="93"/>
      <c r="G4314" s="96"/>
    </row>
    <row r="4315">
      <c r="A4315" s="93"/>
      <c r="B4315" s="94"/>
      <c r="C4315" s="94"/>
      <c r="D4315" s="94"/>
      <c r="E4315" s="94"/>
      <c r="F4315" s="93"/>
      <c r="G4315" s="96"/>
    </row>
    <row r="4316">
      <c r="A4316" s="93"/>
      <c r="B4316" s="94"/>
      <c r="C4316" s="94"/>
      <c r="D4316" s="94"/>
      <c r="E4316" s="94"/>
      <c r="F4316" s="93"/>
      <c r="G4316" s="96"/>
    </row>
    <row r="4317">
      <c r="A4317" s="93"/>
      <c r="B4317" s="94"/>
      <c r="C4317" s="94"/>
      <c r="D4317" s="94"/>
      <c r="E4317" s="94"/>
      <c r="F4317" s="93"/>
      <c r="G4317" s="96"/>
    </row>
    <row r="4318">
      <c r="A4318" s="93"/>
      <c r="B4318" s="94"/>
      <c r="C4318" s="94"/>
      <c r="D4318" s="94"/>
      <c r="E4318" s="94"/>
      <c r="F4318" s="93"/>
      <c r="G4318" s="96"/>
    </row>
    <row r="4319">
      <c r="A4319" s="93"/>
      <c r="B4319" s="94"/>
      <c r="C4319" s="94"/>
      <c r="D4319" s="94"/>
      <c r="E4319" s="94"/>
      <c r="F4319" s="93"/>
      <c r="G4319" s="96"/>
    </row>
    <row r="4320">
      <c r="A4320" s="93"/>
      <c r="B4320" s="94"/>
      <c r="C4320" s="94"/>
      <c r="D4320" s="94"/>
      <c r="E4320" s="94"/>
      <c r="F4320" s="93"/>
      <c r="G4320" s="96"/>
    </row>
    <row r="4321">
      <c r="A4321" s="93"/>
      <c r="B4321" s="94"/>
      <c r="C4321" s="94"/>
      <c r="D4321" s="94"/>
      <c r="E4321" s="94"/>
      <c r="F4321" s="93"/>
      <c r="G4321" s="96"/>
    </row>
    <row r="4322">
      <c r="A4322" s="93"/>
      <c r="B4322" s="94"/>
      <c r="C4322" s="94"/>
      <c r="D4322" s="94"/>
      <c r="E4322" s="94"/>
      <c r="F4322" s="93"/>
      <c r="G4322" s="96"/>
    </row>
    <row r="4323">
      <c r="A4323" s="93"/>
      <c r="B4323" s="94"/>
      <c r="C4323" s="94"/>
      <c r="D4323" s="94"/>
      <c r="E4323" s="94"/>
      <c r="F4323" s="93"/>
      <c r="G4323" s="96"/>
    </row>
    <row r="4324">
      <c r="A4324" s="93"/>
      <c r="B4324" s="94"/>
      <c r="C4324" s="94"/>
      <c r="D4324" s="94"/>
      <c r="E4324" s="94"/>
      <c r="F4324" s="93"/>
      <c r="G4324" s="96"/>
    </row>
    <row r="4325">
      <c r="A4325" s="93"/>
      <c r="B4325" s="94"/>
      <c r="C4325" s="94"/>
      <c r="D4325" s="94"/>
      <c r="E4325" s="94"/>
      <c r="F4325" s="93"/>
      <c r="G4325" s="96"/>
    </row>
    <row r="4326">
      <c r="A4326" s="93"/>
      <c r="B4326" s="94"/>
      <c r="C4326" s="94"/>
      <c r="D4326" s="94"/>
      <c r="E4326" s="94"/>
      <c r="F4326" s="93"/>
      <c r="G4326" s="96"/>
    </row>
    <row r="4327">
      <c r="A4327" s="93"/>
      <c r="B4327" s="94"/>
      <c r="C4327" s="94"/>
      <c r="D4327" s="94"/>
      <c r="E4327" s="94"/>
      <c r="F4327" s="93"/>
      <c r="G4327" s="96"/>
    </row>
    <row r="4328">
      <c r="A4328" s="93"/>
      <c r="B4328" s="94"/>
      <c r="C4328" s="94"/>
      <c r="D4328" s="94"/>
      <c r="E4328" s="94"/>
      <c r="F4328" s="93"/>
      <c r="G4328" s="96"/>
    </row>
    <row r="4329">
      <c r="A4329" s="93"/>
      <c r="B4329" s="94"/>
      <c r="C4329" s="94"/>
      <c r="D4329" s="94"/>
      <c r="E4329" s="94"/>
      <c r="F4329" s="93"/>
      <c r="G4329" s="96"/>
    </row>
    <row r="4330">
      <c r="A4330" s="93"/>
      <c r="B4330" s="94"/>
      <c r="C4330" s="94"/>
      <c r="D4330" s="94"/>
      <c r="E4330" s="94"/>
      <c r="F4330" s="93"/>
      <c r="G4330" s="96"/>
    </row>
    <row r="4331">
      <c r="A4331" s="93"/>
      <c r="B4331" s="94"/>
      <c r="C4331" s="94"/>
      <c r="D4331" s="94"/>
      <c r="E4331" s="94"/>
      <c r="F4331" s="93"/>
      <c r="G4331" s="96"/>
    </row>
    <row r="4332">
      <c r="A4332" s="93"/>
      <c r="B4332" s="94"/>
      <c r="C4332" s="94"/>
      <c r="D4332" s="94"/>
      <c r="E4332" s="94"/>
      <c r="F4332" s="93"/>
      <c r="G4332" s="96"/>
    </row>
    <row r="4333">
      <c r="A4333" s="93"/>
      <c r="B4333" s="94"/>
      <c r="C4333" s="94"/>
      <c r="D4333" s="94"/>
      <c r="E4333" s="94"/>
      <c r="F4333" s="93"/>
      <c r="G4333" s="96"/>
    </row>
    <row r="4334">
      <c r="A4334" s="93"/>
      <c r="B4334" s="94"/>
      <c r="C4334" s="94"/>
      <c r="D4334" s="94"/>
      <c r="E4334" s="94"/>
      <c r="F4334" s="93"/>
      <c r="G4334" s="96"/>
    </row>
    <row r="4335">
      <c r="A4335" s="93"/>
      <c r="B4335" s="94"/>
      <c r="C4335" s="94"/>
      <c r="D4335" s="94"/>
      <c r="E4335" s="94"/>
      <c r="F4335" s="93"/>
      <c r="G4335" s="96"/>
    </row>
    <row r="4336">
      <c r="A4336" s="93"/>
      <c r="B4336" s="94"/>
      <c r="C4336" s="94"/>
      <c r="D4336" s="94"/>
      <c r="E4336" s="94"/>
      <c r="F4336" s="93"/>
      <c r="G4336" s="96"/>
    </row>
    <row r="4337">
      <c r="A4337" s="93"/>
      <c r="B4337" s="94"/>
      <c r="C4337" s="94"/>
      <c r="D4337" s="94"/>
      <c r="E4337" s="94"/>
      <c r="F4337" s="93"/>
      <c r="G4337" s="96"/>
    </row>
    <row r="4338">
      <c r="A4338" s="93"/>
      <c r="B4338" s="94"/>
      <c r="C4338" s="94"/>
      <c r="D4338" s="94"/>
      <c r="E4338" s="94"/>
      <c r="F4338" s="93"/>
      <c r="G4338" s="96"/>
    </row>
    <row r="4339">
      <c r="A4339" s="93"/>
      <c r="B4339" s="94"/>
      <c r="C4339" s="94"/>
      <c r="D4339" s="94"/>
      <c r="E4339" s="94"/>
      <c r="F4339" s="93"/>
      <c r="G4339" s="96"/>
    </row>
    <row r="4340">
      <c r="A4340" s="93"/>
      <c r="B4340" s="94"/>
      <c r="C4340" s="94"/>
      <c r="D4340" s="94"/>
      <c r="E4340" s="94"/>
      <c r="F4340" s="93"/>
      <c r="G4340" s="96"/>
    </row>
    <row r="4341">
      <c r="A4341" s="93"/>
      <c r="B4341" s="94"/>
      <c r="C4341" s="94"/>
      <c r="D4341" s="94"/>
      <c r="E4341" s="94"/>
      <c r="F4341" s="93"/>
      <c r="G4341" s="96"/>
    </row>
    <row r="4342">
      <c r="A4342" s="93"/>
      <c r="B4342" s="94"/>
      <c r="C4342" s="94"/>
      <c r="D4342" s="94"/>
      <c r="E4342" s="94"/>
      <c r="F4342" s="93"/>
      <c r="G4342" s="96"/>
    </row>
    <row r="4343">
      <c r="A4343" s="93"/>
      <c r="B4343" s="94"/>
      <c r="C4343" s="94"/>
      <c r="D4343" s="94"/>
      <c r="E4343" s="94"/>
      <c r="F4343" s="93"/>
      <c r="G4343" s="96"/>
    </row>
    <row r="4344">
      <c r="A4344" s="93"/>
      <c r="B4344" s="94"/>
      <c r="C4344" s="94"/>
      <c r="D4344" s="94"/>
      <c r="E4344" s="94"/>
      <c r="F4344" s="93"/>
      <c r="G4344" s="96"/>
    </row>
    <row r="4345">
      <c r="A4345" s="93"/>
      <c r="B4345" s="94"/>
      <c r="C4345" s="94"/>
      <c r="D4345" s="94"/>
      <c r="E4345" s="94"/>
      <c r="F4345" s="93"/>
      <c r="G4345" s="96"/>
    </row>
    <row r="4346">
      <c r="A4346" s="93"/>
      <c r="B4346" s="94"/>
      <c r="C4346" s="94"/>
      <c r="D4346" s="94"/>
      <c r="E4346" s="94"/>
      <c r="F4346" s="93"/>
      <c r="G4346" s="96"/>
    </row>
    <row r="4347">
      <c r="A4347" s="93"/>
      <c r="B4347" s="94"/>
      <c r="C4347" s="94"/>
      <c r="D4347" s="94"/>
      <c r="E4347" s="94"/>
      <c r="F4347" s="93"/>
      <c r="G4347" s="93"/>
    </row>
    <row r="4348">
      <c r="A4348" s="93"/>
      <c r="B4348" s="94"/>
      <c r="C4348" s="94"/>
      <c r="D4348" s="94"/>
      <c r="E4348" s="94"/>
      <c r="F4348" s="93"/>
      <c r="G4348" s="93"/>
    </row>
    <row r="4349">
      <c r="A4349" s="93"/>
      <c r="B4349" s="94"/>
      <c r="C4349" s="94"/>
      <c r="D4349" s="94"/>
      <c r="E4349" s="94"/>
      <c r="F4349" s="93"/>
      <c r="G4349" s="93"/>
    </row>
    <row r="4350">
      <c r="A4350" s="93"/>
      <c r="B4350" s="94"/>
      <c r="C4350" s="94"/>
      <c r="D4350" s="94"/>
      <c r="E4350" s="94"/>
      <c r="F4350" s="93"/>
      <c r="G4350" s="93"/>
    </row>
    <row r="4351">
      <c r="A4351" s="93"/>
      <c r="B4351" s="94"/>
      <c r="C4351" s="94"/>
      <c r="D4351" s="94"/>
      <c r="E4351" s="94"/>
      <c r="F4351" s="93"/>
      <c r="G4351" s="93"/>
    </row>
    <row r="4352">
      <c r="A4352" s="93"/>
      <c r="B4352" s="94"/>
      <c r="C4352" s="94"/>
      <c r="D4352" s="94"/>
      <c r="E4352" s="94"/>
      <c r="F4352" s="93"/>
      <c r="G4352" s="93"/>
    </row>
    <row r="4353">
      <c r="A4353" s="93"/>
      <c r="B4353" s="94"/>
      <c r="C4353" s="94"/>
      <c r="D4353" s="94"/>
      <c r="E4353" s="94"/>
      <c r="F4353" s="93"/>
      <c r="G4353" s="93"/>
    </row>
    <row r="4354">
      <c r="A4354" s="93"/>
      <c r="B4354" s="94"/>
      <c r="C4354" s="94"/>
      <c r="D4354" s="94"/>
      <c r="E4354" s="94"/>
      <c r="F4354" s="93"/>
      <c r="G4354" s="93"/>
    </row>
    <row r="4355">
      <c r="A4355" s="93"/>
      <c r="B4355" s="94"/>
      <c r="C4355" s="94"/>
      <c r="D4355" s="94"/>
      <c r="E4355" s="94"/>
      <c r="F4355" s="93"/>
      <c r="G4355" s="93"/>
    </row>
    <row r="4356">
      <c r="A4356" s="93"/>
      <c r="B4356" s="94"/>
      <c r="C4356" s="94"/>
      <c r="D4356" s="94"/>
      <c r="E4356" s="94"/>
      <c r="F4356" s="93"/>
      <c r="G4356" s="93"/>
    </row>
    <row r="4357">
      <c r="A4357" s="93"/>
      <c r="B4357" s="94"/>
      <c r="C4357" s="94"/>
      <c r="D4357" s="94"/>
      <c r="E4357" s="94"/>
      <c r="F4357" s="93"/>
      <c r="G4357" s="93"/>
    </row>
    <row r="4358">
      <c r="A4358" s="93"/>
      <c r="B4358" s="94"/>
      <c r="C4358" s="94"/>
      <c r="D4358" s="94"/>
      <c r="E4358" s="94"/>
      <c r="F4358" s="93"/>
      <c r="G4358" s="96"/>
    </row>
    <row r="4359">
      <c r="A4359" s="93"/>
      <c r="B4359" s="94"/>
      <c r="C4359" s="94"/>
      <c r="D4359" s="94"/>
      <c r="E4359" s="94"/>
      <c r="F4359" s="93"/>
      <c r="G4359" s="96"/>
    </row>
    <row r="4360">
      <c r="A4360" s="93"/>
      <c r="B4360" s="94"/>
      <c r="C4360" s="94"/>
      <c r="D4360" s="94"/>
      <c r="E4360" s="94"/>
      <c r="F4360" s="93"/>
      <c r="G4360" s="96"/>
    </row>
    <row r="4361">
      <c r="A4361" s="93"/>
      <c r="B4361" s="94"/>
      <c r="C4361" s="94"/>
      <c r="D4361" s="94"/>
      <c r="E4361" s="94"/>
      <c r="F4361" s="93"/>
      <c r="G4361" s="96"/>
    </row>
    <row r="4362">
      <c r="A4362" s="93"/>
      <c r="B4362" s="94"/>
      <c r="C4362" s="94"/>
      <c r="D4362" s="94"/>
      <c r="E4362" s="94"/>
      <c r="F4362" s="93"/>
      <c r="G4362" s="96"/>
    </row>
    <row r="4363">
      <c r="A4363" s="93"/>
      <c r="B4363" s="94"/>
      <c r="C4363" s="94"/>
      <c r="D4363" s="94"/>
      <c r="E4363" s="94"/>
      <c r="F4363" s="93"/>
      <c r="G4363" s="96"/>
    </row>
    <row r="4364">
      <c r="A4364" s="93"/>
      <c r="B4364" s="94"/>
      <c r="C4364" s="94"/>
      <c r="D4364" s="94"/>
      <c r="E4364" s="94"/>
      <c r="F4364" s="93"/>
      <c r="G4364" s="96"/>
    </row>
    <row r="4365">
      <c r="A4365" s="93"/>
      <c r="B4365" s="94"/>
      <c r="C4365" s="94"/>
      <c r="D4365" s="94"/>
      <c r="E4365" s="94"/>
      <c r="F4365" s="93"/>
      <c r="G4365" s="96"/>
    </row>
    <row r="4366">
      <c r="A4366" s="93"/>
      <c r="B4366" s="94"/>
      <c r="C4366" s="94"/>
      <c r="D4366" s="94"/>
      <c r="E4366" s="94"/>
      <c r="F4366" s="93"/>
      <c r="G4366" s="96"/>
    </row>
    <row r="4367">
      <c r="A4367" s="93"/>
      <c r="B4367" s="94"/>
      <c r="C4367" s="94"/>
      <c r="D4367" s="94"/>
      <c r="E4367" s="94"/>
      <c r="F4367" s="93"/>
      <c r="G4367" s="96"/>
    </row>
    <row r="4368">
      <c r="A4368" s="93"/>
      <c r="B4368" s="94"/>
      <c r="C4368" s="94"/>
      <c r="D4368" s="94"/>
      <c r="E4368" s="94"/>
      <c r="F4368" s="93"/>
      <c r="G4368" s="96"/>
    </row>
    <row r="4369">
      <c r="A4369" s="93"/>
      <c r="B4369" s="94"/>
      <c r="C4369" s="94"/>
      <c r="D4369" s="94"/>
      <c r="E4369" s="94"/>
      <c r="F4369" s="93"/>
      <c r="G4369" s="96"/>
    </row>
    <row r="4370">
      <c r="A4370" s="93"/>
      <c r="B4370" s="94"/>
      <c r="C4370" s="94"/>
      <c r="D4370" s="94"/>
      <c r="E4370" s="94"/>
      <c r="F4370" s="93"/>
      <c r="G4370" s="96"/>
    </row>
    <row r="4371">
      <c r="A4371" s="93"/>
      <c r="B4371" s="94"/>
      <c r="C4371" s="94"/>
      <c r="D4371" s="94"/>
      <c r="E4371" s="94"/>
      <c r="F4371" s="93"/>
      <c r="G4371" s="96"/>
    </row>
    <row r="4372">
      <c r="A4372" s="93"/>
      <c r="B4372" s="94"/>
      <c r="C4372" s="94"/>
      <c r="D4372" s="94"/>
      <c r="E4372" s="94"/>
      <c r="F4372" s="93"/>
      <c r="G4372" s="96"/>
    </row>
    <row r="4373">
      <c r="A4373" s="93"/>
      <c r="B4373" s="94"/>
      <c r="C4373" s="94"/>
      <c r="D4373" s="94"/>
      <c r="E4373" s="94"/>
      <c r="F4373" s="93"/>
      <c r="G4373" s="96"/>
    </row>
    <row r="4374">
      <c r="A4374" s="93"/>
      <c r="B4374" s="94"/>
      <c r="C4374" s="94"/>
      <c r="D4374" s="94"/>
      <c r="E4374" s="94"/>
      <c r="F4374" s="93"/>
      <c r="G4374" s="96"/>
    </row>
    <row r="4375">
      <c r="A4375" s="93"/>
      <c r="B4375" s="94"/>
      <c r="C4375" s="94"/>
      <c r="D4375" s="94"/>
      <c r="E4375" s="94"/>
      <c r="F4375" s="93"/>
      <c r="G4375" s="96"/>
    </row>
    <row r="4376">
      <c r="A4376" s="93"/>
      <c r="B4376" s="94"/>
      <c r="C4376" s="94"/>
      <c r="D4376" s="94"/>
      <c r="E4376" s="94"/>
      <c r="F4376" s="93"/>
      <c r="G4376" s="93"/>
    </row>
    <row r="4377">
      <c r="A4377" s="93"/>
      <c r="B4377" s="94"/>
      <c r="C4377" s="94"/>
      <c r="D4377" s="94"/>
      <c r="E4377" s="94"/>
      <c r="F4377" s="93"/>
      <c r="G4377" s="96"/>
    </row>
    <row r="4378">
      <c r="A4378" s="93"/>
      <c r="B4378" s="94"/>
      <c r="C4378" s="94"/>
      <c r="D4378" s="94"/>
      <c r="E4378" s="94"/>
      <c r="F4378" s="93"/>
      <c r="G4378" s="96"/>
    </row>
    <row r="4379">
      <c r="A4379" s="93"/>
      <c r="B4379" s="94"/>
      <c r="C4379" s="94"/>
      <c r="D4379" s="94"/>
      <c r="E4379" s="94"/>
      <c r="F4379" s="93"/>
      <c r="G4379" s="96"/>
    </row>
    <row r="4380">
      <c r="A4380" s="93"/>
      <c r="B4380" s="94"/>
      <c r="C4380" s="94"/>
      <c r="D4380" s="94"/>
      <c r="E4380" s="94"/>
      <c r="F4380" s="93"/>
      <c r="G4380" s="96"/>
    </row>
    <row r="4381">
      <c r="A4381" s="93"/>
      <c r="B4381" s="94"/>
      <c r="C4381" s="94"/>
      <c r="D4381" s="94"/>
      <c r="E4381" s="94"/>
      <c r="F4381" s="93"/>
      <c r="G4381" s="96"/>
    </row>
    <row r="4382">
      <c r="A4382" s="93"/>
      <c r="B4382" s="94"/>
      <c r="C4382" s="94"/>
      <c r="D4382" s="94"/>
      <c r="E4382" s="94"/>
      <c r="F4382" s="93"/>
      <c r="G4382" s="96"/>
    </row>
    <row r="4383">
      <c r="A4383" s="93"/>
      <c r="B4383" s="94"/>
      <c r="C4383" s="94"/>
      <c r="D4383" s="94"/>
      <c r="E4383" s="94"/>
      <c r="F4383" s="93"/>
      <c r="G4383" s="96"/>
    </row>
    <row r="4384">
      <c r="A4384" s="93"/>
      <c r="B4384" s="94"/>
      <c r="C4384" s="94"/>
      <c r="D4384" s="94"/>
      <c r="E4384" s="94"/>
      <c r="F4384" s="93"/>
      <c r="G4384" s="96"/>
    </row>
    <row r="4385">
      <c r="A4385" s="93"/>
      <c r="B4385" s="94"/>
      <c r="C4385" s="94"/>
      <c r="D4385" s="94"/>
      <c r="E4385" s="94"/>
      <c r="F4385" s="93"/>
      <c r="G4385" s="93"/>
    </row>
    <row r="4386">
      <c r="A4386" s="93"/>
      <c r="B4386" s="94"/>
      <c r="C4386" s="94"/>
      <c r="D4386" s="94"/>
      <c r="E4386" s="94"/>
      <c r="F4386" s="93"/>
      <c r="G4386" s="93"/>
    </row>
    <row r="4387">
      <c r="A4387" s="93"/>
      <c r="B4387" s="94"/>
      <c r="C4387" s="94"/>
      <c r="D4387" s="94"/>
      <c r="E4387" s="94"/>
      <c r="F4387" s="93"/>
      <c r="G4387" s="96"/>
    </row>
    <row r="4388">
      <c r="A4388" s="93"/>
      <c r="B4388" s="94"/>
      <c r="C4388" s="94"/>
      <c r="D4388" s="94"/>
      <c r="E4388" s="94"/>
      <c r="F4388" s="93"/>
      <c r="G4388" s="96"/>
    </row>
    <row r="4389">
      <c r="A4389" s="93"/>
      <c r="B4389" s="94"/>
      <c r="C4389" s="94"/>
      <c r="D4389" s="94"/>
      <c r="E4389" s="94"/>
      <c r="F4389" s="93"/>
      <c r="G4389" s="96"/>
    </row>
    <row r="4390">
      <c r="A4390" s="93"/>
      <c r="B4390" s="94"/>
      <c r="C4390" s="94"/>
      <c r="D4390" s="94"/>
      <c r="E4390" s="94"/>
      <c r="F4390" s="93"/>
      <c r="G4390" s="96"/>
    </row>
    <row r="4391">
      <c r="A4391" s="93"/>
      <c r="B4391" s="94"/>
      <c r="C4391" s="94"/>
      <c r="D4391" s="94"/>
      <c r="E4391" s="94"/>
      <c r="F4391" s="93"/>
      <c r="G4391" s="96"/>
    </row>
    <row r="4392">
      <c r="A4392" s="93"/>
      <c r="B4392" s="94"/>
      <c r="C4392" s="94"/>
      <c r="D4392" s="94"/>
      <c r="E4392" s="94"/>
      <c r="F4392" s="93"/>
      <c r="G4392" s="96"/>
    </row>
    <row r="4393">
      <c r="A4393" s="93"/>
      <c r="B4393" s="94"/>
      <c r="C4393" s="94"/>
      <c r="D4393" s="94"/>
      <c r="E4393" s="94"/>
      <c r="F4393" s="93"/>
      <c r="G4393" s="96"/>
    </row>
    <row r="4394">
      <c r="A4394" s="93"/>
      <c r="B4394" s="94"/>
      <c r="C4394" s="94"/>
      <c r="D4394" s="94"/>
      <c r="E4394" s="94"/>
      <c r="F4394" s="93"/>
      <c r="G4394" s="96"/>
    </row>
    <row r="4395">
      <c r="A4395" s="93"/>
      <c r="B4395" s="94"/>
      <c r="C4395" s="94"/>
      <c r="D4395" s="94"/>
      <c r="E4395" s="94"/>
      <c r="F4395" s="93"/>
      <c r="G4395" s="96"/>
    </row>
    <row r="4396">
      <c r="A4396" s="93"/>
      <c r="B4396" s="94"/>
      <c r="C4396" s="94"/>
      <c r="D4396" s="94"/>
      <c r="E4396" s="94"/>
      <c r="F4396" s="93"/>
      <c r="G4396" s="96"/>
    </row>
    <row r="4397">
      <c r="A4397" s="93"/>
      <c r="B4397" s="94"/>
      <c r="C4397" s="94"/>
      <c r="D4397" s="94"/>
      <c r="E4397" s="94"/>
      <c r="F4397" s="93"/>
      <c r="G4397" s="96"/>
    </row>
    <row r="4398">
      <c r="A4398" s="93"/>
      <c r="B4398" s="94"/>
      <c r="C4398" s="94"/>
      <c r="D4398" s="94"/>
      <c r="E4398" s="94"/>
      <c r="F4398" s="93"/>
      <c r="G4398" s="96"/>
    </row>
    <row r="4399">
      <c r="A4399" s="93"/>
      <c r="B4399" s="94"/>
      <c r="C4399" s="94"/>
      <c r="D4399" s="94"/>
      <c r="E4399" s="94"/>
      <c r="F4399" s="93"/>
      <c r="G4399" s="96"/>
    </row>
    <row r="4400">
      <c r="A4400" s="93"/>
      <c r="B4400" s="94"/>
      <c r="C4400" s="94"/>
      <c r="D4400" s="94"/>
      <c r="E4400" s="94"/>
      <c r="F4400" s="93"/>
      <c r="G4400" s="96"/>
    </row>
    <row r="4401">
      <c r="A4401" s="93"/>
      <c r="B4401" s="94"/>
      <c r="C4401" s="94"/>
      <c r="D4401" s="94"/>
      <c r="E4401" s="94"/>
      <c r="F4401" s="93"/>
      <c r="G4401" s="96"/>
    </row>
    <row r="4402">
      <c r="A4402" s="93"/>
      <c r="B4402" s="94"/>
      <c r="C4402" s="94"/>
      <c r="D4402" s="94"/>
      <c r="E4402" s="94"/>
      <c r="F4402" s="93"/>
      <c r="G4402" s="96"/>
    </row>
    <row r="4403">
      <c r="A4403" s="93"/>
      <c r="B4403" s="94"/>
      <c r="C4403" s="94"/>
      <c r="D4403" s="94"/>
      <c r="E4403" s="94"/>
      <c r="F4403" s="93"/>
      <c r="G4403" s="96"/>
    </row>
    <row r="4404">
      <c r="A4404" s="93"/>
      <c r="B4404" s="94"/>
      <c r="C4404" s="94"/>
      <c r="D4404" s="94"/>
      <c r="E4404" s="94"/>
      <c r="F4404" s="93"/>
      <c r="G4404" s="96"/>
    </row>
    <row r="4405">
      <c r="A4405" s="93"/>
      <c r="B4405" s="94"/>
      <c r="C4405" s="94"/>
      <c r="D4405" s="94"/>
      <c r="E4405" s="94"/>
      <c r="F4405" s="93"/>
      <c r="G4405" s="96"/>
    </row>
    <row r="4406">
      <c r="A4406" s="93"/>
      <c r="B4406" s="94"/>
      <c r="C4406" s="94"/>
      <c r="D4406" s="94"/>
      <c r="E4406" s="94"/>
      <c r="F4406" s="93"/>
      <c r="G4406" s="96"/>
    </row>
    <row r="4407">
      <c r="A4407" s="93"/>
      <c r="B4407" s="94"/>
      <c r="C4407" s="94"/>
      <c r="D4407" s="94"/>
      <c r="E4407" s="94"/>
      <c r="F4407" s="93"/>
      <c r="G4407" s="96"/>
    </row>
    <row r="4408">
      <c r="A4408" s="93"/>
      <c r="B4408" s="94"/>
      <c r="C4408" s="94"/>
      <c r="D4408" s="94"/>
      <c r="E4408" s="94"/>
      <c r="F4408" s="93"/>
      <c r="G4408" s="96"/>
    </row>
    <row r="4409">
      <c r="A4409" s="93"/>
      <c r="B4409" s="94"/>
      <c r="C4409" s="94"/>
      <c r="D4409" s="94"/>
      <c r="E4409" s="94"/>
      <c r="F4409" s="93"/>
      <c r="G4409" s="96"/>
    </row>
    <row r="4410">
      <c r="A4410" s="93"/>
      <c r="B4410" s="94"/>
      <c r="C4410" s="94"/>
      <c r="D4410" s="94"/>
      <c r="E4410" s="94"/>
      <c r="F4410" s="93"/>
      <c r="G4410" s="96"/>
    </row>
    <row r="4411">
      <c r="A4411" s="93"/>
      <c r="B4411" s="94"/>
      <c r="C4411" s="94"/>
      <c r="D4411" s="94"/>
      <c r="E4411" s="94"/>
      <c r="F4411" s="93"/>
      <c r="G4411" s="96"/>
    </row>
    <row r="4412">
      <c r="A4412" s="93"/>
      <c r="B4412" s="94"/>
      <c r="C4412" s="94"/>
      <c r="D4412" s="94"/>
      <c r="E4412" s="94"/>
      <c r="F4412" s="93"/>
      <c r="G4412" s="96"/>
    </row>
    <row r="4413">
      <c r="A4413" s="93"/>
      <c r="B4413" s="94"/>
      <c r="C4413" s="94"/>
      <c r="D4413" s="94"/>
      <c r="E4413" s="94"/>
      <c r="F4413" s="93"/>
      <c r="G4413" s="96"/>
    </row>
    <row r="4414">
      <c r="A4414" s="93"/>
      <c r="B4414" s="94"/>
      <c r="C4414" s="94"/>
      <c r="D4414" s="94"/>
      <c r="E4414" s="94"/>
      <c r="F4414" s="93"/>
      <c r="G4414" s="96"/>
    </row>
    <row r="4415">
      <c r="A4415" s="93"/>
      <c r="B4415" s="94"/>
      <c r="C4415" s="94"/>
      <c r="D4415" s="94"/>
      <c r="E4415" s="94"/>
      <c r="F4415" s="93"/>
      <c r="G4415" s="96"/>
    </row>
    <row r="4416">
      <c r="A4416" s="93"/>
      <c r="B4416" s="94"/>
      <c r="C4416" s="94"/>
      <c r="D4416" s="94"/>
      <c r="E4416" s="94"/>
      <c r="F4416" s="93"/>
      <c r="G4416" s="96"/>
    </row>
    <row r="4417">
      <c r="A4417" s="93"/>
      <c r="B4417" s="94"/>
      <c r="C4417" s="94"/>
      <c r="D4417" s="94"/>
      <c r="E4417" s="94"/>
      <c r="F4417" s="93"/>
      <c r="G4417" s="96"/>
    </row>
    <row r="4418">
      <c r="A4418" s="93"/>
      <c r="B4418" s="94"/>
      <c r="C4418" s="94"/>
      <c r="D4418" s="94"/>
      <c r="E4418" s="94"/>
      <c r="F4418" s="93"/>
      <c r="G4418" s="96"/>
    </row>
    <row r="4419">
      <c r="A4419" s="93"/>
      <c r="B4419" s="94"/>
      <c r="C4419" s="94"/>
      <c r="D4419" s="94"/>
      <c r="E4419" s="94"/>
      <c r="F4419" s="93"/>
      <c r="G4419" s="96"/>
    </row>
    <row r="4420">
      <c r="A4420" s="93"/>
      <c r="B4420" s="94"/>
      <c r="C4420" s="94"/>
      <c r="D4420" s="94"/>
      <c r="E4420" s="94"/>
      <c r="F4420" s="93"/>
      <c r="G4420" s="93"/>
    </row>
    <row r="4421">
      <c r="A4421" s="93"/>
      <c r="B4421" s="94"/>
      <c r="C4421" s="94"/>
      <c r="D4421" s="94"/>
      <c r="E4421" s="94"/>
      <c r="F4421" s="93"/>
      <c r="G4421" s="93"/>
    </row>
    <row r="4422">
      <c r="A4422" s="93"/>
      <c r="B4422" s="94"/>
      <c r="C4422" s="94"/>
      <c r="D4422" s="94"/>
      <c r="E4422" s="94"/>
      <c r="F4422" s="93"/>
      <c r="G4422" s="93"/>
    </row>
    <row r="4423">
      <c r="A4423" s="93"/>
      <c r="B4423" s="94"/>
      <c r="C4423" s="94"/>
      <c r="D4423" s="94"/>
      <c r="E4423" s="94"/>
      <c r="F4423" s="93"/>
      <c r="G4423" s="93"/>
    </row>
    <row r="4424">
      <c r="A4424" s="93"/>
      <c r="B4424" s="94"/>
      <c r="C4424" s="94"/>
      <c r="D4424" s="94"/>
      <c r="E4424" s="94"/>
      <c r="F4424" s="93"/>
      <c r="G4424" s="93"/>
    </row>
    <row r="4425">
      <c r="A4425" s="93"/>
      <c r="B4425" s="94"/>
      <c r="C4425" s="94"/>
      <c r="D4425" s="94"/>
      <c r="E4425" s="94"/>
      <c r="F4425" s="93"/>
      <c r="G4425" s="93"/>
    </row>
    <row r="4426">
      <c r="A4426" s="93"/>
      <c r="B4426" s="94"/>
      <c r="C4426" s="94"/>
      <c r="D4426" s="94"/>
      <c r="E4426" s="94"/>
      <c r="F4426" s="93"/>
      <c r="G4426" s="93"/>
    </row>
    <row r="4427">
      <c r="A4427" s="93"/>
      <c r="B4427" s="94"/>
      <c r="C4427" s="94"/>
      <c r="D4427" s="94"/>
      <c r="E4427" s="94"/>
      <c r="F4427" s="93"/>
      <c r="G4427" s="93"/>
    </row>
    <row r="4428">
      <c r="A4428" s="93"/>
      <c r="B4428" s="94"/>
      <c r="C4428" s="94"/>
      <c r="D4428" s="94"/>
      <c r="E4428" s="94"/>
      <c r="F4428" s="93"/>
      <c r="G4428" s="93"/>
    </row>
    <row r="4429">
      <c r="A4429" s="93"/>
      <c r="B4429" s="94"/>
      <c r="C4429" s="94"/>
      <c r="D4429" s="94"/>
      <c r="E4429" s="94"/>
      <c r="F4429" s="93"/>
      <c r="G4429" s="93"/>
    </row>
    <row r="4430">
      <c r="A4430" s="93"/>
      <c r="B4430" s="94"/>
      <c r="C4430" s="94"/>
      <c r="D4430" s="94"/>
      <c r="E4430" s="94"/>
      <c r="F4430" s="93"/>
      <c r="G4430" s="93"/>
    </row>
    <row r="4431">
      <c r="A4431" s="93"/>
      <c r="B4431" s="94"/>
      <c r="C4431" s="94"/>
      <c r="D4431" s="94"/>
      <c r="E4431" s="94"/>
      <c r="F4431" s="93"/>
      <c r="G4431" s="93"/>
    </row>
    <row r="4432">
      <c r="A4432" s="93"/>
      <c r="B4432" s="94"/>
      <c r="C4432" s="94"/>
      <c r="D4432" s="94"/>
      <c r="E4432" s="94"/>
      <c r="F4432" s="93"/>
      <c r="G4432" s="93"/>
    </row>
    <row r="4433">
      <c r="A4433" s="93"/>
      <c r="B4433" s="94"/>
      <c r="C4433" s="94"/>
      <c r="D4433" s="94"/>
      <c r="E4433" s="94"/>
      <c r="F4433" s="93"/>
      <c r="G4433" s="93"/>
    </row>
    <row r="4434">
      <c r="A4434" s="93"/>
      <c r="B4434" s="94"/>
      <c r="C4434" s="94"/>
      <c r="D4434" s="94"/>
      <c r="E4434" s="94"/>
      <c r="F4434" s="93"/>
      <c r="G4434" s="93"/>
    </row>
    <row r="4435">
      <c r="A4435" s="93"/>
      <c r="B4435" s="94"/>
      <c r="C4435" s="94"/>
      <c r="D4435" s="94"/>
      <c r="E4435" s="94"/>
      <c r="F4435" s="93"/>
      <c r="G4435" s="96"/>
    </row>
    <row r="4436">
      <c r="A4436" s="93"/>
      <c r="B4436" s="94"/>
      <c r="C4436" s="94"/>
      <c r="D4436" s="94"/>
      <c r="E4436" s="94"/>
      <c r="F4436" s="93"/>
      <c r="G4436" s="96"/>
    </row>
    <row r="4437">
      <c r="A4437" s="93"/>
      <c r="B4437" s="94"/>
      <c r="C4437" s="94"/>
      <c r="D4437" s="94"/>
      <c r="E4437" s="94"/>
      <c r="F4437" s="93"/>
      <c r="G4437" s="96"/>
    </row>
    <row r="4438">
      <c r="A4438" s="93"/>
      <c r="B4438" s="94"/>
      <c r="C4438" s="94"/>
      <c r="D4438" s="94"/>
      <c r="E4438" s="94"/>
      <c r="F4438" s="93"/>
      <c r="G4438" s="96"/>
    </row>
    <row r="4439">
      <c r="A4439" s="93"/>
      <c r="B4439" s="94"/>
      <c r="C4439" s="94"/>
      <c r="D4439" s="94"/>
      <c r="E4439" s="94"/>
      <c r="F4439" s="93"/>
      <c r="G4439" s="96"/>
    </row>
    <row r="4440">
      <c r="A4440" s="93"/>
      <c r="B4440" s="94"/>
      <c r="C4440" s="94"/>
      <c r="D4440" s="94"/>
      <c r="E4440" s="94"/>
      <c r="F4440" s="93"/>
      <c r="G4440" s="96"/>
    </row>
    <row r="4441">
      <c r="A4441" s="93"/>
      <c r="B4441" s="94"/>
      <c r="C4441" s="94"/>
      <c r="D4441" s="94"/>
      <c r="E4441" s="94"/>
      <c r="F4441" s="93"/>
      <c r="G4441" s="96"/>
    </row>
    <row r="4442">
      <c r="A4442" s="93"/>
      <c r="B4442" s="94"/>
      <c r="C4442" s="94"/>
      <c r="D4442" s="94"/>
      <c r="E4442" s="94"/>
      <c r="F4442" s="93"/>
      <c r="G4442" s="96"/>
    </row>
    <row r="4443">
      <c r="A4443" s="93"/>
      <c r="B4443" s="94"/>
      <c r="C4443" s="94"/>
      <c r="D4443" s="94"/>
      <c r="E4443" s="94"/>
      <c r="F4443" s="93"/>
      <c r="G4443" s="96"/>
    </row>
    <row r="4444">
      <c r="A4444" s="93"/>
      <c r="B4444" s="94"/>
      <c r="C4444" s="94"/>
      <c r="D4444" s="94"/>
      <c r="E4444" s="94"/>
      <c r="F4444" s="93"/>
      <c r="G4444" s="96"/>
    </row>
    <row r="4445">
      <c r="A4445" s="93"/>
      <c r="B4445" s="94"/>
      <c r="C4445" s="94"/>
      <c r="D4445" s="94"/>
      <c r="E4445" s="94"/>
      <c r="F4445" s="93"/>
      <c r="G4445" s="96"/>
    </row>
    <row r="4446">
      <c r="A4446" s="93"/>
      <c r="B4446" s="94"/>
      <c r="C4446" s="94"/>
      <c r="D4446" s="94"/>
      <c r="E4446" s="94"/>
      <c r="F4446" s="93"/>
      <c r="G4446" s="96"/>
    </row>
    <row r="4447">
      <c r="A4447" s="93"/>
      <c r="B4447" s="94"/>
      <c r="C4447" s="94"/>
      <c r="D4447" s="94"/>
      <c r="E4447" s="94"/>
      <c r="F4447" s="93"/>
      <c r="G4447" s="96"/>
    </row>
    <row r="4448">
      <c r="A4448" s="93"/>
      <c r="B4448" s="94"/>
      <c r="C4448" s="94"/>
      <c r="D4448" s="94"/>
      <c r="E4448" s="94"/>
      <c r="F4448" s="93"/>
      <c r="G4448" s="96"/>
    </row>
    <row r="4449">
      <c r="A4449" s="93"/>
      <c r="B4449" s="94"/>
      <c r="C4449" s="94"/>
      <c r="D4449" s="94"/>
      <c r="E4449" s="94"/>
      <c r="F4449" s="93"/>
      <c r="G4449" s="96"/>
    </row>
    <row r="4450">
      <c r="A4450" s="93"/>
      <c r="B4450" s="94"/>
      <c r="C4450" s="94"/>
      <c r="D4450" s="94"/>
      <c r="E4450" s="94"/>
      <c r="F4450" s="93"/>
      <c r="G4450" s="96"/>
    </row>
    <row r="4451">
      <c r="A4451" s="93"/>
      <c r="B4451" s="94"/>
      <c r="C4451" s="94"/>
      <c r="D4451" s="94"/>
      <c r="E4451" s="94"/>
      <c r="F4451" s="93"/>
      <c r="G4451" s="96"/>
    </row>
    <row r="4452">
      <c r="A4452" s="93"/>
      <c r="B4452" s="94"/>
      <c r="C4452" s="94"/>
      <c r="D4452" s="94"/>
      <c r="E4452" s="94"/>
      <c r="F4452" s="93"/>
      <c r="G4452" s="96"/>
    </row>
    <row r="4453">
      <c r="A4453" s="93"/>
      <c r="B4453" s="94"/>
      <c r="C4453" s="94"/>
      <c r="D4453" s="94"/>
      <c r="E4453" s="94"/>
      <c r="F4453" s="93"/>
      <c r="G4453" s="96"/>
    </row>
    <row r="4454">
      <c r="A4454" s="93"/>
      <c r="B4454" s="94"/>
      <c r="C4454" s="94"/>
      <c r="D4454" s="94"/>
      <c r="E4454" s="94"/>
      <c r="F4454" s="93"/>
      <c r="G4454" s="96"/>
    </row>
    <row r="4455">
      <c r="A4455" s="93"/>
      <c r="B4455" s="94"/>
      <c r="C4455" s="94"/>
      <c r="D4455" s="94"/>
      <c r="E4455" s="94"/>
      <c r="F4455" s="93"/>
      <c r="G4455" s="96"/>
    </row>
    <row r="4456">
      <c r="A4456" s="93"/>
      <c r="B4456" s="94"/>
      <c r="C4456" s="94"/>
      <c r="D4456" s="94"/>
      <c r="E4456" s="94"/>
      <c r="F4456" s="93"/>
      <c r="G4456" s="96"/>
    </row>
    <row r="4457">
      <c r="A4457" s="93"/>
      <c r="B4457" s="94"/>
      <c r="C4457" s="94"/>
      <c r="D4457" s="94"/>
      <c r="E4457" s="94"/>
      <c r="F4457" s="93"/>
      <c r="G4457" s="96"/>
    </row>
    <row r="4458">
      <c r="A4458" s="93"/>
      <c r="B4458" s="94"/>
      <c r="C4458" s="94"/>
      <c r="D4458" s="94"/>
      <c r="E4458" s="94"/>
      <c r="F4458" s="93"/>
      <c r="G4458" s="96"/>
    </row>
    <row r="4459">
      <c r="A4459" s="93"/>
      <c r="B4459" s="94"/>
      <c r="C4459" s="94"/>
      <c r="D4459" s="94"/>
      <c r="E4459" s="94"/>
      <c r="F4459" s="93"/>
      <c r="G4459" s="96"/>
    </row>
    <row r="4460">
      <c r="A4460" s="93"/>
      <c r="B4460" s="94"/>
      <c r="C4460" s="94"/>
      <c r="D4460" s="94"/>
      <c r="E4460" s="94"/>
      <c r="F4460" s="93"/>
      <c r="G4460" s="96"/>
    </row>
    <row r="4461">
      <c r="A4461" s="93"/>
      <c r="B4461" s="94"/>
      <c r="C4461" s="94"/>
      <c r="D4461" s="94"/>
      <c r="E4461" s="94"/>
      <c r="F4461" s="93"/>
      <c r="G4461" s="96"/>
    </row>
    <row r="4462">
      <c r="A4462" s="93"/>
      <c r="B4462" s="94"/>
      <c r="C4462" s="94"/>
      <c r="D4462" s="94"/>
      <c r="E4462" s="94"/>
      <c r="F4462" s="93"/>
      <c r="G4462" s="96"/>
    </row>
    <row r="4463">
      <c r="A4463" s="93"/>
      <c r="B4463" s="94"/>
      <c r="C4463" s="94"/>
      <c r="D4463" s="94"/>
      <c r="E4463" s="94"/>
      <c r="F4463" s="93"/>
      <c r="G4463" s="96"/>
    </row>
    <row r="4464">
      <c r="A4464" s="93"/>
      <c r="B4464" s="94"/>
      <c r="C4464" s="94"/>
      <c r="D4464" s="94"/>
      <c r="E4464" s="94"/>
      <c r="F4464" s="93"/>
      <c r="G4464" s="96"/>
    </row>
    <row r="4465">
      <c r="A4465" s="93"/>
      <c r="B4465" s="94"/>
      <c r="C4465" s="94"/>
      <c r="D4465" s="94"/>
      <c r="E4465" s="94"/>
      <c r="F4465" s="93"/>
      <c r="G4465" s="96"/>
    </row>
    <row r="4466">
      <c r="A4466" s="93"/>
      <c r="B4466" s="94"/>
      <c r="C4466" s="94"/>
      <c r="D4466" s="94"/>
      <c r="E4466" s="94"/>
      <c r="F4466" s="93"/>
      <c r="G4466" s="96"/>
    </row>
    <row r="4467">
      <c r="A4467" s="93"/>
      <c r="B4467" s="94"/>
      <c r="C4467" s="94"/>
      <c r="D4467" s="94"/>
      <c r="E4467" s="94"/>
      <c r="F4467" s="93"/>
      <c r="G4467" s="93"/>
    </row>
    <row r="4468">
      <c r="A4468" s="93"/>
      <c r="B4468" s="94"/>
      <c r="C4468" s="94"/>
      <c r="D4468" s="94"/>
      <c r="E4468" s="94"/>
      <c r="F4468" s="93"/>
      <c r="G4468" s="96"/>
    </row>
    <row r="4469">
      <c r="A4469" s="93"/>
      <c r="B4469" s="94"/>
      <c r="C4469" s="94"/>
      <c r="D4469" s="94"/>
      <c r="E4469" s="94"/>
      <c r="F4469" s="93"/>
      <c r="G4469" s="96"/>
    </row>
    <row r="4470">
      <c r="A4470" s="93"/>
      <c r="B4470" s="94"/>
      <c r="C4470" s="94"/>
      <c r="D4470" s="94"/>
      <c r="E4470" s="94"/>
      <c r="F4470" s="93"/>
      <c r="G4470" s="96"/>
    </row>
    <row r="4471">
      <c r="A4471" s="93"/>
      <c r="B4471" s="94"/>
      <c r="C4471" s="94"/>
      <c r="D4471" s="94"/>
      <c r="E4471" s="94"/>
      <c r="F4471" s="93"/>
      <c r="G4471" s="96"/>
    </row>
    <row r="4472">
      <c r="A4472" s="93"/>
      <c r="B4472" s="94"/>
      <c r="C4472" s="94"/>
      <c r="D4472" s="94"/>
      <c r="E4472" s="94"/>
      <c r="F4472" s="93"/>
      <c r="G4472" s="96"/>
    </row>
    <row r="4473">
      <c r="A4473" s="93"/>
      <c r="B4473" s="94"/>
      <c r="C4473" s="94"/>
      <c r="D4473" s="94"/>
      <c r="E4473" s="94"/>
      <c r="F4473" s="93"/>
      <c r="G4473" s="96"/>
    </row>
    <row r="4474">
      <c r="A4474" s="93"/>
      <c r="B4474" s="94"/>
      <c r="C4474" s="94"/>
      <c r="D4474" s="94"/>
      <c r="E4474" s="94"/>
      <c r="F4474" s="93"/>
      <c r="G4474" s="96"/>
    </row>
    <row r="4475">
      <c r="A4475" s="93"/>
      <c r="B4475" s="94"/>
      <c r="C4475" s="94"/>
      <c r="D4475" s="94"/>
      <c r="E4475" s="94"/>
      <c r="F4475" s="93"/>
      <c r="G4475" s="96"/>
    </row>
    <row r="4476">
      <c r="A4476" s="93"/>
      <c r="B4476" s="94"/>
      <c r="C4476" s="94"/>
      <c r="D4476" s="94"/>
      <c r="E4476" s="94"/>
      <c r="F4476" s="93"/>
      <c r="G4476" s="96"/>
    </row>
    <row r="4477">
      <c r="A4477" s="93"/>
      <c r="B4477" s="94"/>
      <c r="C4477" s="94"/>
      <c r="D4477" s="94"/>
      <c r="E4477" s="94"/>
      <c r="F4477" s="93"/>
      <c r="G4477" s="96"/>
    </row>
    <row r="4478">
      <c r="A4478" s="93"/>
      <c r="B4478" s="94"/>
      <c r="C4478" s="94"/>
      <c r="D4478" s="94"/>
      <c r="E4478" s="94"/>
      <c r="F4478" s="93"/>
      <c r="G4478" s="96"/>
    </row>
    <row r="4479">
      <c r="A4479" s="93"/>
      <c r="B4479" s="94"/>
      <c r="C4479" s="94"/>
      <c r="D4479" s="94"/>
      <c r="E4479" s="94"/>
      <c r="F4479" s="93"/>
      <c r="G4479" s="96"/>
    </row>
    <row r="4480">
      <c r="A4480" s="93"/>
      <c r="B4480" s="94"/>
      <c r="C4480" s="94"/>
      <c r="D4480" s="94"/>
      <c r="E4480" s="94"/>
      <c r="F4480" s="93"/>
      <c r="G4480" s="96"/>
    </row>
    <row r="4481">
      <c r="A4481" s="93"/>
      <c r="B4481" s="94"/>
      <c r="C4481" s="94"/>
      <c r="D4481" s="94"/>
      <c r="E4481" s="94"/>
      <c r="F4481" s="93"/>
      <c r="G4481" s="96"/>
    </row>
    <row r="4482">
      <c r="A4482" s="93"/>
      <c r="B4482" s="94"/>
      <c r="C4482" s="94"/>
      <c r="D4482" s="94"/>
      <c r="E4482" s="94"/>
      <c r="F4482" s="93"/>
      <c r="G4482" s="96"/>
    </row>
    <row r="4483">
      <c r="A4483" s="93"/>
      <c r="B4483" s="94"/>
      <c r="C4483" s="94"/>
      <c r="D4483" s="94"/>
      <c r="E4483" s="94"/>
      <c r="F4483" s="93"/>
      <c r="G4483" s="96"/>
    </row>
    <row r="4484">
      <c r="A4484" s="93"/>
      <c r="B4484" s="94"/>
      <c r="C4484" s="94"/>
      <c r="D4484" s="94"/>
      <c r="E4484" s="94"/>
      <c r="F4484" s="93"/>
      <c r="G4484" s="96"/>
    </row>
    <row r="4485">
      <c r="A4485" s="93"/>
      <c r="B4485" s="94"/>
      <c r="C4485" s="94"/>
      <c r="D4485" s="94"/>
      <c r="E4485" s="94"/>
      <c r="F4485" s="93"/>
      <c r="G4485" s="96"/>
    </row>
    <row r="4486">
      <c r="A4486" s="93"/>
      <c r="B4486" s="94"/>
      <c r="C4486" s="94"/>
      <c r="D4486" s="94"/>
      <c r="E4486" s="94"/>
      <c r="F4486" s="93"/>
      <c r="G4486" s="96"/>
    </row>
    <row r="4487">
      <c r="A4487" s="93"/>
      <c r="B4487" s="94"/>
      <c r="C4487" s="94"/>
      <c r="D4487" s="94"/>
      <c r="E4487" s="94"/>
      <c r="F4487" s="93"/>
      <c r="G4487" s="96"/>
    </row>
    <row r="4488">
      <c r="A4488" s="93"/>
      <c r="B4488" s="94"/>
      <c r="C4488" s="94"/>
      <c r="D4488" s="94"/>
      <c r="E4488" s="94"/>
      <c r="F4488" s="93"/>
      <c r="G4488" s="96"/>
    </row>
    <row r="4489">
      <c r="A4489" s="93"/>
      <c r="B4489" s="94"/>
      <c r="C4489" s="94"/>
      <c r="D4489" s="94"/>
      <c r="E4489" s="94"/>
      <c r="F4489" s="93"/>
      <c r="G4489" s="96"/>
    </row>
    <row r="4490">
      <c r="A4490" s="93"/>
      <c r="B4490" s="94"/>
      <c r="C4490" s="94"/>
      <c r="D4490" s="94"/>
      <c r="E4490" s="94"/>
      <c r="F4490" s="93"/>
      <c r="G4490" s="96"/>
    </row>
    <row r="4491">
      <c r="A4491" s="93"/>
      <c r="B4491" s="94"/>
      <c r="C4491" s="94"/>
      <c r="D4491" s="94"/>
      <c r="E4491" s="94"/>
      <c r="F4491" s="93"/>
      <c r="G4491" s="93"/>
    </row>
    <row r="4492">
      <c r="A4492" s="93"/>
      <c r="B4492" s="94"/>
      <c r="C4492" s="94"/>
      <c r="D4492" s="94"/>
      <c r="E4492" s="94"/>
      <c r="F4492" s="93"/>
      <c r="G4492" s="96"/>
    </row>
    <row r="4493">
      <c r="A4493" s="93"/>
      <c r="B4493" s="94"/>
      <c r="C4493" s="94"/>
      <c r="D4493" s="94"/>
      <c r="E4493" s="94"/>
      <c r="F4493" s="93"/>
      <c r="G4493" s="96"/>
    </row>
    <row r="4494">
      <c r="A4494" s="93"/>
      <c r="B4494" s="94"/>
      <c r="C4494" s="94"/>
      <c r="D4494" s="94"/>
      <c r="E4494" s="94"/>
      <c r="F4494" s="93"/>
      <c r="G4494" s="96"/>
    </row>
    <row r="4495">
      <c r="A4495" s="93"/>
      <c r="B4495" s="94"/>
      <c r="C4495" s="94"/>
      <c r="D4495" s="94"/>
      <c r="E4495" s="94"/>
      <c r="F4495" s="93"/>
      <c r="G4495" s="96"/>
    </row>
    <row r="4496">
      <c r="A4496" s="93"/>
      <c r="B4496" s="94"/>
      <c r="C4496" s="94"/>
      <c r="D4496" s="94"/>
      <c r="E4496" s="94"/>
      <c r="F4496" s="93"/>
      <c r="G4496" s="96"/>
    </row>
    <row r="4497">
      <c r="A4497" s="93"/>
      <c r="B4497" s="94"/>
      <c r="C4497" s="94"/>
      <c r="D4497" s="94"/>
      <c r="E4497" s="94"/>
      <c r="F4497" s="93"/>
      <c r="G4497" s="96"/>
    </row>
    <row r="4498">
      <c r="A4498" s="93"/>
      <c r="B4498" s="94"/>
      <c r="C4498" s="94"/>
      <c r="D4498" s="94"/>
      <c r="E4498" s="94"/>
      <c r="F4498" s="93"/>
      <c r="G4498" s="96"/>
    </row>
    <row r="4499">
      <c r="A4499" s="93"/>
      <c r="B4499" s="94"/>
      <c r="C4499" s="94"/>
      <c r="D4499" s="94"/>
      <c r="E4499" s="94"/>
      <c r="F4499" s="93"/>
      <c r="G4499" s="96"/>
    </row>
    <row r="4500">
      <c r="A4500" s="93"/>
      <c r="B4500" s="94"/>
      <c r="C4500" s="94"/>
      <c r="D4500" s="94"/>
      <c r="E4500" s="94"/>
      <c r="F4500" s="93"/>
      <c r="G4500" s="96"/>
    </row>
    <row r="4501">
      <c r="A4501" s="93"/>
      <c r="B4501" s="94"/>
      <c r="C4501" s="94"/>
      <c r="D4501" s="94"/>
      <c r="E4501" s="94"/>
      <c r="F4501" s="93"/>
      <c r="G4501" s="96"/>
    </row>
    <row r="4502">
      <c r="A4502" s="93"/>
      <c r="B4502" s="94"/>
      <c r="C4502" s="94"/>
      <c r="D4502" s="94"/>
      <c r="E4502" s="94"/>
      <c r="F4502" s="93"/>
      <c r="G4502" s="96"/>
    </row>
    <row r="4503">
      <c r="A4503" s="93"/>
      <c r="B4503" s="94"/>
      <c r="C4503" s="94"/>
      <c r="D4503" s="94"/>
      <c r="E4503" s="94"/>
      <c r="F4503" s="93"/>
      <c r="G4503" s="96"/>
    </row>
    <row r="4504">
      <c r="A4504" s="93"/>
      <c r="B4504" s="94"/>
      <c r="C4504" s="94"/>
      <c r="D4504" s="94"/>
      <c r="E4504" s="94"/>
      <c r="F4504" s="93"/>
      <c r="G4504" s="96"/>
    </row>
    <row r="4505">
      <c r="A4505" s="93"/>
      <c r="B4505" s="94"/>
      <c r="C4505" s="94"/>
      <c r="D4505" s="94"/>
      <c r="E4505" s="94"/>
      <c r="F4505" s="93"/>
      <c r="G4505" s="96"/>
    </row>
    <row r="4506">
      <c r="A4506" s="93"/>
      <c r="B4506" s="94"/>
      <c r="C4506" s="94"/>
      <c r="D4506" s="94"/>
      <c r="E4506" s="94"/>
      <c r="F4506" s="93"/>
      <c r="G4506" s="96"/>
    </row>
    <row r="4507">
      <c r="A4507" s="93"/>
      <c r="B4507" s="94"/>
      <c r="C4507" s="94"/>
      <c r="D4507" s="94"/>
      <c r="E4507" s="94"/>
      <c r="F4507" s="93"/>
      <c r="G4507" s="96"/>
    </row>
    <row r="4508">
      <c r="A4508" s="93"/>
      <c r="B4508" s="94"/>
      <c r="C4508" s="94"/>
      <c r="D4508" s="94"/>
      <c r="E4508" s="94"/>
      <c r="F4508" s="93"/>
      <c r="G4508" s="96"/>
    </row>
    <row r="4509">
      <c r="A4509" s="93"/>
      <c r="B4509" s="94"/>
      <c r="C4509" s="94"/>
      <c r="D4509" s="94"/>
      <c r="E4509" s="94"/>
      <c r="F4509" s="93"/>
      <c r="G4509" s="96"/>
    </row>
    <row r="4510">
      <c r="A4510" s="93"/>
      <c r="B4510" s="94"/>
      <c r="C4510" s="94"/>
      <c r="D4510" s="94"/>
      <c r="E4510" s="94"/>
      <c r="F4510" s="93"/>
      <c r="G4510" s="96"/>
    </row>
    <row r="4511">
      <c r="A4511" s="93"/>
      <c r="B4511" s="94"/>
      <c r="C4511" s="94"/>
      <c r="D4511" s="94"/>
      <c r="E4511" s="94"/>
      <c r="F4511" s="93"/>
      <c r="G4511" s="96"/>
    </row>
    <row r="4512">
      <c r="A4512" s="93"/>
      <c r="B4512" s="94"/>
      <c r="C4512" s="94"/>
      <c r="D4512" s="94"/>
      <c r="E4512" s="94"/>
      <c r="F4512" s="93"/>
      <c r="G4512" s="96"/>
    </row>
    <row r="4513">
      <c r="A4513" s="93"/>
      <c r="B4513" s="94"/>
      <c r="C4513" s="94"/>
      <c r="D4513" s="94"/>
      <c r="E4513" s="94"/>
      <c r="F4513" s="93"/>
      <c r="G4513" s="96"/>
    </row>
    <row r="4514">
      <c r="A4514" s="93"/>
      <c r="B4514" s="94"/>
      <c r="C4514" s="94"/>
      <c r="D4514" s="94"/>
      <c r="E4514" s="94"/>
      <c r="F4514" s="93"/>
      <c r="G4514" s="96"/>
    </row>
    <row r="4515">
      <c r="A4515" s="93"/>
      <c r="B4515" s="94"/>
      <c r="C4515" s="94"/>
      <c r="D4515" s="94"/>
      <c r="E4515" s="94"/>
      <c r="F4515" s="93"/>
      <c r="G4515" s="96"/>
    </row>
    <row r="4516">
      <c r="A4516" s="93"/>
      <c r="B4516" s="94"/>
      <c r="C4516" s="94"/>
      <c r="D4516" s="94"/>
      <c r="E4516" s="94"/>
      <c r="F4516" s="93"/>
      <c r="G4516" s="96"/>
    </row>
    <row r="4517">
      <c r="A4517" s="93"/>
      <c r="B4517" s="94"/>
      <c r="C4517" s="94"/>
      <c r="D4517" s="94"/>
      <c r="E4517" s="94"/>
      <c r="F4517" s="93"/>
      <c r="G4517" s="96"/>
    </row>
    <row r="4518">
      <c r="A4518" s="93"/>
      <c r="B4518" s="94"/>
      <c r="C4518" s="94"/>
      <c r="D4518" s="94"/>
      <c r="E4518" s="94"/>
      <c r="F4518" s="93"/>
      <c r="G4518" s="96"/>
    </row>
    <row r="4519">
      <c r="A4519" s="93"/>
      <c r="B4519" s="94"/>
      <c r="C4519" s="94"/>
      <c r="D4519" s="94"/>
      <c r="E4519" s="94"/>
      <c r="F4519" s="93"/>
      <c r="G4519" s="96"/>
    </row>
    <row r="4520">
      <c r="A4520" s="93"/>
      <c r="B4520" s="94"/>
      <c r="C4520" s="94"/>
      <c r="D4520" s="94"/>
      <c r="E4520" s="94"/>
      <c r="F4520" s="93"/>
      <c r="G4520" s="96"/>
    </row>
    <row r="4521">
      <c r="A4521" s="93"/>
      <c r="B4521" s="94"/>
      <c r="C4521" s="94"/>
      <c r="D4521" s="94"/>
      <c r="E4521" s="94"/>
      <c r="F4521" s="93"/>
      <c r="G4521" s="96"/>
    </row>
    <row r="4522">
      <c r="A4522" s="93"/>
      <c r="B4522" s="94"/>
      <c r="C4522" s="94"/>
      <c r="D4522" s="94"/>
      <c r="E4522" s="94"/>
      <c r="F4522" s="93"/>
      <c r="G4522" s="96"/>
    </row>
    <row r="4523">
      <c r="A4523" s="93"/>
      <c r="B4523" s="94"/>
      <c r="C4523" s="94"/>
      <c r="D4523" s="94"/>
      <c r="E4523" s="94"/>
      <c r="F4523" s="93"/>
      <c r="G4523" s="96"/>
    </row>
    <row r="4524">
      <c r="A4524" s="93"/>
      <c r="B4524" s="94"/>
      <c r="C4524" s="94"/>
      <c r="D4524" s="94"/>
      <c r="E4524" s="94"/>
      <c r="F4524" s="93"/>
      <c r="G4524" s="96"/>
    </row>
    <row r="4525">
      <c r="A4525" s="93"/>
      <c r="B4525" s="94"/>
      <c r="C4525" s="94"/>
      <c r="D4525" s="94"/>
      <c r="E4525" s="94"/>
      <c r="F4525" s="93"/>
      <c r="G4525" s="96"/>
    </row>
    <row r="4526">
      <c r="A4526" s="93"/>
      <c r="B4526" s="94"/>
      <c r="C4526" s="94"/>
      <c r="D4526" s="94"/>
      <c r="E4526" s="94"/>
      <c r="F4526" s="93"/>
      <c r="G4526" s="96"/>
    </row>
    <row r="4527">
      <c r="A4527" s="93"/>
      <c r="B4527" s="94"/>
      <c r="C4527" s="94"/>
      <c r="D4527" s="94"/>
      <c r="E4527" s="94"/>
      <c r="F4527" s="93"/>
      <c r="G4527" s="96"/>
    </row>
    <row r="4528">
      <c r="A4528" s="93"/>
      <c r="B4528" s="94"/>
      <c r="C4528" s="94"/>
      <c r="D4528" s="94"/>
      <c r="E4528" s="94"/>
      <c r="F4528" s="93"/>
      <c r="G4528" s="96"/>
    </row>
    <row r="4529">
      <c r="A4529" s="93"/>
      <c r="B4529" s="94"/>
      <c r="C4529" s="94"/>
      <c r="D4529" s="94"/>
      <c r="E4529" s="94"/>
      <c r="F4529" s="93"/>
      <c r="G4529" s="96"/>
    </row>
    <row r="4530">
      <c r="A4530" s="93"/>
      <c r="B4530" s="94"/>
      <c r="C4530" s="94"/>
      <c r="D4530" s="94"/>
      <c r="E4530" s="94"/>
      <c r="F4530" s="93"/>
      <c r="G4530" s="96"/>
    </row>
    <row r="4531">
      <c r="A4531" s="93"/>
      <c r="B4531" s="94"/>
      <c r="C4531" s="94"/>
      <c r="D4531" s="94"/>
      <c r="E4531" s="94"/>
      <c r="F4531" s="93"/>
      <c r="G4531" s="96"/>
    </row>
    <row r="4532">
      <c r="A4532" s="93"/>
      <c r="B4532" s="94"/>
      <c r="C4532" s="94"/>
      <c r="D4532" s="94"/>
      <c r="E4532" s="94"/>
      <c r="F4532" s="93"/>
      <c r="G4532" s="96"/>
    </row>
    <row r="4533">
      <c r="A4533" s="93"/>
      <c r="B4533" s="94"/>
      <c r="C4533" s="94"/>
      <c r="D4533" s="94"/>
      <c r="E4533" s="94"/>
      <c r="F4533" s="93"/>
      <c r="G4533" s="96"/>
    </row>
    <row r="4534">
      <c r="A4534" s="93"/>
      <c r="B4534" s="94"/>
      <c r="C4534" s="94"/>
      <c r="D4534" s="94"/>
      <c r="E4534" s="94"/>
      <c r="F4534" s="93"/>
      <c r="G4534" s="96"/>
    </row>
    <row r="4535">
      <c r="A4535" s="93"/>
      <c r="B4535" s="94"/>
      <c r="C4535" s="94"/>
      <c r="D4535" s="94"/>
      <c r="E4535" s="94"/>
      <c r="F4535" s="93"/>
      <c r="G4535" s="96"/>
    </row>
    <row r="4536">
      <c r="A4536" s="93"/>
      <c r="B4536" s="94"/>
      <c r="C4536" s="94"/>
      <c r="D4536" s="94"/>
      <c r="E4536" s="94"/>
      <c r="F4536" s="93"/>
      <c r="G4536" s="96"/>
    </row>
    <row r="4537">
      <c r="A4537" s="93"/>
      <c r="B4537" s="94"/>
      <c r="C4537" s="94"/>
      <c r="D4537" s="94"/>
      <c r="E4537" s="94"/>
      <c r="F4537" s="93"/>
      <c r="G4537" s="96"/>
    </row>
    <row r="4538">
      <c r="A4538" s="93"/>
      <c r="B4538" s="94"/>
      <c r="C4538" s="94"/>
      <c r="D4538" s="94"/>
      <c r="E4538" s="94"/>
      <c r="F4538" s="93"/>
      <c r="G4538" s="96"/>
    </row>
    <row r="4539">
      <c r="A4539" s="93"/>
      <c r="B4539" s="94"/>
      <c r="C4539" s="94"/>
      <c r="D4539" s="94"/>
      <c r="E4539" s="94"/>
      <c r="F4539" s="93"/>
      <c r="G4539" s="96"/>
    </row>
    <row r="4540">
      <c r="A4540" s="93"/>
      <c r="B4540" s="94"/>
      <c r="C4540" s="94"/>
      <c r="D4540" s="94"/>
      <c r="E4540" s="94"/>
      <c r="F4540" s="93"/>
      <c r="G4540" s="96"/>
    </row>
    <row r="4541">
      <c r="A4541" s="93"/>
      <c r="B4541" s="94"/>
      <c r="C4541" s="94"/>
      <c r="D4541" s="94"/>
      <c r="E4541" s="94"/>
      <c r="F4541" s="93"/>
      <c r="G4541" s="96"/>
    </row>
    <row r="4542">
      <c r="A4542" s="93"/>
      <c r="B4542" s="94"/>
      <c r="C4542" s="94"/>
      <c r="D4542" s="94"/>
      <c r="E4542" s="94"/>
      <c r="F4542" s="93"/>
      <c r="G4542" s="96"/>
    </row>
    <row r="4543">
      <c r="A4543" s="93"/>
      <c r="B4543" s="94"/>
      <c r="C4543" s="94"/>
      <c r="D4543" s="94"/>
      <c r="E4543" s="94"/>
      <c r="F4543" s="93"/>
      <c r="G4543" s="96"/>
    </row>
    <row r="4544">
      <c r="A4544" s="93"/>
      <c r="B4544" s="94"/>
      <c r="C4544" s="94"/>
      <c r="D4544" s="94"/>
      <c r="E4544" s="94"/>
      <c r="F4544" s="93"/>
      <c r="G4544" s="96"/>
    </row>
    <row r="4545">
      <c r="A4545" s="93"/>
      <c r="B4545" s="94"/>
      <c r="C4545" s="94"/>
      <c r="D4545" s="94"/>
      <c r="E4545" s="94"/>
      <c r="F4545" s="93"/>
      <c r="G4545" s="93"/>
    </row>
    <row r="4546">
      <c r="A4546" s="93"/>
      <c r="B4546" s="94"/>
      <c r="C4546" s="94"/>
      <c r="D4546" s="94"/>
      <c r="E4546" s="94"/>
      <c r="F4546" s="93"/>
      <c r="G4546" s="93"/>
    </row>
    <row r="4547">
      <c r="A4547" s="93"/>
      <c r="B4547" s="94"/>
      <c r="C4547" s="94"/>
      <c r="D4547" s="94"/>
      <c r="E4547" s="94"/>
      <c r="F4547" s="93"/>
      <c r="G4547" s="93"/>
    </row>
    <row r="4548">
      <c r="A4548" s="93"/>
      <c r="B4548" s="94"/>
      <c r="C4548" s="94"/>
      <c r="D4548" s="94"/>
      <c r="E4548" s="94"/>
      <c r="F4548" s="93"/>
      <c r="G4548" s="96"/>
    </row>
    <row r="4549">
      <c r="A4549" s="93"/>
      <c r="B4549" s="94"/>
      <c r="C4549" s="94"/>
      <c r="D4549" s="94"/>
      <c r="E4549" s="94"/>
      <c r="F4549" s="93"/>
      <c r="G4549" s="96"/>
    </row>
    <row r="4550">
      <c r="A4550" s="93"/>
      <c r="B4550" s="94"/>
      <c r="C4550" s="94"/>
      <c r="D4550" s="94"/>
      <c r="E4550" s="94"/>
      <c r="F4550" s="93"/>
      <c r="G4550" s="96"/>
    </row>
    <row r="4551">
      <c r="A4551" s="93"/>
      <c r="B4551" s="94"/>
      <c r="C4551" s="94"/>
      <c r="D4551" s="94"/>
      <c r="E4551" s="94"/>
      <c r="F4551" s="93"/>
      <c r="G4551" s="96"/>
    </row>
    <row r="4552">
      <c r="A4552" s="93"/>
      <c r="B4552" s="94"/>
      <c r="C4552" s="94"/>
      <c r="D4552" s="94"/>
      <c r="E4552" s="94"/>
      <c r="F4552" s="93"/>
      <c r="G4552" s="96"/>
    </row>
    <row r="4553">
      <c r="A4553" s="93"/>
      <c r="B4553" s="94"/>
      <c r="C4553" s="94"/>
      <c r="D4553" s="94"/>
      <c r="E4553" s="94"/>
      <c r="F4553" s="93"/>
      <c r="G4553" s="96"/>
    </row>
    <row r="4554">
      <c r="A4554" s="93"/>
      <c r="B4554" s="94"/>
      <c r="C4554" s="94"/>
      <c r="D4554" s="94"/>
      <c r="E4554" s="94"/>
      <c r="F4554" s="93"/>
      <c r="G4554" s="96"/>
    </row>
    <row r="4555">
      <c r="A4555" s="93"/>
      <c r="B4555" s="94"/>
      <c r="C4555" s="94"/>
      <c r="D4555" s="94"/>
      <c r="E4555" s="94"/>
      <c r="F4555" s="93"/>
      <c r="G4555" s="96"/>
    </row>
    <row r="4556">
      <c r="A4556" s="93"/>
      <c r="B4556" s="94"/>
      <c r="C4556" s="94"/>
      <c r="D4556" s="94"/>
      <c r="E4556" s="94"/>
      <c r="F4556" s="93"/>
      <c r="G4556" s="96"/>
    </row>
    <row r="4557">
      <c r="A4557" s="93"/>
      <c r="B4557" s="94"/>
      <c r="C4557" s="94"/>
      <c r="D4557" s="94"/>
      <c r="E4557" s="94"/>
      <c r="F4557" s="93"/>
      <c r="G4557" s="93"/>
    </row>
    <row r="4558">
      <c r="A4558" s="93"/>
      <c r="B4558" s="94"/>
      <c r="C4558" s="94"/>
      <c r="D4558" s="94"/>
      <c r="E4558" s="94"/>
      <c r="F4558" s="93"/>
      <c r="G4558" s="96"/>
    </row>
    <row r="4559">
      <c r="A4559" s="93"/>
      <c r="B4559" s="94"/>
      <c r="C4559" s="94"/>
      <c r="D4559" s="94"/>
      <c r="E4559" s="94"/>
      <c r="F4559" s="93"/>
      <c r="G4559" s="96"/>
    </row>
    <row r="4560">
      <c r="A4560" s="93"/>
      <c r="B4560" s="94"/>
      <c r="C4560" s="94"/>
      <c r="D4560" s="94"/>
      <c r="E4560" s="94"/>
      <c r="F4560" s="93"/>
      <c r="G4560" s="96"/>
    </row>
    <row r="4561">
      <c r="A4561" s="93"/>
      <c r="B4561" s="94"/>
      <c r="C4561" s="94"/>
      <c r="D4561" s="94"/>
      <c r="E4561" s="94"/>
      <c r="F4561" s="93"/>
      <c r="G4561" s="96"/>
    </row>
    <row r="4562">
      <c r="A4562" s="93"/>
      <c r="B4562" s="94"/>
      <c r="C4562" s="94"/>
      <c r="D4562" s="94"/>
      <c r="E4562" s="94"/>
      <c r="F4562" s="93"/>
      <c r="G4562" s="93"/>
    </row>
    <row r="4563">
      <c r="A4563" s="93"/>
      <c r="B4563" s="94"/>
      <c r="C4563" s="94"/>
      <c r="D4563" s="94"/>
      <c r="E4563" s="94"/>
      <c r="F4563" s="93"/>
      <c r="G4563" s="93"/>
    </row>
    <row r="4564">
      <c r="A4564" s="93"/>
      <c r="B4564" s="94"/>
      <c r="C4564" s="94"/>
      <c r="D4564" s="94"/>
      <c r="E4564" s="94"/>
      <c r="F4564" s="93"/>
      <c r="G4564" s="93"/>
    </row>
    <row r="4565">
      <c r="A4565" s="93"/>
      <c r="B4565" s="94"/>
      <c r="C4565" s="94"/>
      <c r="D4565" s="94"/>
      <c r="E4565" s="94"/>
      <c r="F4565" s="93"/>
      <c r="G4565" s="96"/>
    </row>
    <row r="4566">
      <c r="A4566" s="93"/>
      <c r="B4566" s="94"/>
      <c r="C4566" s="94"/>
      <c r="D4566" s="94"/>
      <c r="E4566" s="94"/>
      <c r="F4566" s="93"/>
      <c r="G4566" s="96"/>
    </row>
    <row r="4567">
      <c r="A4567" s="93"/>
      <c r="B4567" s="94"/>
      <c r="C4567" s="94"/>
      <c r="D4567" s="94"/>
      <c r="E4567" s="94"/>
      <c r="F4567" s="93"/>
      <c r="G4567" s="96"/>
    </row>
    <row r="4568">
      <c r="A4568" s="93"/>
      <c r="B4568" s="94"/>
      <c r="C4568" s="94"/>
      <c r="D4568" s="94"/>
      <c r="E4568" s="94"/>
      <c r="F4568" s="93"/>
      <c r="G4568" s="96"/>
    </row>
    <row r="4569">
      <c r="A4569" s="93"/>
      <c r="B4569" s="94"/>
      <c r="C4569" s="94"/>
      <c r="D4569" s="94"/>
      <c r="E4569" s="94"/>
      <c r="F4569" s="93"/>
      <c r="G4569" s="96"/>
    </row>
    <row r="4570">
      <c r="A4570" s="93"/>
      <c r="B4570" s="94"/>
      <c r="C4570" s="94"/>
      <c r="D4570" s="94"/>
      <c r="E4570" s="94"/>
      <c r="F4570" s="93"/>
      <c r="G4570" s="96"/>
    </row>
    <row r="4571">
      <c r="A4571" s="93"/>
      <c r="B4571" s="94"/>
      <c r="C4571" s="94"/>
      <c r="D4571" s="94"/>
      <c r="E4571" s="94"/>
      <c r="F4571" s="93"/>
      <c r="G4571" s="96"/>
    </row>
    <row r="4572">
      <c r="A4572" s="93"/>
      <c r="B4572" s="94"/>
      <c r="C4572" s="94"/>
      <c r="D4572" s="94"/>
      <c r="E4572" s="94"/>
      <c r="F4572" s="93"/>
      <c r="G4572" s="96"/>
    </row>
    <row r="4573">
      <c r="A4573" s="93"/>
      <c r="B4573" s="94"/>
      <c r="C4573" s="94"/>
      <c r="D4573" s="94"/>
      <c r="E4573" s="94"/>
      <c r="F4573" s="93"/>
      <c r="G4573" s="96"/>
    </row>
    <row r="4574">
      <c r="A4574" s="93"/>
      <c r="B4574" s="94"/>
      <c r="C4574" s="94"/>
      <c r="D4574" s="94"/>
      <c r="E4574" s="94"/>
      <c r="F4574" s="93"/>
      <c r="G4574" s="96"/>
    </row>
    <row r="4575">
      <c r="A4575" s="93"/>
      <c r="B4575" s="94"/>
      <c r="C4575" s="94"/>
      <c r="D4575" s="94"/>
      <c r="E4575" s="94"/>
      <c r="F4575" s="93"/>
      <c r="G4575" s="96"/>
    </row>
    <row r="4576">
      <c r="A4576" s="93"/>
      <c r="B4576" s="94"/>
      <c r="C4576" s="94"/>
      <c r="D4576" s="94"/>
      <c r="E4576" s="94"/>
      <c r="F4576" s="93"/>
      <c r="G4576" s="96"/>
    </row>
    <row r="4577">
      <c r="A4577" s="93"/>
      <c r="B4577" s="94"/>
      <c r="C4577" s="94"/>
      <c r="D4577" s="94"/>
      <c r="E4577" s="94"/>
      <c r="F4577" s="93"/>
      <c r="G4577" s="96"/>
    </row>
    <row r="4578">
      <c r="A4578" s="93"/>
      <c r="B4578" s="94"/>
      <c r="C4578" s="94"/>
      <c r="D4578" s="94"/>
      <c r="E4578" s="94"/>
      <c r="F4578" s="93"/>
      <c r="G4578" s="96"/>
    </row>
    <row r="4579">
      <c r="A4579" s="93"/>
      <c r="B4579" s="94"/>
      <c r="C4579" s="94"/>
      <c r="D4579" s="94"/>
      <c r="E4579" s="94"/>
      <c r="F4579" s="93"/>
      <c r="G4579" s="96"/>
    </row>
    <row r="4580">
      <c r="A4580" s="93"/>
      <c r="B4580" s="94"/>
      <c r="C4580" s="94"/>
      <c r="D4580" s="94"/>
      <c r="E4580" s="94"/>
      <c r="F4580" s="93"/>
      <c r="G4580" s="96"/>
    </row>
    <row r="4581">
      <c r="A4581" s="93"/>
      <c r="B4581" s="94"/>
      <c r="C4581" s="94"/>
      <c r="D4581" s="94"/>
      <c r="E4581" s="94"/>
      <c r="F4581" s="93"/>
      <c r="G4581" s="96"/>
    </row>
    <row r="4582">
      <c r="A4582" s="93"/>
      <c r="B4582" s="94"/>
      <c r="C4582" s="94"/>
      <c r="D4582" s="94"/>
      <c r="E4582" s="94"/>
      <c r="F4582" s="93"/>
      <c r="G4582" s="96"/>
    </row>
    <row r="4583">
      <c r="A4583" s="93"/>
      <c r="B4583" s="94"/>
      <c r="C4583" s="94"/>
      <c r="D4583" s="94"/>
      <c r="E4583" s="94"/>
      <c r="F4583" s="93"/>
      <c r="G4583" s="96"/>
    </row>
    <row r="4584">
      <c r="A4584" s="93"/>
      <c r="B4584" s="94"/>
      <c r="C4584" s="94"/>
      <c r="D4584" s="94"/>
      <c r="E4584" s="94"/>
      <c r="F4584" s="93"/>
      <c r="G4584" s="93"/>
    </row>
    <row r="4585">
      <c r="A4585" s="93"/>
      <c r="B4585" s="94"/>
      <c r="C4585" s="94"/>
      <c r="D4585" s="94"/>
      <c r="E4585" s="94"/>
      <c r="F4585" s="93"/>
      <c r="G4585" s="93"/>
    </row>
    <row r="4586">
      <c r="A4586" s="93"/>
      <c r="B4586" s="94"/>
      <c r="C4586" s="94"/>
      <c r="D4586" s="94"/>
      <c r="E4586" s="94"/>
      <c r="F4586" s="93"/>
      <c r="G4586" s="96"/>
    </row>
    <row r="4587">
      <c r="A4587" s="93"/>
      <c r="B4587" s="94"/>
      <c r="C4587" s="94"/>
      <c r="D4587" s="94"/>
      <c r="E4587" s="94"/>
      <c r="F4587" s="93"/>
      <c r="G4587" s="96"/>
    </row>
    <row r="4588">
      <c r="A4588" s="93"/>
      <c r="B4588" s="94"/>
      <c r="C4588" s="94"/>
      <c r="D4588" s="94"/>
      <c r="E4588" s="94"/>
      <c r="F4588" s="93"/>
      <c r="G4588" s="96"/>
    </row>
    <row r="4589">
      <c r="A4589" s="93"/>
      <c r="B4589" s="94"/>
      <c r="C4589" s="94"/>
      <c r="D4589" s="94"/>
      <c r="E4589" s="94"/>
      <c r="F4589" s="93"/>
      <c r="G4589" s="96"/>
    </row>
    <row r="4590">
      <c r="A4590" s="93"/>
      <c r="B4590" s="94"/>
      <c r="C4590" s="94"/>
      <c r="D4590" s="94"/>
      <c r="E4590" s="94"/>
      <c r="F4590" s="93"/>
      <c r="G4590" s="96"/>
    </row>
    <row r="4591">
      <c r="A4591" s="93"/>
      <c r="B4591" s="94"/>
      <c r="C4591" s="94"/>
      <c r="D4591" s="94"/>
      <c r="E4591" s="94"/>
      <c r="F4591" s="93"/>
      <c r="G4591" s="96"/>
    </row>
    <row r="4592">
      <c r="A4592" s="93"/>
      <c r="B4592" s="94"/>
      <c r="C4592" s="94"/>
      <c r="D4592" s="94"/>
      <c r="E4592" s="94"/>
      <c r="F4592" s="93"/>
      <c r="G4592" s="96"/>
    </row>
    <row r="4593">
      <c r="A4593" s="93"/>
      <c r="B4593" s="94"/>
      <c r="C4593" s="94"/>
      <c r="D4593" s="94"/>
      <c r="E4593" s="94"/>
      <c r="F4593" s="93"/>
      <c r="G4593" s="96"/>
    </row>
    <row r="4594">
      <c r="A4594" s="93"/>
      <c r="B4594" s="94"/>
      <c r="C4594" s="94"/>
      <c r="D4594" s="94"/>
      <c r="E4594" s="94"/>
      <c r="F4594" s="93"/>
      <c r="G4594" s="96"/>
    </row>
    <row r="4595">
      <c r="A4595" s="93"/>
      <c r="B4595" s="94"/>
      <c r="C4595" s="94"/>
      <c r="D4595" s="94"/>
      <c r="E4595" s="94"/>
      <c r="F4595" s="93"/>
      <c r="G4595" s="96"/>
    </row>
    <row r="4596">
      <c r="A4596" s="93"/>
      <c r="B4596" s="94"/>
      <c r="C4596" s="94"/>
      <c r="D4596" s="94"/>
      <c r="E4596" s="94"/>
      <c r="F4596" s="93"/>
      <c r="G4596" s="96"/>
    </row>
    <row r="4597">
      <c r="A4597" s="93"/>
      <c r="B4597" s="94"/>
      <c r="C4597" s="94"/>
      <c r="D4597" s="94"/>
      <c r="E4597" s="94"/>
      <c r="F4597" s="93"/>
      <c r="G4597" s="96"/>
    </row>
    <row r="4598">
      <c r="A4598" s="93"/>
      <c r="B4598" s="94"/>
      <c r="C4598" s="94"/>
      <c r="D4598" s="94"/>
      <c r="E4598" s="94"/>
      <c r="F4598" s="93"/>
      <c r="G4598" s="96"/>
    </row>
    <row r="4599">
      <c r="A4599" s="93"/>
      <c r="B4599" s="94"/>
      <c r="C4599" s="94"/>
      <c r="D4599" s="94"/>
      <c r="E4599" s="94"/>
      <c r="F4599" s="93"/>
      <c r="G4599" s="96"/>
    </row>
    <row r="4600">
      <c r="A4600" s="93"/>
      <c r="B4600" s="94"/>
      <c r="C4600" s="94"/>
      <c r="D4600" s="94"/>
      <c r="E4600" s="94"/>
      <c r="F4600" s="93"/>
      <c r="G4600" s="96"/>
    </row>
    <row r="4601">
      <c r="A4601" s="93"/>
      <c r="B4601" s="94"/>
      <c r="C4601" s="94"/>
      <c r="D4601" s="94"/>
      <c r="E4601" s="94"/>
      <c r="F4601" s="93"/>
      <c r="G4601" s="96"/>
    </row>
    <row r="4602">
      <c r="A4602" s="93"/>
      <c r="B4602" s="94"/>
      <c r="C4602" s="94"/>
      <c r="D4602" s="94"/>
      <c r="E4602" s="94"/>
      <c r="F4602" s="93"/>
      <c r="G4602" s="93"/>
    </row>
    <row r="4603">
      <c r="A4603" s="93"/>
      <c r="B4603" s="94"/>
      <c r="C4603" s="94"/>
      <c r="D4603" s="94"/>
      <c r="E4603" s="94"/>
      <c r="F4603" s="93"/>
      <c r="G4603" s="93"/>
    </row>
    <row r="4604">
      <c r="A4604" s="93"/>
      <c r="B4604" s="94"/>
      <c r="C4604" s="94"/>
      <c r="D4604" s="94"/>
      <c r="E4604" s="94"/>
      <c r="F4604" s="93"/>
      <c r="G4604" s="96"/>
    </row>
    <row r="4605">
      <c r="A4605" s="93"/>
      <c r="B4605" s="94"/>
      <c r="C4605" s="94"/>
      <c r="D4605" s="94"/>
      <c r="E4605" s="94"/>
      <c r="F4605" s="93"/>
      <c r="G4605" s="96"/>
    </row>
    <row r="4606">
      <c r="A4606" s="93"/>
      <c r="B4606" s="94"/>
      <c r="C4606" s="94"/>
      <c r="D4606" s="94"/>
      <c r="E4606" s="94"/>
      <c r="F4606" s="93"/>
      <c r="G4606" s="96"/>
    </row>
    <row r="4607">
      <c r="A4607" s="93"/>
      <c r="B4607" s="94"/>
      <c r="C4607" s="94"/>
      <c r="D4607" s="94"/>
      <c r="E4607" s="94"/>
      <c r="F4607" s="93"/>
      <c r="G4607" s="96"/>
    </row>
    <row r="4608">
      <c r="A4608" s="93"/>
      <c r="B4608" s="94"/>
      <c r="C4608" s="94"/>
      <c r="D4608" s="94"/>
      <c r="E4608" s="94"/>
      <c r="F4608" s="93"/>
      <c r="G4608" s="96"/>
    </row>
    <row r="4609">
      <c r="A4609" s="93"/>
      <c r="B4609" s="94"/>
      <c r="C4609" s="94"/>
      <c r="D4609" s="94"/>
      <c r="E4609" s="94"/>
      <c r="F4609" s="93"/>
      <c r="G4609" s="96"/>
    </row>
    <row r="4610">
      <c r="A4610" s="93"/>
      <c r="B4610" s="94"/>
      <c r="C4610" s="94"/>
      <c r="D4610" s="94"/>
      <c r="E4610" s="94"/>
      <c r="F4610" s="93"/>
      <c r="G4610" s="96"/>
    </row>
    <row r="4611">
      <c r="A4611" s="93"/>
      <c r="B4611" s="94"/>
      <c r="C4611" s="94"/>
      <c r="D4611" s="94"/>
      <c r="E4611" s="94"/>
      <c r="F4611" s="93"/>
      <c r="G4611" s="96"/>
    </row>
    <row r="4612">
      <c r="A4612" s="93"/>
      <c r="B4612" s="94"/>
      <c r="C4612" s="94"/>
      <c r="D4612" s="94"/>
      <c r="E4612" s="94"/>
      <c r="F4612" s="93"/>
      <c r="G4612" s="96"/>
    </row>
    <row r="4613">
      <c r="A4613" s="93"/>
      <c r="B4613" s="94"/>
      <c r="C4613" s="94"/>
      <c r="D4613" s="94"/>
      <c r="E4613" s="94"/>
      <c r="F4613" s="93"/>
      <c r="G4613" s="96"/>
    </row>
    <row r="4614">
      <c r="A4614" s="93"/>
      <c r="B4614" s="94"/>
      <c r="C4614" s="94"/>
      <c r="D4614" s="94"/>
      <c r="E4614" s="94"/>
      <c r="F4614" s="93"/>
      <c r="G4614" s="96"/>
    </row>
    <row r="4615">
      <c r="A4615" s="93"/>
      <c r="B4615" s="94"/>
      <c r="C4615" s="94"/>
      <c r="D4615" s="94"/>
      <c r="E4615" s="94"/>
      <c r="F4615" s="93"/>
      <c r="G4615" s="96"/>
    </row>
    <row r="4616">
      <c r="A4616" s="93"/>
      <c r="B4616" s="94"/>
      <c r="C4616" s="94"/>
      <c r="D4616" s="94"/>
      <c r="E4616" s="94"/>
      <c r="F4616" s="93"/>
      <c r="G4616" s="96"/>
    </row>
    <row r="4617">
      <c r="A4617" s="93"/>
      <c r="B4617" s="94"/>
      <c r="C4617" s="94"/>
      <c r="D4617" s="94"/>
      <c r="E4617" s="94"/>
      <c r="F4617" s="93"/>
      <c r="G4617" s="96"/>
    </row>
    <row r="4618">
      <c r="A4618" s="93"/>
      <c r="B4618" s="94"/>
      <c r="C4618" s="94"/>
      <c r="D4618" s="94"/>
      <c r="E4618" s="94"/>
      <c r="F4618" s="93"/>
      <c r="G4618" s="96"/>
    </row>
    <row r="4619">
      <c r="A4619" s="93"/>
      <c r="B4619" s="94"/>
      <c r="C4619" s="94"/>
      <c r="D4619" s="94"/>
      <c r="E4619" s="94"/>
      <c r="F4619" s="93"/>
      <c r="G4619" s="96"/>
    </row>
    <row r="4620">
      <c r="A4620" s="93"/>
      <c r="B4620" s="94"/>
      <c r="C4620" s="94"/>
      <c r="D4620" s="94"/>
      <c r="E4620" s="94"/>
      <c r="F4620" s="93"/>
      <c r="G4620" s="96"/>
    </row>
    <row r="4621">
      <c r="A4621" s="93"/>
      <c r="B4621" s="94"/>
      <c r="C4621" s="94"/>
      <c r="D4621" s="94"/>
      <c r="E4621" s="94"/>
      <c r="F4621" s="93"/>
      <c r="G4621" s="93"/>
    </row>
    <row r="4622">
      <c r="A4622" s="93"/>
      <c r="B4622" s="94"/>
      <c r="C4622" s="94"/>
      <c r="D4622" s="94"/>
      <c r="E4622" s="94"/>
      <c r="F4622" s="93"/>
      <c r="G4622" s="93"/>
    </row>
    <row r="4623">
      <c r="A4623" s="93"/>
      <c r="B4623" s="94"/>
      <c r="C4623" s="94"/>
      <c r="D4623" s="94"/>
      <c r="E4623" s="94"/>
      <c r="F4623" s="93"/>
      <c r="G4623" s="93"/>
    </row>
    <row r="4624">
      <c r="A4624" s="93"/>
      <c r="B4624" s="94"/>
      <c r="C4624" s="94"/>
      <c r="D4624" s="94"/>
      <c r="E4624" s="94"/>
      <c r="F4624" s="93"/>
      <c r="G4624" s="93"/>
    </row>
    <row r="4625">
      <c r="A4625" s="93"/>
      <c r="B4625" s="94"/>
      <c r="C4625" s="94"/>
      <c r="D4625" s="94"/>
      <c r="E4625" s="94"/>
      <c r="F4625" s="93"/>
      <c r="G4625" s="96"/>
    </row>
    <row r="4626">
      <c r="A4626" s="93"/>
      <c r="B4626" s="94"/>
      <c r="C4626" s="94"/>
      <c r="D4626" s="94"/>
      <c r="E4626" s="94"/>
      <c r="F4626" s="93"/>
      <c r="G4626" s="96"/>
    </row>
    <row r="4627">
      <c r="A4627" s="93"/>
      <c r="B4627" s="94"/>
      <c r="C4627" s="94"/>
      <c r="D4627" s="94"/>
      <c r="E4627" s="94"/>
      <c r="F4627" s="93"/>
      <c r="G4627" s="96"/>
    </row>
    <row r="4628">
      <c r="A4628" s="93"/>
      <c r="B4628" s="94"/>
      <c r="C4628" s="94"/>
      <c r="D4628" s="94"/>
      <c r="E4628" s="94"/>
      <c r="F4628" s="93"/>
      <c r="G4628" s="96"/>
    </row>
    <row r="4629">
      <c r="A4629" s="93"/>
      <c r="B4629" s="94"/>
      <c r="C4629" s="94"/>
      <c r="D4629" s="94"/>
      <c r="E4629" s="94"/>
      <c r="F4629" s="93"/>
      <c r="G4629" s="96"/>
    </row>
    <row r="4630">
      <c r="A4630" s="93"/>
      <c r="B4630" s="94"/>
      <c r="C4630" s="94"/>
      <c r="D4630" s="94"/>
      <c r="E4630" s="94"/>
      <c r="F4630" s="93"/>
      <c r="G4630" s="96"/>
    </row>
    <row r="4631">
      <c r="A4631" s="93"/>
      <c r="B4631" s="94"/>
      <c r="C4631" s="94"/>
      <c r="D4631" s="94"/>
      <c r="E4631" s="94"/>
      <c r="F4631" s="93"/>
      <c r="G4631" s="96"/>
    </row>
    <row r="4632">
      <c r="A4632" s="93"/>
      <c r="B4632" s="94"/>
      <c r="C4632" s="94"/>
      <c r="D4632" s="94"/>
      <c r="E4632" s="94"/>
      <c r="F4632" s="93"/>
      <c r="G4632" s="96"/>
    </row>
    <row r="4633">
      <c r="A4633" s="93"/>
      <c r="B4633" s="94"/>
      <c r="C4633" s="94"/>
      <c r="D4633" s="94"/>
      <c r="E4633" s="94"/>
      <c r="F4633" s="93"/>
      <c r="G4633" s="96"/>
    </row>
    <row r="4634">
      <c r="A4634" s="93"/>
      <c r="B4634" s="94"/>
      <c r="C4634" s="94"/>
      <c r="D4634" s="94"/>
      <c r="E4634" s="94"/>
      <c r="F4634" s="93"/>
      <c r="G4634" s="96"/>
    </row>
    <row r="4635">
      <c r="A4635" s="93"/>
      <c r="B4635" s="94"/>
      <c r="C4635" s="94"/>
      <c r="D4635" s="94"/>
      <c r="E4635" s="94"/>
      <c r="F4635" s="93"/>
      <c r="G4635" s="96"/>
    </row>
    <row r="4636">
      <c r="A4636" s="93"/>
      <c r="B4636" s="94"/>
      <c r="C4636" s="94"/>
      <c r="D4636" s="94"/>
      <c r="E4636" s="94"/>
      <c r="F4636" s="93"/>
      <c r="G4636" s="96"/>
    </row>
    <row r="4637">
      <c r="A4637" s="93"/>
      <c r="B4637" s="94"/>
      <c r="C4637" s="94"/>
      <c r="D4637" s="94"/>
      <c r="E4637" s="94"/>
      <c r="F4637" s="93"/>
      <c r="G4637" s="96"/>
    </row>
    <row r="4638">
      <c r="A4638" s="93"/>
      <c r="B4638" s="94"/>
      <c r="C4638" s="94"/>
      <c r="D4638" s="94"/>
      <c r="E4638" s="94"/>
      <c r="F4638" s="93"/>
      <c r="G4638" s="96"/>
    </row>
    <row r="4639">
      <c r="A4639" s="93"/>
      <c r="B4639" s="94"/>
      <c r="C4639" s="94"/>
      <c r="D4639" s="94"/>
      <c r="E4639" s="94"/>
      <c r="F4639" s="93"/>
      <c r="G4639" s="96"/>
    </row>
    <row r="4640">
      <c r="A4640" s="93"/>
      <c r="B4640" s="94"/>
      <c r="C4640" s="94"/>
      <c r="D4640" s="94"/>
      <c r="E4640" s="94"/>
      <c r="F4640" s="93"/>
      <c r="G4640" s="96"/>
    </row>
    <row r="4641">
      <c r="A4641" s="93"/>
      <c r="B4641" s="94"/>
      <c r="C4641" s="94"/>
      <c r="D4641" s="94"/>
      <c r="E4641" s="94"/>
      <c r="F4641" s="93"/>
      <c r="G4641" s="96"/>
    </row>
    <row r="4642">
      <c r="A4642" s="93"/>
      <c r="B4642" s="94"/>
      <c r="C4642" s="94"/>
      <c r="D4642" s="94"/>
      <c r="E4642" s="94"/>
      <c r="F4642" s="93"/>
      <c r="G4642" s="96"/>
    </row>
    <row r="4643">
      <c r="A4643" s="93"/>
      <c r="B4643" s="94"/>
      <c r="C4643" s="94"/>
      <c r="D4643" s="94"/>
      <c r="E4643" s="94"/>
      <c r="F4643" s="93"/>
      <c r="G4643" s="96"/>
    </row>
    <row r="4644">
      <c r="A4644" s="93"/>
      <c r="B4644" s="94"/>
      <c r="C4644" s="94"/>
      <c r="D4644" s="94"/>
      <c r="E4644" s="94"/>
      <c r="F4644" s="93"/>
      <c r="G4644" s="96"/>
    </row>
    <row r="4645">
      <c r="A4645" s="93"/>
      <c r="B4645" s="94"/>
      <c r="C4645" s="94"/>
      <c r="D4645" s="94"/>
      <c r="E4645" s="94"/>
      <c r="F4645" s="93"/>
      <c r="G4645" s="96"/>
    </row>
    <row r="4646">
      <c r="A4646" s="93"/>
      <c r="B4646" s="94"/>
      <c r="C4646" s="94"/>
      <c r="D4646" s="94"/>
      <c r="E4646" s="94"/>
      <c r="F4646" s="93"/>
      <c r="G4646" s="96"/>
    </row>
    <row r="4647">
      <c r="A4647" s="93"/>
      <c r="B4647" s="94"/>
      <c r="C4647" s="94"/>
      <c r="D4647" s="94"/>
      <c r="E4647" s="94"/>
      <c r="F4647" s="93"/>
      <c r="G4647" s="96"/>
    </row>
    <row r="4648">
      <c r="A4648" s="93"/>
      <c r="B4648" s="94"/>
      <c r="C4648" s="94"/>
      <c r="D4648" s="94"/>
      <c r="E4648" s="94"/>
      <c r="F4648" s="93"/>
      <c r="G4648" s="96"/>
    </row>
    <row r="4649">
      <c r="A4649" s="93"/>
      <c r="B4649" s="94"/>
      <c r="C4649" s="94"/>
      <c r="D4649" s="94"/>
      <c r="E4649" s="94"/>
      <c r="F4649" s="93"/>
      <c r="G4649" s="96"/>
    </row>
    <row r="4650">
      <c r="A4650" s="93"/>
      <c r="B4650" s="94"/>
      <c r="C4650" s="94"/>
      <c r="D4650" s="94"/>
      <c r="E4650" s="94"/>
      <c r="F4650" s="93"/>
      <c r="G4650" s="96"/>
    </row>
    <row r="4651">
      <c r="A4651" s="93"/>
      <c r="B4651" s="94"/>
      <c r="C4651" s="94"/>
      <c r="D4651" s="94"/>
      <c r="E4651" s="94"/>
      <c r="F4651" s="93"/>
      <c r="G4651" s="96"/>
    </row>
    <row r="4652">
      <c r="A4652" s="93"/>
      <c r="B4652" s="94"/>
      <c r="C4652" s="94"/>
      <c r="D4652" s="94"/>
      <c r="E4652" s="94"/>
      <c r="F4652" s="93"/>
      <c r="G4652" s="96"/>
    </row>
    <row r="4653">
      <c r="A4653" s="93"/>
      <c r="B4653" s="94"/>
      <c r="C4653" s="94"/>
      <c r="D4653" s="94"/>
      <c r="E4653" s="94"/>
      <c r="F4653" s="93"/>
      <c r="G4653" s="96"/>
    </row>
    <row r="4654">
      <c r="A4654" s="93"/>
      <c r="B4654" s="94"/>
      <c r="C4654" s="94"/>
      <c r="D4654" s="94"/>
      <c r="E4654" s="94"/>
      <c r="F4654" s="93"/>
      <c r="G4654" s="96"/>
    </row>
    <row r="4655">
      <c r="A4655" s="93"/>
      <c r="B4655" s="94"/>
      <c r="C4655" s="94"/>
      <c r="D4655" s="94"/>
      <c r="E4655" s="94"/>
      <c r="F4655" s="93"/>
      <c r="G4655" s="96"/>
    </row>
    <row r="4656">
      <c r="A4656" s="93"/>
      <c r="B4656" s="94"/>
      <c r="C4656" s="94"/>
      <c r="D4656" s="94"/>
      <c r="E4656" s="94"/>
      <c r="F4656" s="93"/>
      <c r="G4656" s="96"/>
    </row>
    <row r="4657">
      <c r="A4657" s="93"/>
      <c r="B4657" s="94"/>
      <c r="C4657" s="94"/>
      <c r="D4657" s="94"/>
      <c r="E4657" s="94"/>
      <c r="F4657" s="93"/>
      <c r="G4657" s="96"/>
    </row>
    <row r="4658">
      <c r="A4658" s="93"/>
      <c r="B4658" s="94"/>
      <c r="C4658" s="94"/>
      <c r="D4658" s="94"/>
      <c r="E4658" s="94"/>
      <c r="F4658" s="93"/>
      <c r="G4658" s="96"/>
    </row>
    <row r="4659">
      <c r="A4659" s="93"/>
      <c r="B4659" s="94"/>
      <c r="C4659" s="94"/>
      <c r="D4659" s="94"/>
      <c r="E4659" s="94"/>
      <c r="F4659" s="93"/>
      <c r="G4659" s="93"/>
    </row>
    <row r="4660">
      <c r="A4660" s="93"/>
      <c r="B4660" s="94"/>
      <c r="C4660" s="94"/>
      <c r="D4660" s="94"/>
      <c r="E4660" s="94"/>
      <c r="F4660" s="93"/>
      <c r="G4660" s="93"/>
    </row>
    <row r="4661">
      <c r="A4661" s="93"/>
      <c r="B4661" s="94"/>
      <c r="C4661" s="94"/>
      <c r="D4661" s="94"/>
      <c r="E4661" s="94"/>
      <c r="F4661" s="93"/>
      <c r="G4661" s="93"/>
    </row>
    <row r="4662">
      <c r="A4662" s="93"/>
      <c r="B4662" s="94"/>
      <c r="C4662" s="94"/>
      <c r="D4662" s="94"/>
      <c r="E4662" s="94"/>
      <c r="F4662" s="93"/>
      <c r="G4662" s="93"/>
    </row>
    <row r="4663">
      <c r="A4663" s="93"/>
      <c r="B4663" s="94"/>
      <c r="C4663" s="94"/>
      <c r="D4663" s="94"/>
      <c r="E4663" s="94"/>
      <c r="F4663" s="93"/>
      <c r="G4663" s="93"/>
    </row>
    <row r="4664">
      <c r="A4664" s="93"/>
      <c r="B4664" s="94"/>
      <c r="C4664" s="94"/>
      <c r="D4664" s="94"/>
      <c r="E4664" s="94"/>
      <c r="F4664" s="93"/>
      <c r="G4664" s="93"/>
    </row>
    <row r="4665">
      <c r="A4665" s="93"/>
      <c r="B4665" s="94"/>
      <c r="C4665" s="94"/>
      <c r="D4665" s="94"/>
      <c r="E4665" s="94"/>
      <c r="F4665" s="93"/>
      <c r="G4665" s="93"/>
    </row>
    <row r="4666">
      <c r="A4666" s="93"/>
      <c r="B4666" s="94"/>
      <c r="C4666" s="94"/>
      <c r="D4666" s="94"/>
      <c r="E4666" s="94"/>
      <c r="F4666" s="93"/>
      <c r="G4666" s="93"/>
    </row>
    <row r="4667">
      <c r="A4667" s="93"/>
      <c r="B4667" s="94"/>
      <c r="C4667" s="94"/>
      <c r="D4667" s="94"/>
      <c r="E4667" s="94"/>
      <c r="F4667" s="93"/>
      <c r="G4667" s="96"/>
    </row>
    <row r="4668">
      <c r="A4668" s="93"/>
      <c r="B4668" s="94"/>
      <c r="C4668" s="94"/>
      <c r="D4668" s="94"/>
      <c r="E4668" s="94"/>
      <c r="F4668" s="93"/>
      <c r="G4668" s="96"/>
    </row>
    <row r="4669">
      <c r="A4669" s="93"/>
      <c r="B4669" s="94"/>
      <c r="C4669" s="94"/>
      <c r="D4669" s="94"/>
      <c r="E4669" s="94"/>
      <c r="F4669" s="93"/>
      <c r="G4669" s="96"/>
    </row>
    <row r="4670">
      <c r="A4670" s="93"/>
      <c r="B4670" s="94"/>
      <c r="C4670" s="94"/>
      <c r="D4670" s="94"/>
      <c r="E4670" s="94"/>
      <c r="F4670" s="93"/>
      <c r="G4670" s="96"/>
    </row>
    <row r="4671">
      <c r="A4671" s="93"/>
      <c r="B4671" s="94"/>
      <c r="C4671" s="94"/>
      <c r="D4671" s="94"/>
      <c r="E4671" s="94"/>
      <c r="F4671" s="93"/>
      <c r="G4671" s="96"/>
    </row>
    <row r="4672">
      <c r="A4672" s="93"/>
      <c r="B4672" s="94"/>
      <c r="C4672" s="94"/>
      <c r="D4672" s="94"/>
      <c r="E4672" s="94"/>
      <c r="F4672" s="93"/>
      <c r="G4672" s="96"/>
    </row>
    <row r="4673">
      <c r="A4673" s="93"/>
      <c r="B4673" s="94"/>
      <c r="C4673" s="94"/>
      <c r="D4673" s="94"/>
      <c r="E4673" s="94"/>
      <c r="F4673" s="93"/>
      <c r="G4673" s="96"/>
    </row>
    <row r="4674">
      <c r="A4674" s="93"/>
      <c r="B4674" s="94"/>
      <c r="C4674" s="94"/>
      <c r="D4674" s="94"/>
      <c r="E4674" s="94"/>
      <c r="F4674" s="93"/>
      <c r="G4674" s="96"/>
    </row>
    <row r="4675">
      <c r="A4675" s="93"/>
      <c r="B4675" s="94"/>
      <c r="C4675" s="94"/>
      <c r="D4675" s="94"/>
      <c r="E4675" s="94"/>
      <c r="F4675" s="93"/>
      <c r="G4675" s="96"/>
    </row>
    <row r="4676">
      <c r="A4676" s="93"/>
      <c r="B4676" s="94"/>
      <c r="C4676" s="94"/>
      <c r="D4676" s="94"/>
      <c r="E4676" s="94"/>
      <c r="F4676" s="93"/>
      <c r="G4676" s="96"/>
    </row>
    <row r="4677">
      <c r="A4677" s="93"/>
      <c r="B4677" s="94"/>
      <c r="C4677" s="94"/>
      <c r="D4677" s="94"/>
      <c r="E4677" s="94"/>
      <c r="F4677" s="93"/>
      <c r="G4677" s="96"/>
    </row>
    <row r="4678">
      <c r="A4678" s="93"/>
      <c r="B4678" s="94"/>
      <c r="C4678" s="94"/>
      <c r="D4678" s="94"/>
      <c r="E4678" s="94"/>
      <c r="F4678" s="93"/>
      <c r="G4678" s="96"/>
    </row>
    <row r="4679">
      <c r="A4679" s="93"/>
      <c r="B4679" s="94"/>
      <c r="C4679" s="94"/>
      <c r="D4679" s="94"/>
      <c r="E4679" s="94"/>
      <c r="F4679" s="93"/>
      <c r="G4679" s="96"/>
    </row>
    <row r="4680">
      <c r="A4680" s="93"/>
      <c r="B4680" s="94"/>
      <c r="C4680" s="94"/>
      <c r="D4680" s="94"/>
      <c r="E4680" s="94"/>
      <c r="F4680" s="93"/>
      <c r="G4680" s="96"/>
    </row>
    <row r="4681">
      <c r="A4681" s="93"/>
      <c r="B4681" s="94"/>
      <c r="C4681" s="94"/>
      <c r="D4681" s="94"/>
      <c r="E4681" s="94"/>
      <c r="F4681" s="93"/>
      <c r="G4681" s="96"/>
    </row>
    <row r="4682">
      <c r="A4682" s="93"/>
      <c r="B4682" s="94"/>
      <c r="C4682" s="94"/>
      <c r="D4682" s="94"/>
      <c r="E4682" s="94"/>
      <c r="F4682" s="93"/>
      <c r="G4682" s="96"/>
    </row>
    <row r="4683">
      <c r="A4683" s="93"/>
      <c r="B4683" s="94"/>
      <c r="C4683" s="94"/>
      <c r="D4683" s="94"/>
      <c r="E4683" s="94"/>
      <c r="F4683" s="93"/>
      <c r="G4683" s="96"/>
    </row>
    <row r="4684">
      <c r="A4684" s="93"/>
      <c r="B4684" s="94"/>
      <c r="C4684" s="94"/>
      <c r="D4684" s="94"/>
      <c r="E4684" s="94"/>
      <c r="F4684" s="93"/>
      <c r="G4684" s="93"/>
    </row>
    <row r="4685">
      <c r="A4685" s="93"/>
      <c r="B4685" s="94"/>
      <c r="C4685" s="94"/>
      <c r="D4685" s="94"/>
      <c r="E4685" s="94"/>
      <c r="F4685" s="93"/>
      <c r="G4685" s="93"/>
    </row>
    <row r="4686">
      <c r="A4686" s="93"/>
      <c r="B4686" s="94"/>
      <c r="C4686" s="94"/>
      <c r="D4686" s="94"/>
      <c r="E4686" s="94"/>
      <c r="F4686" s="93"/>
      <c r="G4686" s="93"/>
    </row>
    <row r="4687">
      <c r="A4687" s="93"/>
      <c r="B4687" s="94"/>
      <c r="C4687" s="94"/>
      <c r="D4687" s="94"/>
      <c r="E4687" s="94"/>
      <c r="F4687" s="93"/>
      <c r="G4687" s="93"/>
    </row>
    <row r="4688">
      <c r="A4688" s="93"/>
      <c r="B4688" s="94"/>
      <c r="C4688" s="94"/>
      <c r="D4688" s="94"/>
      <c r="E4688" s="94"/>
      <c r="F4688" s="93"/>
      <c r="G4688" s="93"/>
    </row>
    <row r="4689">
      <c r="A4689" s="93"/>
      <c r="B4689" s="94"/>
      <c r="C4689" s="94"/>
      <c r="D4689" s="94"/>
      <c r="E4689" s="94"/>
      <c r="F4689" s="93"/>
      <c r="G4689" s="93"/>
    </row>
    <row r="4690">
      <c r="A4690" s="93"/>
      <c r="B4690" s="94"/>
      <c r="C4690" s="94"/>
      <c r="D4690" s="94"/>
      <c r="E4690" s="94"/>
      <c r="F4690" s="93"/>
      <c r="G4690" s="96"/>
    </row>
    <row r="4691">
      <c r="A4691" s="93"/>
      <c r="B4691" s="94"/>
      <c r="C4691" s="94"/>
      <c r="D4691" s="94"/>
      <c r="E4691" s="94"/>
      <c r="F4691" s="93"/>
      <c r="G4691" s="96"/>
    </row>
    <row r="4692">
      <c r="A4692" s="93"/>
      <c r="B4692" s="94"/>
      <c r="C4692" s="94"/>
      <c r="D4692" s="94"/>
      <c r="E4692" s="94"/>
      <c r="F4692" s="93"/>
      <c r="G4692" s="96"/>
    </row>
    <row r="4693">
      <c r="A4693" s="93"/>
      <c r="B4693" s="94"/>
      <c r="C4693" s="94"/>
      <c r="D4693" s="94"/>
      <c r="E4693" s="94"/>
      <c r="F4693" s="93"/>
      <c r="G4693" s="93"/>
    </row>
    <row r="4694">
      <c r="A4694" s="93"/>
      <c r="B4694" s="94"/>
      <c r="C4694" s="94"/>
      <c r="D4694" s="94"/>
      <c r="E4694" s="94"/>
      <c r="F4694" s="93"/>
      <c r="G4694" s="96"/>
    </row>
    <row r="4695">
      <c r="A4695" s="93"/>
      <c r="B4695" s="94"/>
      <c r="C4695" s="94"/>
      <c r="D4695" s="94"/>
      <c r="E4695" s="94"/>
      <c r="F4695" s="93"/>
      <c r="G4695" s="96"/>
    </row>
    <row r="4696">
      <c r="A4696" s="93"/>
      <c r="B4696" s="94"/>
      <c r="C4696" s="94"/>
      <c r="D4696" s="94"/>
      <c r="E4696" s="94"/>
      <c r="F4696" s="93"/>
      <c r="G4696" s="96"/>
    </row>
    <row r="4697">
      <c r="A4697" s="93"/>
      <c r="B4697" s="94"/>
      <c r="C4697" s="94"/>
      <c r="D4697" s="94"/>
      <c r="E4697" s="94"/>
      <c r="F4697" s="93"/>
      <c r="G4697" s="96"/>
    </row>
    <row r="4698">
      <c r="A4698" s="93"/>
      <c r="B4698" s="94"/>
      <c r="C4698" s="94"/>
      <c r="D4698" s="94"/>
      <c r="E4698" s="94"/>
      <c r="F4698" s="93"/>
      <c r="G4698" s="96"/>
    </row>
    <row r="4699">
      <c r="A4699" s="93"/>
      <c r="B4699" s="94"/>
      <c r="C4699" s="94"/>
      <c r="D4699" s="94"/>
      <c r="E4699" s="94"/>
      <c r="F4699" s="93"/>
      <c r="G4699" s="96"/>
    </row>
    <row r="4700">
      <c r="A4700" s="93"/>
      <c r="B4700" s="94"/>
      <c r="C4700" s="94"/>
      <c r="D4700" s="94"/>
      <c r="E4700" s="94"/>
      <c r="F4700" s="93"/>
      <c r="G4700" s="96"/>
    </row>
    <row r="4701">
      <c r="A4701" s="93"/>
      <c r="B4701" s="94"/>
      <c r="C4701" s="94"/>
      <c r="D4701" s="94"/>
      <c r="E4701" s="94"/>
      <c r="F4701" s="93"/>
      <c r="G4701" s="96"/>
    </row>
    <row r="4702">
      <c r="A4702" s="93"/>
      <c r="B4702" s="94"/>
      <c r="C4702" s="94"/>
      <c r="D4702" s="94"/>
      <c r="E4702" s="94"/>
      <c r="F4702" s="93"/>
      <c r="G4702" s="96"/>
    </row>
    <row r="4703">
      <c r="A4703" s="93"/>
      <c r="B4703" s="94"/>
      <c r="C4703" s="94"/>
      <c r="D4703" s="94"/>
      <c r="E4703" s="94"/>
      <c r="F4703" s="93"/>
      <c r="G4703" s="96"/>
    </row>
    <row r="4704">
      <c r="A4704" s="93"/>
      <c r="B4704" s="94"/>
      <c r="C4704" s="94"/>
      <c r="D4704" s="94"/>
      <c r="E4704" s="94"/>
      <c r="F4704" s="93"/>
      <c r="G4704" s="96"/>
    </row>
    <row r="4705">
      <c r="A4705" s="93"/>
      <c r="B4705" s="94"/>
      <c r="C4705" s="94"/>
      <c r="D4705" s="94"/>
      <c r="E4705" s="94"/>
      <c r="F4705" s="93"/>
      <c r="G4705" s="96"/>
    </row>
    <row r="4706">
      <c r="A4706" s="93"/>
      <c r="B4706" s="94"/>
      <c r="C4706" s="94"/>
      <c r="D4706" s="94"/>
      <c r="E4706" s="94"/>
      <c r="F4706" s="93"/>
      <c r="G4706" s="96"/>
    </row>
    <row r="4707">
      <c r="A4707" s="93"/>
      <c r="B4707" s="94"/>
      <c r="C4707" s="94"/>
      <c r="D4707" s="94"/>
      <c r="E4707" s="94"/>
      <c r="F4707" s="93"/>
      <c r="G4707" s="96"/>
    </row>
    <row r="4708">
      <c r="A4708" s="93"/>
      <c r="B4708" s="94"/>
      <c r="C4708" s="94"/>
      <c r="D4708" s="94"/>
      <c r="E4708" s="94"/>
      <c r="F4708" s="93"/>
      <c r="G4708" s="93"/>
    </row>
    <row r="4709">
      <c r="A4709" s="93"/>
      <c r="B4709" s="94"/>
      <c r="C4709" s="94"/>
      <c r="D4709" s="94"/>
      <c r="E4709" s="94"/>
      <c r="F4709" s="93"/>
      <c r="G4709" s="96"/>
    </row>
    <row r="4710">
      <c r="A4710" s="93"/>
      <c r="B4710" s="94"/>
      <c r="C4710" s="94"/>
      <c r="D4710" s="94"/>
      <c r="E4710" s="94"/>
      <c r="F4710" s="93"/>
      <c r="G4710" s="96"/>
    </row>
    <row r="4711">
      <c r="A4711" s="93"/>
      <c r="B4711" s="94"/>
      <c r="C4711" s="94"/>
      <c r="D4711" s="94"/>
      <c r="E4711" s="94"/>
      <c r="F4711" s="93"/>
      <c r="G4711" s="96"/>
    </row>
    <row r="4712">
      <c r="A4712" s="93"/>
      <c r="B4712" s="94"/>
      <c r="C4712" s="94"/>
      <c r="D4712" s="94"/>
      <c r="E4712" s="94"/>
      <c r="F4712" s="93"/>
      <c r="G4712" s="96"/>
    </row>
    <row r="4713">
      <c r="A4713" s="93"/>
      <c r="B4713" s="94"/>
      <c r="C4713" s="94"/>
      <c r="D4713" s="94"/>
      <c r="E4713" s="94"/>
      <c r="F4713" s="93"/>
      <c r="G4713" s="96"/>
    </row>
    <row r="4714">
      <c r="A4714" s="93"/>
      <c r="B4714" s="94"/>
      <c r="C4714" s="94"/>
      <c r="D4714" s="94"/>
      <c r="E4714" s="94"/>
      <c r="F4714" s="93"/>
      <c r="G4714" s="96"/>
    </row>
    <row r="4715">
      <c r="A4715" s="93"/>
      <c r="B4715" s="94"/>
      <c r="C4715" s="94"/>
      <c r="D4715" s="94"/>
      <c r="E4715" s="94"/>
      <c r="F4715" s="93"/>
      <c r="G4715" s="96"/>
    </row>
    <row r="4716">
      <c r="A4716" s="93"/>
      <c r="B4716" s="94"/>
      <c r="C4716" s="94"/>
      <c r="D4716" s="94"/>
      <c r="E4716" s="94"/>
      <c r="F4716" s="93"/>
      <c r="G4716" s="96"/>
    </row>
    <row r="4717">
      <c r="A4717" s="93"/>
      <c r="B4717" s="94"/>
      <c r="C4717" s="94"/>
      <c r="D4717" s="94"/>
      <c r="E4717" s="94"/>
      <c r="F4717" s="93"/>
      <c r="G4717" s="96"/>
    </row>
    <row r="4718">
      <c r="A4718" s="93"/>
      <c r="B4718" s="94"/>
      <c r="C4718" s="94"/>
      <c r="D4718" s="94"/>
      <c r="E4718" s="94"/>
      <c r="F4718" s="93"/>
      <c r="G4718" s="93"/>
    </row>
    <row r="4719">
      <c r="A4719" s="93"/>
      <c r="B4719" s="94"/>
      <c r="C4719" s="94"/>
      <c r="D4719" s="94"/>
      <c r="E4719" s="94"/>
      <c r="F4719" s="93"/>
      <c r="G4719" s="93"/>
    </row>
    <row r="4720">
      <c r="A4720" s="93"/>
      <c r="B4720" s="94"/>
      <c r="C4720" s="94"/>
      <c r="D4720" s="94"/>
      <c r="E4720" s="94"/>
      <c r="F4720" s="93"/>
      <c r="G4720" s="93"/>
    </row>
    <row r="4721">
      <c r="A4721" s="93"/>
      <c r="B4721" s="94"/>
      <c r="C4721" s="94"/>
      <c r="D4721" s="94"/>
      <c r="E4721" s="94"/>
      <c r="F4721" s="93"/>
      <c r="G4721" s="93"/>
    </row>
    <row r="4722">
      <c r="A4722" s="93"/>
      <c r="B4722" s="94"/>
      <c r="C4722" s="94"/>
      <c r="D4722" s="94"/>
      <c r="E4722" s="94"/>
      <c r="F4722" s="93"/>
      <c r="G4722" s="96"/>
    </row>
    <row r="4723">
      <c r="A4723" s="93"/>
      <c r="B4723" s="94"/>
      <c r="C4723" s="94"/>
      <c r="D4723" s="94"/>
      <c r="E4723" s="94"/>
      <c r="F4723" s="93"/>
      <c r="G4723" s="96"/>
    </row>
    <row r="4724">
      <c r="A4724" s="93"/>
      <c r="B4724" s="94"/>
      <c r="C4724" s="94"/>
      <c r="D4724" s="94"/>
      <c r="E4724" s="94"/>
      <c r="F4724" s="93"/>
      <c r="G4724" s="96"/>
    </row>
    <row r="4725">
      <c r="A4725" s="93"/>
      <c r="B4725" s="94"/>
      <c r="C4725" s="94"/>
      <c r="D4725" s="94"/>
      <c r="E4725" s="94"/>
      <c r="F4725" s="93"/>
      <c r="G4725" s="96"/>
    </row>
    <row r="4726">
      <c r="A4726" s="93"/>
      <c r="B4726" s="94"/>
      <c r="C4726" s="94"/>
      <c r="D4726" s="94"/>
      <c r="E4726" s="94"/>
      <c r="F4726" s="93"/>
      <c r="G4726" s="96"/>
    </row>
    <row r="4727">
      <c r="A4727" s="93"/>
      <c r="B4727" s="94"/>
      <c r="C4727" s="94"/>
      <c r="D4727" s="94"/>
      <c r="E4727" s="94"/>
      <c r="F4727" s="93"/>
      <c r="G4727" s="93"/>
    </row>
    <row r="4728">
      <c r="A4728" s="93"/>
      <c r="B4728" s="94"/>
      <c r="C4728" s="94"/>
      <c r="D4728" s="94"/>
      <c r="E4728" s="94"/>
      <c r="F4728" s="93"/>
      <c r="G4728" s="96"/>
    </row>
    <row r="4729">
      <c r="A4729" s="93"/>
      <c r="B4729" s="94"/>
      <c r="C4729" s="94"/>
      <c r="D4729" s="94"/>
      <c r="E4729" s="94"/>
      <c r="F4729" s="93"/>
      <c r="G4729" s="96"/>
    </row>
    <row r="4730">
      <c r="A4730" s="93"/>
      <c r="B4730" s="94"/>
      <c r="C4730" s="94"/>
      <c r="D4730" s="94"/>
      <c r="E4730" s="94"/>
      <c r="F4730" s="93"/>
      <c r="G4730" s="93"/>
    </row>
    <row r="4731">
      <c r="A4731" s="93"/>
      <c r="B4731" s="94"/>
      <c r="C4731" s="94"/>
      <c r="D4731" s="94"/>
      <c r="E4731" s="94"/>
      <c r="F4731" s="93"/>
      <c r="G4731" s="93"/>
    </row>
    <row r="4732">
      <c r="A4732" s="93"/>
      <c r="B4732" s="94"/>
      <c r="C4732" s="94"/>
      <c r="D4732" s="94"/>
      <c r="E4732" s="94"/>
      <c r="F4732" s="93"/>
      <c r="G4732" s="93"/>
    </row>
    <row r="4733">
      <c r="A4733" s="93"/>
      <c r="B4733" s="94"/>
      <c r="C4733" s="94"/>
      <c r="D4733" s="94"/>
      <c r="E4733" s="94"/>
      <c r="F4733" s="93"/>
      <c r="G4733" s="93"/>
    </row>
    <row r="4734">
      <c r="A4734" s="93"/>
      <c r="B4734" s="94"/>
      <c r="C4734" s="94"/>
      <c r="D4734" s="94"/>
      <c r="E4734" s="94"/>
      <c r="F4734" s="93"/>
      <c r="G4734" s="96"/>
    </row>
    <row r="4735">
      <c r="A4735" s="93"/>
      <c r="B4735" s="94"/>
      <c r="C4735" s="94"/>
      <c r="D4735" s="94"/>
      <c r="E4735" s="94"/>
      <c r="F4735" s="93"/>
      <c r="G4735" s="96"/>
    </row>
    <row r="4736">
      <c r="A4736" s="93"/>
      <c r="B4736" s="94"/>
      <c r="C4736" s="94"/>
      <c r="D4736" s="94"/>
      <c r="E4736" s="94"/>
      <c r="F4736" s="93"/>
      <c r="G4736" s="96"/>
    </row>
    <row r="4737">
      <c r="A4737" s="93"/>
      <c r="B4737" s="94"/>
      <c r="C4737" s="94"/>
      <c r="D4737" s="94"/>
      <c r="E4737" s="94"/>
      <c r="F4737" s="93"/>
      <c r="G4737" s="96"/>
    </row>
    <row r="4738">
      <c r="A4738" s="93"/>
      <c r="B4738" s="94"/>
      <c r="C4738" s="94"/>
      <c r="D4738" s="94"/>
      <c r="E4738" s="94"/>
      <c r="F4738" s="93"/>
      <c r="G4738" s="96"/>
    </row>
    <row r="4739">
      <c r="A4739" s="93"/>
      <c r="B4739" s="94"/>
      <c r="C4739" s="94"/>
      <c r="D4739" s="94"/>
      <c r="E4739" s="94"/>
      <c r="F4739" s="93"/>
      <c r="G4739" s="96"/>
    </row>
    <row r="4740">
      <c r="A4740" s="93"/>
      <c r="B4740" s="94"/>
      <c r="C4740" s="94"/>
      <c r="D4740" s="94"/>
      <c r="E4740" s="94"/>
      <c r="F4740" s="93"/>
      <c r="G4740" s="96"/>
    </row>
    <row r="4741">
      <c r="A4741" s="93"/>
      <c r="B4741" s="94"/>
      <c r="C4741" s="94"/>
      <c r="D4741" s="94"/>
      <c r="E4741" s="94"/>
      <c r="F4741" s="93"/>
      <c r="G4741" s="96"/>
    </row>
    <row r="4742">
      <c r="A4742" s="93"/>
      <c r="B4742" s="94"/>
      <c r="C4742" s="94"/>
      <c r="D4742" s="94"/>
      <c r="E4742" s="94"/>
      <c r="F4742" s="93"/>
      <c r="G4742" s="96"/>
    </row>
    <row r="4743">
      <c r="A4743" s="93"/>
      <c r="B4743" s="94"/>
      <c r="C4743" s="94"/>
      <c r="D4743" s="94"/>
      <c r="E4743" s="94"/>
      <c r="F4743" s="93"/>
      <c r="G4743" s="96"/>
    </row>
    <row r="4744">
      <c r="A4744" s="93"/>
      <c r="B4744" s="94"/>
      <c r="C4744" s="94"/>
      <c r="D4744" s="94"/>
      <c r="E4744" s="94"/>
      <c r="F4744" s="93"/>
      <c r="G4744" s="96"/>
    </row>
    <row r="4745">
      <c r="A4745" s="93"/>
      <c r="B4745" s="94"/>
      <c r="C4745" s="94"/>
      <c r="D4745" s="94"/>
      <c r="E4745" s="94"/>
      <c r="F4745" s="93"/>
      <c r="G4745" s="96"/>
    </row>
    <row r="4746">
      <c r="A4746" s="93"/>
      <c r="B4746" s="94"/>
      <c r="C4746" s="94"/>
      <c r="D4746" s="94"/>
      <c r="E4746" s="94"/>
      <c r="F4746" s="93"/>
      <c r="G4746" s="96"/>
    </row>
    <row r="4747">
      <c r="A4747" s="93"/>
      <c r="B4747" s="94"/>
      <c r="C4747" s="94"/>
      <c r="D4747" s="94"/>
      <c r="E4747" s="94"/>
      <c r="F4747" s="93"/>
      <c r="G4747" s="96"/>
    </row>
    <row r="4748">
      <c r="A4748" s="93"/>
      <c r="B4748" s="94"/>
      <c r="C4748" s="94"/>
      <c r="D4748" s="94"/>
      <c r="E4748" s="94"/>
      <c r="F4748" s="93"/>
      <c r="G4748" s="96"/>
    </row>
    <row r="4749">
      <c r="A4749" s="93"/>
      <c r="B4749" s="94"/>
      <c r="C4749" s="94"/>
      <c r="D4749" s="94"/>
      <c r="E4749" s="94"/>
      <c r="F4749" s="93"/>
      <c r="G4749" s="96"/>
    </row>
    <row r="4750">
      <c r="A4750" s="93"/>
      <c r="B4750" s="94"/>
      <c r="C4750" s="94"/>
      <c r="D4750" s="94"/>
      <c r="E4750" s="94"/>
      <c r="F4750" s="93"/>
      <c r="G4750" s="96"/>
    </row>
    <row r="4751">
      <c r="A4751" s="93"/>
      <c r="B4751" s="94"/>
      <c r="C4751" s="94"/>
      <c r="D4751" s="94"/>
      <c r="E4751" s="94"/>
      <c r="F4751" s="93"/>
      <c r="G4751" s="96"/>
    </row>
    <row r="4752">
      <c r="A4752" s="93"/>
      <c r="B4752" s="94"/>
      <c r="C4752" s="94"/>
      <c r="D4752" s="94"/>
      <c r="E4752" s="94"/>
      <c r="F4752" s="93"/>
      <c r="G4752" s="96"/>
    </row>
    <row r="4753">
      <c r="A4753" s="93"/>
      <c r="B4753" s="94"/>
      <c r="C4753" s="94"/>
      <c r="D4753" s="94"/>
      <c r="E4753" s="94"/>
      <c r="F4753" s="93"/>
      <c r="G4753" s="96"/>
    </row>
    <row r="4754">
      <c r="A4754" s="93"/>
      <c r="B4754" s="94"/>
      <c r="C4754" s="94"/>
      <c r="D4754" s="94"/>
      <c r="E4754" s="94"/>
      <c r="F4754" s="93"/>
      <c r="G4754" s="96"/>
    </row>
    <row r="4755">
      <c r="A4755" s="93"/>
      <c r="B4755" s="94"/>
      <c r="C4755" s="94"/>
      <c r="D4755" s="94"/>
      <c r="E4755" s="94"/>
      <c r="F4755" s="93"/>
      <c r="G4755" s="93"/>
    </row>
    <row r="4756">
      <c r="A4756" s="93"/>
      <c r="B4756" s="94"/>
      <c r="C4756" s="94"/>
      <c r="D4756" s="94"/>
      <c r="E4756" s="94"/>
      <c r="F4756" s="93"/>
      <c r="G4756" s="93"/>
    </row>
    <row r="4757">
      <c r="A4757" s="93"/>
      <c r="B4757" s="94"/>
      <c r="C4757" s="94"/>
      <c r="D4757" s="94"/>
      <c r="E4757" s="94"/>
      <c r="F4757" s="93"/>
      <c r="G4757" s="93"/>
    </row>
    <row r="4758">
      <c r="A4758" s="93"/>
      <c r="B4758" s="94"/>
      <c r="C4758" s="94"/>
      <c r="D4758" s="94"/>
      <c r="E4758" s="94"/>
      <c r="F4758" s="93"/>
      <c r="G4758" s="93"/>
    </row>
    <row r="4759">
      <c r="A4759" s="93"/>
      <c r="B4759" s="94"/>
      <c r="C4759" s="94"/>
      <c r="D4759" s="94"/>
      <c r="E4759" s="94"/>
      <c r="F4759" s="93"/>
      <c r="G4759" s="93"/>
    </row>
    <row r="4760">
      <c r="A4760" s="93"/>
      <c r="B4760" s="94"/>
      <c r="C4760" s="94"/>
      <c r="D4760" s="94"/>
      <c r="E4760" s="94"/>
      <c r="F4760" s="93"/>
      <c r="G4760" s="93"/>
    </row>
    <row r="4761">
      <c r="A4761" s="93"/>
      <c r="B4761" s="94"/>
      <c r="C4761" s="94"/>
      <c r="D4761" s="94"/>
      <c r="E4761" s="94"/>
      <c r="F4761" s="93"/>
      <c r="G4761" s="93"/>
    </row>
    <row r="4762">
      <c r="A4762" s="93"/>
      <c r="B4762" s="94"/>
      <c r="C4762" s="94"/>
      <c r="D4762" s="94"/>
      <c r="E4762" s="94"/>
      <c r="F4762" s="93"/>
      <c r="G4762" s="93"/>
    </row>
    <row r="4763">
      <c r="A4763" s="93"/>
      <c r="B4763" s="94"/>
      <c r="C4763" s="94"/>
      <c r="D4763" s="94"/>
      <c r="E4763" s="94"/>
      <c r="F4763" s="93"/>
      <c r="G4763" s="93"/>
    </row>
    <row r="4764">
      <c r="A4764" s="93"/>
      <c r="B4764" s="94"/>
      <c r="C4764" s="94"/>
      <c r="D4764" s="94"/>
      <c r="E4764" s="94"/>
      <c r="F4764" s="93"/>
      <c r="G4764" s="93"/>
    </row>
    <row r="4765">
      <c r="A4765" s="93"/>
      <c r="B4765" s="94"/>
      <c r="C4765" s="94"/>
      <c r="D4765" s="94"/>
      <c r="E4765" s="94"/>
      <c r="F4765" s="93"/>
      <c r="G4765" s="96"/>
    </row>
    <row r="4766">
      <c r="A4766" s="93"/>
      <c r="B4766" s="94"/>
      <c r="C4766" s="94"/>
      <c r="D4766" s="94"/>
      <c r="E4766" s="94"/>
      <c r="F4766" s="93"/>
      <c r="G4766" s="96"/>
    </row>
    <row r="4767">
      <c r="A4767" s="93"/>
      <c r="B4767" s="94"/>
      <c r="C4767" s="94"/>
      <c r="D4767" s="94"/>
      <c r="E4767" s="94"/>
      <c r="F4767" s="93"/>
      <c r="G4767" s="96"/>
    </row>
    <row r="4768">
      <c r="A4768" s="93"/>
      <c r="B4768" s="94"/>
      <c r="C4768" s="94"/>
      <c r="D4768" s="94"/>
      <c r="E4768" s="94"/>
      <c r="F4768" s="93"/>
      <c r="G4768" s="96"/>
    </row>
    <row r="4769">
      <c r="A4769" s="93"/>
      <c r="B4769" s="94"/>
      <c r="C4769" s="94"/>
      <c r="D4769" s="94"/>
      <c r="E4769" s="94"/>
      <c r="F4769" s="93"/>
      <c r="G4769" s="96"/>
    </row>
    <row r="4770">
      <c r="A4770" s="93"/>
      <c r="B4770" s="94"/>
      <c r="C4770" s="94"/>
      <c r="D4770" s="94"/>
      <c r="E4770" s="94"/>
      <c r="F4770" s="93"/>
      <c r="G4770" s="96"/>
    </row>
    <row r="4771">
      <c r="A4771" s="93"/>
      <c r="B4771" s="94"/>
      <c r="C4771" s="94"/>
      <c r="D4771" s="94"/>
      <c r="E4771" s="94"/>
      <c r="F4771" s="93"/>
      <c r="G4771" s="96"/>
    </row>
    <row r="4772">
      <c r="A4772" s="93"/>
      <c r="B4772" s="94"/>
      <c r="C4772" s="94"/>
      <c r="D4772" s="94"/>
      <c r="E4772" s="94"/>
      <c r="F4772" s="93"/>
      <c r="G4772" s="96"/>
    </row>
    <row r="4773">
      <c r="A4773" s="93"/>
      <c r="B4773" s="94"/>
      <c r="C4773" s="94"/>
      <c r="D4773" s="94"/>
      <c r="E4773" s="94"/>
      <c r="F4773" s="93"/>
      <c r="G4773" s="96"/>
    </row>
    <row r="4774">
      <c r="A4774" s="93"/>
      <c r="B4774" s="94"/>
      <c r="C4774" s="94"/>
      <c r="D4774" s="94"/>
      <c r="E4774" s="94"/>
      <c r="F4774" s="93"/>
      <c r="G4774" s="96"/>
    </row>
    <row r="4775">
      <c r="A4775" s="93"/>
      <c r="B4775" s="94"/>
      <c r="C4775" s="94"/>
      <c r="D4775" s="94"/>
      <c r="E4775" s="94"/>
      <c r="F4775" s="93"/>
      <c r="G4775" s="96"/>
    </row>
    <row r="4776">
      <c r="A4776" s="93"/>
      <c r="B4776" s="94"/>
      <c r="C4776" s="94"/>
      <c r="D4776" s="94"/>
      <c r="E4776" s="94"/>
      <c r="F4776" s="93"/>
      <c r="G4776" s="96"/>
    </row>
    <row r="4777">
      <c r="A4777" s="93"/>
      <c r="B4777" s="94"/>
      <c r="C4777" s="94"/>
      <c r="D4777" s="94"/>
      <c r="E4777" s="94"/>
      <c r="F4777" s="93"/>
      <c r="G4777" s="93"/>
    </row>
    <row r="4778">
      <c r="A4778" s="93"/>
      <c r="B4778" s="94"/>
      <c r="C4778" s="94"/>
      <c r="D4778" s="94"/>
      <c r="E4778" s="94"/>
      <c r="F4778" s="93"/>
      <c r="G4778" s="96"/>
    </row>
    <row r="4779">
      <c r="A4779" s="93"/>
      <c r="B4779" s="94"/>
      <c r="C4779" s="94"/>
      <c r="D4779" s="94"/>
      <c r="E4779" s="94"/>
      <c r="F4779" s="93"/>
      <c r="G4779" s="96"/>
    </row>
    <row r="4780">
      <c r="A4780" s="93"/>
      <c r="B4780" s="94"/>
      <c r="C4780" s="94"/>
      <c r="D4780" s="94"/>
      <c r="E4780" s="94"/>
      <c r="F4780" s="93"/>
      <c r="G4780" s="96"/>
    </row>
    <row r="4781">
      <c r="A4781" s="93"/>
      <c r="B4781" s="94"/>
      <c r="C4781" s="94"/>
      <c r="D4781" s="94"/>
      <c r="E4781" s="94"/>
      <c r="F4781" s="93"/>
      <c r="G4781" s="96"/>
    </row>
    <row r="4782">
      <c r="A4782" s="93"/>
      <c r="B4782" s="94"/>
      <c r="C4782" s="94"/>
      <c r="D4782" s="94"/>
      <c r="E4782" s="94"/>
      <c r="F4782" s="93"/>
      <c r="G4782" s="96"/>
    </row>
    <row r="4783">
      <c r="A4783" s="93"/>
      <c r="B4783" s="94"/>
      <c r="C4783" s="94"/>
      <c r="D4783" s="94"/>
      <c r="E4783" s="94"/>
      <c r="F4783" s="93"/>
      <c r="G4783" s="96"/>
    </row>
    <row r="4784">
      <c r="A4784" s="93"/>
      <c r="B4784" s="94"/>
      <c r="C4784" s="94"/>
      <c r="D4784" s="94"/>
      <c r="E4784" s="94"/>
      <c r="F4784" s="93"/>
      <c r="G4784" s="96"/>
    </row>
    <row r="4785">
      <c r="A4785" s="93"/>
      <c r="B4785" s="94"/>
      <c r="C4785" s="94"/>
      <c r="D4785" s="94"/>
      <c r="E4785" s="94"/>
      <c r="F4785" s="93"/>
      <c r="G4785" s="96"/>
    </row>
    <row r="4786">
      <c r="A4786" s="93"/>
      <c r="B4786" s="94"/>
      <c r="C4786" s="94"/>
      <c r="D4786" s="94"/>
      <c r="E4786" s="94"/>
      <c r="F4786" s="93"/>
      <c r="G4786" s="96"/>
    </row>
    <row r="4787">
      <c r="A4787" s="93"/>
      <c r="B4787" s="94"/>
      <c r="C4787" s="94"/>
      <c r="D4787" s="94"/>
      <c r="E4787" s="94"/>
      <c r="F4787" s="93"/>
      <c r="G4787" s="96"/>
    </row>
    <row r="4788">
      <c r="A4788" s="93"/>
      <c r="B4788" s="94"/>
      <c r="C4788" s="94"/>
      <c r="D4788" s="94"/>
      <c r="E4788" s="94"/>
      <c r="F4788" s="93"/>
      <c r="G4788" s="96"/>
    </row>
    <row r="4789">
      <c r="A4789" s="93"/>
      <c r="B4789" s="94"/>
      <c r="C4789" s="94"/>
      <c r="D4789" s="94"/>
      <c r="E4789" s="94"/>
      <c r="F4789" s="93"/>
      <c r="G4789" s="93"/>
    </row>
    <row r="4790">
      <c r="A4790" s="93"/>
      <c r="B4790" s="94"/>
      <c r="C4790" s="94"/>
      <c r="D4790" s="94"/>
      <c r="E4790" s="94"/>
      <c r="F4790" s="93"/>
      <c r="G4790" s="93"/>
    </row>
    <row r="4791">
      <c r="A4791" s="93"/>
      <c r="B4791" s="94"/>
      <c r="C4791" s="94"/>
      <c r="D4791" s="94"/>
      <c r="E4791" s="94"/>
      <c r="F4791" s="93"/>
      <c r="G4791" s="96"/>
    </row>
    <row r="4792">
      <c r="A4792" s="93"/>
      <c r="B4792" s="94"/>
      <c r="C4792" s="94"/>
      <c r="D4792" s="94"/>
      <c r="E4792" s="94"/>
      <c r="F4792" s="93"/>
      <c r="G4792" s="96"/>
    </row>
    <row r="4793">
      <c r="A4793" s="93"/>
      <c r="B4793" s="94"/>
      <c r="C4793" s="94"/>
      <c r="D4793" s="94"/>
      <c r="E4793" s="94"/>
      <c r="F4793" s="93"/>
      <c r="G4793" s="96"/>
    </row>
    <row r="4794">
      <c r="A4794" s="93"/>
      <c r="B4794" s="94"/>
      <c r="C4794" s="94"/>
      <c r="D4794" s="94"/>
      <c r="E4794" s="94"/>
      <c r="F4794" s="93"/>
      <c r="G4794" s="96"/>
    </row>
    <row r="4795">
      <c r="A4795" s="93"/>
      <c r="B4795" s="94"/>
      <c r="C4795" s="94"/>
      <c r="D4795" s="94"/>
      <c r="E4795" s="94"/>
      <c r="F4795" s="93"/>
      <c r="G4795" s="96"/>
    </row>
    <row r="4796">
      <c r="A4796" s="93"/>
      <c r="B4796" s="94"/>
      <c r="C4796" s="94"/>
      <c r="D4796" s="94"/>
      <c r="E4796" s="94"/>
      <c r="F4796" s="93"/>
      <c r="G4796" s="96"/>
    </row>
    <row r="4797">
      <c r="A4797" s="93"/>
      <c r="B4797" s="94"/>
      <c r="C4797" s="94"/>
      <c r="D4797" s="94"/>
      <c r="E4797" s="94"/>
      <c r="F4797" s="93"/>
      <c r="G4797" s="93"/>
    </row>
    <row r="4798">
      <c r="A4798" s="93"/>
      <c r="B4798" s="94"/>
      <c r="C4798" s="94"/>
      <c r="D4798" s="94"/>
      <c r="E4798" s="94"/>
      <c r="F4798" s="93"/>
      <c r="G4798" s="93"/>
    </row>
    <row r="4799">
      <c r="A4799" s="93"/>
      <c r="B4799" s="94"/>
      <c r="C4799" s="94"/>
      <c r="D4799" s="94"/>
      <c r="E4799" s="94"/>
      <c r="F4799" s="93"/>
      <c r="G4799" s="93"/>
    </row>
    <row r="4800">
      <c r="A4800" s="93"/>
      <c r="B4800" s="94"/>
      <c r="C4800" s="94"/>
      <c r="D4800" s="94"/>
      <c r="E4800" s="94"/>
      <c r="F4800" s="93"/>
      <c r="G4800" s="96"/>
    </row>
    <row r="4801">
      <c r="A4801" s="93"/>
      <c r="B4801" s="94"/>
      <c r="C4801" s="94"/>
      <c r="D4801" s="94"/>
      <c r="E4801" s="94"/>
      <c r="F4801" s="93"/>
      <c r="G4801" s="96"/>
    </row>
    <row r="4802">
      <c r="A4802" s="93"/>
      <c r="B4802" s="94"/>
      <c r="C4802" s="94"/>
      <c r="D4802" s="94"/>
      <c r="E4802" s="94"/>
      <c r="F4802" s="93"/>
      <c r="G4802" s="96"/>
    </row>
    <row r="4803">
      <c r="A4803" s="93"/>
      <c r="B4803" s="94"/>
      <c r="C4803" s="94"/>
      <c r="D4803" s="94"/>
      <c r="E4803" s="94"/>
      <c r="F4803" s="93"/>
      <c r="G4803" s="96"/>
    </row>
    <row r="4804">
      <c r="A4804" s="93"/>
      <c r="B4804" s="94"/>
      <c r="C4804" s="94"/>
      <c r="D4804" s="94"/>
      <c r="E4804" s="94"/>
      <c r="F4804" s="93"/>
      <c r="G4804" s="96"/>
    </row>
    <row r="4805">
      <c r="A4805" s="93"/>
      <c r="B4805" s="94"/>
      <c r="C4805" s="94"/>
      <c r="D4805" s="94"/>
      <c r="E4805" s="94"/>
      <c r="F4805" s="93"/>
      <c r="G4805" s="96"/>
    </row>
    <row r="4806">
      <c r="A4806" s="93"/>
      <c r="B4806" s="94"/>
      <c r="C4806" s="94"/>
      <c r="D4806" s="94"/>
      <c r="E4806" s="94"/>
      <c r="F4806" s="93"/>
      <c r="G4806" s="96"/>
    </row>
    <row r="4807">
      <c r="A4807" s="93"/>
      <c r="B4807" s="94"/>
      <c r="C4807" s="94"/>
      <c r="D4807" s="94"/>
      <c r="E4807" s="94"/>
      <c r="F4807" s="93"/>
      <c r="G4807" s="96"/>
    </row>
    <row r="4808">
      <c r="A4808" s="93"/>
      <c r="B4808" s="94"/>
      <c r="C4808" s="94"/>
      <c r="D4808" s="94"/>
      <c r="E4808" s="94"/>
      <c r="F4808" s="93"/>
      <c r="G4808" s="96"/>
    </row>
    <row r="4809">
      <c r="A4809" s="93"/>
      <c r="B4809" s="94"/>
      <c r="C4809" s="94"/>
      <c r="D4809" s="94"/>
      <c r="E4809" s="94"/>
      <c r="F4809" s="93"/>
      <c r="G4809" s="96"/>
    </row>
    <row r="4810">
      <c r="A4810" s="93"/>
      <c r="B4810" s="94"/>
      <c r="C4810" s="94"/>
      <c r="D4810" s="94"/>
      <c r="E4810" s="94"/>
      <c r="F4810" s="93"/>
      <c r="G4810" s="96"/>
    </row>
    <row r="4811">
      <c r="A4811" s="93"/>
      <c r="B4811" s="94"/>
      <c r="C4811" s="94"/>
      <c r="D4811" s="94"/>
      <c r="E4811" s="94"/>
      <c r="F4811" s="93"/>
      <c r="G4811" s="96"/>
    </row>
    <row r="4812">
      <c r="A4812" s="93"/>
      <c r="B4812" s="94"/>
      <c r="C4812" s="94"/>
      <c r="D4812" s="94"/>
      <c r="E4812" s="94"/>
      <c r="F4812" s="93"/>
      <c r="G4812" s="93"/>
    </row>
    <row r="4813">
      <c r="A4813" s="93"/>
      <c r="B4813" s="94"/>
      <c r="C4813" s="94"/>
      <c r="D4813" s="94"/>
      <c r="E4813" s="94"/>
      <c r="F4813" s="93"/>
      <c r="G4813" s="93"/>
    </row>
    <row r="4814">
      <c r="A4814" s="93"/>
      <c r="B4814" s="94"/>
      <c r="C4814" s="94"/>
      <c r="D4814" s="94"/>
      <c r="E4814" s="94"/>
      <c r="F4814" s="93"/>
      <c r="G4814" s="93"/>
    </row>
    <row r="4815">
      <c r="A4815" s="93"/>
      <c r="B4815" s="94"/>
      <c r="C4815" s="94"/>
      <c r="D4815" s="94"/>
      <c r="E4815" s="94"/>
      <c r="F4815" s="93"/>
      <c r="G4815" s="93"/>
    </row>
    <row r="4816">
      <c r="A4816" s="93"/>
      <c r="B4816" s="94"/>
      <c r="C4816" s="94"/>
      <c r="D4816" s="94"/>
      <c r="E4816" s="94"/>
      <c r="F4816" s="93"/>
      <c r="G4816" s="93"/>
    </row>
    <row r="4817">
      <c r="A4817" s="93"/>
      <c r="B4817" s="94"/>
      <c r="C4817" s="94"/>
      <c r="D4817" s="94"/>
      <c r="E4817" s="94"/>
      <c r="F4817" s="93"/>
      <c r="G4817" s="96"/>
    </row>
    <row r="4818">
      <c r="A4818" s="93"/>
      <c r="B4818" s="94"/>
      <c r="C4818" s="94"/>
      <c r="D4818" s="94"/>
      <c r="E4818" s="94"/>
      <c r="F4818" s="93"/>
      <c r="G4818" s="96"/>
    </row>
    <row r="4819">
      <c r="A4819" s="93"/>
      <c r="B4819" s="94"/>
      <c r="C4819" s="94"/>
      <c r="D4819" s="94"/>
      <c r="E4819" s="94"/>
      <c r="F4819" s="93"/>
      <c r="G4819" s="96"/>
    </row>
    <row r="4820">
      <c r="A4820" s="93"/>
      <c r="B4820" s="94"/>
      <c r="C4820" s="94"/>
      <c r="D4820" s="94"/>
      <c r="E4820" s="94"/>
      <c r="F4820" s="93"/>
      <c r="G4820" s="96"/>
    </row>
    <row r="4821">
      <c r="A4821" s="93"/>
      <c r="B4821" s="94"/>
      <c r="C4821" s="94"/>
      <c r="D4821" s="94"/>
      <c r="E4821" s="94"/>
      <c r="F4821" s="93"/>
      <c r="G4821" s="96"/>
    </row>
    <row r="4822">
      <c r="A4822" s="93"/>
      <c r="B4822" s="94"/>
      <c r="C4822" s="94"/>
      <c r="D4822" s="94"/>
      <c r="E4822" s="94"/>
      <c r="F4822" s="93"/>
      <c r="G4822" s="96"/>
    </row>
    <row r="4823">
      <c r="A4823" s="93"/>
      <c r="B4823" s="94"/>
      <c r="C4823" s="94"/>
      <c r="D4823" s="94"/>
      <c r="E4823" s="94"/>
      <c r="F4823" s="93"/>
      <c r="G4823" s="96"/>
    </row>
    <row r="4824">
      <c r="A4824" s="93"/>
      <c r="B4824" s="94"/>
      <c r="C4824" s="94"/>
      <c r="D4824" s="94"/>
      <c r="E4824" s="94"/>
      <c r="F4824" s="93"/>
      <c r="G4824" s="96"/>
    </row>
    <row r="4825">
      <c r="A4825" s="93"/>
      <c r="B4825" s="94"/>
      <c r="C4825" s="94"/>
      <c r="D4825" s="94"/>
      <c r="E4825" s="94"/>
      <c r="F4825" s="93"/>
      <c r="G4825" s="96"/>
    </row>
    <row r="4826">
      <c r="A4826" s="93"/>
      <c r="B4826" s="94"/>
      <c r="C4826" s="94"/>
      <c r="D4826" s="94"/>
      <c r="E4826" s="94"/>
      <c r="F4826" s="93"/>
      <c r="G4826" s="96"/>
    </row>
    <row r="4827">
      <c r="A4827" s="93"/>
      <c r="B4827" s="94"/>
      <c r="C4827" s="94"/>
      <c r="D4827" s="94"/>
      <c r="E4827" s="94"/>
      <c r="F4827" s="93"/>
      <c r="G4827" s="96"/>
    </row>
    <row r="4828">
      <c r="A4828" s="93"/>
      <c r="B4828" s="94"/>
      <c r="C4828" s="94"/>
      <c r="D4828" s="94"/>
      <c r="E4828" s="94"/>
      <c r="F4828" s="93"/>
      <c r="G4828" s="96"/>
    </row>
    <row r="4829">
      <c r="A4829" s="93"/>
      <c r="B4829" s="94"/>
      <c r="C4829" s="94"/>
      <c r="D4829" s="94"/>
      <c r="E4829" s="94"/>
      <c r="F4829" s="93"/>
      <c r="G4829" s="96"/>
    </row>
    <row r="4830">
      <c r="A4830" s="93"/>
      <c r="B4830" s="94"/>
      <c r="C4830" s="94"/>
      <c r="D4830" s="94"/>
      <c r="E4830" s="94"/>
      <c r="F4830" s="93"/>
      <c r="G4830" s="93"/>
    </row>
    <row r="4831">
      <c r="A4831" s="93"/>
      <c r="B4831" s="94"/>
      <c r="C4831" s="94"/>
      <c r="D4831" s="94"/>
      <c r="E4831" s="94"/>
      <c r="F4831" s="93"/>
      <c r="G4831" s="96"/>
    </row>
    <row r="4832">
      <c r="A4832" s="93"/>
      <c r="B4832" s="94"/>
      <c r="C4832" s="94"/>
      <c r="D4832" s="94"/>
      <c r="E4832" s="94"/>
      <c r="F4832" s="93"/>
      <c r="G4832" s="96"/>
    </row>
    <row r="4833">
      <c r="A4833" s="93"/>
      <c r="B4833" s="94"/>
      <c r="C4833" s="94"/>
      <c r="D4833" s="94"/>
      <c r="E4833" s="94"/>
      <c r="F4833" s="93"/>
      <c r="G4833" s="96"/>
    </row>
    <row r="4834">
      <c r="A4834" s="93"/>
      <c r="B4834" s="94"/>
      <c r="C4834" s="94"/>
      <c r="D4834" s="94"/>
      <c r="E4834" s="94"/>
      <c r="F4834" s="93"/>
      <c r="G4834" s="96"/>
    </row>
    <row r="4835">
      <c r="A4835" s="93"/>
      <c r="B4835" s="94"/>
      <c r="C4835" s="94"/>
      <c r="D4835" s="94"/>
      <c r="E4835" s="94"/>
      <c r="F4835" s="93"/>
      <c r="G4835" s="96"/>
    </row>
    <row r="4836">
      <c r="A4836" s="93"/>
      <c r="B4836" s="94"/>
      <c r="C4836" s="94"/>
      <c r="D4836" s="94"/>
      <c r="E4836" s="94"/>
      <c r="F4836" s="93"/>
      <c r="G4836" s="96"/>
    </row>
    <row r="4837">
      <c r="A4837" s="93"/>
      <c r="B4837" s="94"/>
      <c r="C4837" s="94"/>
      <c r="D4837" s="94"/>
      <c r="E4837" s="94"/>
      <c r="F4837" s="93"/>
      <c r="G4837" s="96"/>
    </row>
    <row r="4838">
      <c r="A4838" s="93"/>
      <c r="B4838" s="94"/>
      <c r="C4838" s="94"/>
      <c r="D4838" s="94"/>
      <c r="E4838" s="94"/>
      <c r="F4838" s="93"/>
      <c r="G4838" s="96"/>
    </row>
    <row r="4839">
      <c r="A4839" s="93"/>
      <c r="B4839" s="94"/>
      <c r="C4839" s="94"/>
      <c r="D4839" s="94"/>
      <c r="E4839" s="94"/>
      <c r="F4839" s="93"/>
      <c r="G4839" s="96"/>
    </row>
    <row r="4840">
      <c r="A4840" s="93"/>
      <c r="B4840" s="94"/>
      <c r="C4840" s="94"/>
      <c r="D4840" s="94"/>
      <c r="E4840" s="94"/>
      <c r="F4840" s="93"/>
      <c r="G4840" s="96"/>
    </row>
    <row r="4841">
      <c r="A4841" s="93"/>
      <c r="B4841" s="94"/>
      <c r="C4841" s="94"/>
      <c r="D4841" s="94"/>
      <c r="E4841" s="94"/>
      <c r="F4841" s="93"/>
      <c r="G4841" s="96"/>
    </row>
    <row r="4842">
      <c r="A4842" s="93"/>
      <c r="B4842" s="94"/>
      <c r="C4842" s="94"/>
      <c r="D4842" s="94"/>
      <c r="E4842" s="94"/>
      <c r="F4842" s="93"/>
      <c r="G4842" s="96"/>
    </row>
    <row r="4843">
      <c r="A4843" s="93"/>
      <c r="B4843" s="94"/>
      <c r="C4843" s="94"/>
      <c r="D4843" s="94"/>
      <c r="E4843" s="94"/>
      <c r="F4843" s="93"/>
      <c r="G4843" s="96"/>
    </row>
    <row r="4844">
      <c r="A4844" s="93"/>
      <c r="B4844" s="94"/>
      <c r="C4844" s="94"/>
      <c r="D4844" s="94"/>
      <c r="E4844" s="94"/>
      <c r="F4844" s="93"/>
      <c r="G4844" s="96"/>
    </row>
    <row r="4845">
      <c r="A4845" s="93"/>
      <c r="B4845" s="94"/>
      <c r="C4845" s="94"/>
      <c r="D4845" s="94"/>
      <c r="E4845" s="94"/>
      <c r="F4845" s="93"/>
      <c r="G4845" s="96"/>
    </row>
    <row r="4846">
      <c r="A4846" s="93"/>
      <c r="B4846" s="94"/>
      <c r="C4846" s="94"/>
      <c r="D4846" s="94"/>
      <c r="E4846" s="94"/>
      <c r="F4846" s="93"/>
      <c r="G4846" s="96"/>
    </row>
    <row r="4847">
      <c r="A4847" s="93"/>
      <c r="B4847" s="94"/>
      <c r="C4847" s="94"/>
      <c r="D4847" s="94"/>
      <c r="E4847" s="94"/>
      <c r="F4847" s="93"/>
      <c r="G4847" s="96"/>
    </row>
    <row r="4848">
      <c r="A4848" s="93"/>
      <c r="B4848" s="94"/>
      <c r="C4848" s="94"/>
      <c r="D4848" s="94"/>
      <c r="E4848" s="94"/>
      <c r="F4848" s="93"/>
      <c r="G4848" s="96"/>
    </row>
    <row r="4849">
      <c r="A4849" s="93"/>
      <c r="B4849" s="94"/>
      <c r="C4849" s="94"/>
      <c r="D4849" s="94"/>
      <c r="E4849" s="94"/>
      <c r="F4849" s="93"/>
      <c r="G4849" s="96"/>
    </row>
    <row r="4850">
      <c r="A4850" s="93"/>
      <c r="B4850" s="94"/>
      <c r="C4850" s="94"/>
      <c r="D4850" s="94"/>
      <c r="E4850" s="94"/>
      <c r="F4850" s="93"/>
      <c r="G4850" s="96"/>
    </row>
    <row r="4851">
      <c r="A4851" s="93"/>
      <c r="B4851" s="94"/>
      <c r="C4851" s="94"/>
      <c r="D4851" s="94"/>
      <c r="E4851" s="94"/>
      <c r="F4851" s="93"/>
      <c r="G4851" s="96"/>
    </row>
    <row r="4852">
      <c r="A4852" s="93"/>
      <c r="B4852" s="94"/>
      <c r="C4852" s="94"/>
      <c r="D4852" s="94"/>
      <c r="E4852" s="94"/>
      <c r="F4852" s="93"/>
      <c r="G4852" s="96"/>
    </row>
    <row r="4853">
      <c r="A4853" s="93"/>
      <c r="B4853" s="94"/>
      <c r="C4853" s="94"/>
      <c r="D4853" s="94"/>
      <c r="E4853" s="94"/>
      <c r="F4853" s="93"/>
      <c r="G4853" s="96"/>
    </row>
    <row r="4854">
      <c r="A4854" s="93"/>
      <c r="B4854" s="94"/>
      <c r="C4854" s="94"/>
      <c r="D4854" s="94"/>
      <c r="E4854" s="94"/>
      <c r="F4854" s="93"/>
      <c r="G4854" s="93"/>
    </row>
    <row r="4855">
      <c r="A4855" s="93"/>
      <c r="B4855" s="94"/>
      <c r="C4855" s="94"/>
      <c r="D4855" s="94"/>
      <c r="E4855" s="94"/>
      <c r="F4855" s="93"/>
      <c r="G4855" s="96"/>
    </row>
    <row r="4856">
      <c r="A4856" s="93"/>
      <c r="B4856" s="94"/>
      <c r="C4856" s="94"/>
      <c r="D4856" s="94"/>
      <c r="E4856" s="94"/>
      <c r="F4856" s="93"/>
      <c r="G4856" s="96"/>
    </row>
    <row r="4857">
      <c r="A4857" s="93"/>
      <c r="B4857" s="94"/>
      <c r="C4857" s="94"/>
      <c r="D4857" s="94"/>
      <c r="E4857" s="94"/>
      <c r="F4857" s="93"/>
      <c r="G4857" s="93"/>
    </row>
    <row r="4858">
      <c r="A4858" s="93"/>
      <c r="B4858" s="94"/>
      <c r="C4858" s="94"/>
      <c r="D4858" s="94"/>
      <c r="E4858" s="94"/>
      <c r="F4858" s="93"/>
      <c r="G4858" s="96"/>
    </row>
    <row r="4859">
      <c r="A4859" s="93"/>
      <c r="B4859" s="94"/>
      <c r="C4859" s="94"/>
      <c r="D4859" s="94"/>
      <c r="E4859" s="94"/>
      <c r="F4859" s="93"/>
      <c r="G4859" s="96"/>
    </row>
    <row r="4860">
      <c r="A4860" s="93"/>
      <c r="B4860" s="94"/>
      <c r="C4860" s="94"/>
      <c r="D4860" s="94"/>
      <c r="E4860" s="94"/>
      <c r="F4860" s="93"/>
      <c r="G4860" s="96"/>
    </row>
    <row r="4861">
      <c r="A4861" s="93"/>
      <c r="B4861" s="94"/>
      <c r="C4861" s="94"/>
      <c r="D4861" s="94"/>
      <c r="E4861" s="94"/>
      <c r="F4861" s="93"/>
      <c r="G4861" s="96"/>
    </row>
    <row r="4862">
      <c r="A4862" s="93"/>
      <c r="B4862" s="94"/>
      <c r="C4862" s="94"/>
      <c r="D4862" s="94"/>
      <c r="E4862" s="94"/>
      <c r="F4862" s="93"/>
      <c r="G4862" s="96"/>
    </row>
    <row r="4863">
      <c r="A4863" s="93"/>
      <c r="B4863" s="94"/>
      <c r="C4863" s="94"/>
      <c r="D4863" s="94"/>
      <c r="E4863" s="94"/>
      <c r="F4863" s="93"/>
      <c r="G4863" s="96"/>
    </row>
    <row r="4864">
      <c r="A4864" s="93"/>
      <c r="B4864" s="94"/>
      <c r="C4864" s="94"/>
      <c r="D4864" s="94"/>
      <c r="E4864" s="94"/>
      <c r="F4864" s="93"/>
      <c r="G4864" s="96"/>
    </row>
    <row r="4865">
      <c r="A4865" s="93"/>
      <c r="B4865" s="94"/>
      <c r="C4865" s="94"/>
      <c r="D4865" s="94"/>
      <c r="E4865" s="94"/>
      <c r="F4865" s="93"/>
      <c r="G4865" s="96"/>
    </row>
    <row r="4866">
      <c r="A4866" s="93"/>
      <c r="B4866" s="94"/>
      <c r="C4866" s="94"/>
      <c r="D4866" s="94"/>
      <c r="E4866" s="94"/>
      <c r="F4866" s="93"/>
      <c r="G4866" s="96"/>
    </row>
    <row r="4867">
      <c r="A4867" s="93"/>
      <c r="B4867" s="94"/>
      <c r="C4867" s="94"/>
      <c r="D4867" s="94"/>
      <c r="E4867" s="94"/>
      <c r="F4867" s="93"/>
      <c r="G4867" s="96"/>
    </row>
    <row r="4868">
      <c r="A4868" s="93"/>
      <c r="B4868" s="94"/>
      <c r="C4868" s="94"/>
      <c r="D4868" s="94"/>
      <c r="E4868" s="94"/>
      <c r="F4868" s="93"/>
      <c r="G4868" s="96"/>
    </row>
    <row r="4869">
      <c r="A4869" s="93"/>
      <c r="B4869" s="94"/>
      <c r="C4869" s="94"/>
      <c r="D4869" s="94"/>
      <c r="E4869" s="94"/>
      <c r="F4869" s="93"/>
      <c r="G4869" s="96"/>
    </row>
    <row r="4870">
      <c r="A4870" s="93"/>
      <c r="B4870" s="94"/>
      <c r="C4870" s="94"/>
      <c r="D4870" s="94"/>
      <c r="E4870" s="94"/>
      <c r="F4870" s="93"/>
      <c r="G4870" s="96"/>
    </row>
    <row r="4871">
      <c r="A4871" s="93"/>
      <c r="B4871" s="94"/>
      <c r="C4871" s="94"/>
      <c r="D4871" s="94"/>
      <c r="E4871" s="94"/>
      <c r="F4871" s="93"/>
      <c r="G4871" s="96"/>
    </row>
    <row r="4872">
      <c r="A4872" s="93"/>
      <c r="B4872" s="94"/>
      <c r="C4872" s="94"/>
      <c r="D4872" s="94"/>
      <c r="E4872" s="94"/>
      <c r="F4872" s="93"/>
      <c r="G4872" s="96"/>
    </row>
    <row r="4873">
      <c r="A4873" s="93"/>
      <c r="B4873" s="94"/>
      <c r="C4873" s="94"/>
      <c r="D4873" s="94"/>
      <c r="E4873" s="94"/>
      <c r="F4873" s="93"/>
      <c r="G4873" s="96"/>
    </row>
    <row r="4874">
      <c r="A4874" s="93"/>
      <c r="B4874" s="94"/>
      <c r="C4874" s="94"/>
      <c r="D4874" s="94"/>
      <c r="E4874" s="94"/>
      <c r="F4874" s="93"/>
      <c r="G4874" s="96"/>
    </row>
    <row r="4875">
      <c r="A4875" s="93"/>
      <c r="B4875" s="94"/>
      <c r="C4875" s="94"/>
      <c r="D4875" s="94"/>
      <c r="E4875" s="94"/>
      <c r="F4875" s="93"/>
      <c r="G4875" s="96"/>
    </row>
    <row r="4876">
      <c r="A4876" s="93"/>
      <c r="B4876" s="94"/>
      <c r="C4876" s="94"/>
      <c r="D4876" s="94"/>
      <c r="E4876" s="94"/>
      <c r="F4876" s="93"/>
      <c r="G4876" s="96"/>
    </row>
    <row r="4877">
      <c r="A4877" s="93"/>
      <c r="B4877" s="94"/>
      <c r="C4877" s="94"/>
      <c r="D4877" s="94"/>
      <c r="E4877" s="94"/>
      <c r="F4877" s="93"/>
      <c r="G4877" s="96"/>
    </row>
    <row r="4878">
      <c r="A4878" s="93"/>
      <c r="B4878" s="94"/>
      <c r="C4878" s="94"/>
      <c r="D4878" s="94"/>
      <c r="E4878" s="94"/>
      <c r="F4878" s="93"/>
      <c r="G4878" s="96"/>
    </row>
    <row r="4879">
      <c r="A4879" s="93"/>
      <c r="B4879" s="94"/>
      <c r="C4879" s="94"/>
      <c r="D4879" s="94"/>
      <c r="E4879" s="94"/>
      <c r="F4879" s="93"/>
      <c r="G4879" s="96"/>
    </row>
    <row r="4880">
      <c r="A4880" s="93"/>
      <c r="B4880" s="94"/>
      <c r="C4880" s="94"/>
      <c r="D4880" s="94"/>
      <c r="E4880" s="94"/>
      <c r="F4880" s="93"/>
      <c r="G4880" s="96"/>
    </row>
    <row r="4881">
      <c r="A4881" s="93"/>
      <c r="B4881" s="94"/>
      <c r="C4881" s="94"/>
      <c r="D4881" s="94"/>
      <c r="E4881" s="94"/>
      <c r="F4881" s="93"/>
      <c r="G4881" s="96"/>
    </row>
    <row r="4882">
      <c r="A4882" s="93"/>
      <c r="B4882" s="94"/>
      <c r="C4882" s="94"/>
      <c r="D4882" s="94"/>
      <c r="E4882" s="94"/>
      <c r="F4882" s="93"/>
      <c r="G4882" s="93"/>
    </row>
    <row r="4883">
      <c r="A4883" s="93"/>
      <c r="B4883" s="94"/>
      <c r="C4883" s="94"/>
      <c r="D4883" s="94"/>
      <c r="E4883" s="94"/>
      <c r="F4883" s="93"/>
      <c r="G4883" s="96"/>
    </row>
    <row r="4884">
      <c r="A4884" s="93"/>
      <c r="B4884" s="94"/>
      <c r="C4884" s="94"/>
      <c r="D4884" s="94"/>
      <c r="E4884" s="94"/>
      <c r="F4884" s="93"/>
      <c r="G4884" s="96"/>
    </row>
    <row r="4885">
      <c r="A4885" s="93"/>
      <c r="B4885" s="94"/>
      <c r="C4885" s="94"/>
      <c r="D4885" s="94"/>
      <c r="E4885" s="94"/>
      <c r="F4885" s="93"/>
      <c r="G4885" s="96"/>
    </row>
    <row r="4886">
      <c r="A4886" s="93"/>
      <c r="B4886" s="94"/>
      <c r="C4886" s="94"/>
      <c r="D4886" s="94"/>
      <c r="E4886" s="94"/>
      <c r="F4886" s="93"/>
      <c r="G4886" s="96"/>
    </row>
    <row r="4887">
      <c r="A4887" s="93"/>
      <c r="B4887" s="94"/>
      <c r="C4887" s="94"/>
      <c r="D4887" s="94"/>
      <c r="E4887" s="94"/>
      <c r="F4887" s="93"/>
      <c r="G4887" s="96"/>
    </row>
    <row r="4888">
      <c r="A4888" s="93"/>
      <c r="B4888" s="94"/>
      <c r="C4888" s="94"/>
      <c r="D4888" s="94"/>
      <c r="E4888" s="94"/>
      <c r="F4888" s="93"/>
      <c r="G4888" s="96"/>
    </row>
    <row r="4889">
      <c r="A4889" s="93"/>
      <c r="B4889" s="94"/>
      <c r="C4889" s="94"/>
      <c r="D4889" s="94"/>
      <c r="E4889" s="94"/>
      <c r="F4889" s="93"/>
      <c r="G4889" s="96"/>
    </row>
    <row r="4890">
      <c r="A4890" s="93"/>
      <c r="B4890" s="94"/>
      <c r="C4890" s="94"/>
      <c r="D4890" s="94"/>
      <c r="E4890" s="94"/>
      <c r="F4890" s="93"/>
      <c r="G4890" s="96"/>
    </row>
    <row r="4891">
      <c r="A4891" s="93"/>
      <c r="B4891" s="94"/>
      <c r="C4891" s="94"/>
      <c r="D4891" s="94"/>
      <c r="E4891" s="94"/>
      <c r="F4891" s="93"/>
      <c r="G4891" s="96"/>
    </row>
    <row r="4892">
      <c r="A4892" s="93"/>
      <c r="B4892" s="94"/>
      <c r="C4892" s="94"/>
      <c r="D4892" s="94"/>
      <c r="E4892" s="94"/>
      <c r="F4892" s="93"/>
      <c r="G4892" s="96"/>
    </row>
    <row r="4893">
      <c r="A4893" s="93"/>
      <c r="B4893" s="94"/>
      <c r="C4893" s="94"/>
      <c r="D4893" s="94"/>
      <c r="E4893" s="94"/>
      <c r="F4893" s="93"/>
      <c r="G4893" s="96"/>
    </row>
    <row r="4894">
      <c r="A4894" s="93"/>
      <c r="B4894" s="94"/>
      <c r="C4894" s="94"/>
      <c r="D4894" s="94"/>
      <c r="E4894" s="94"/>
      <c r="F4894" s="93"/>
      <c r="G4894" s="96"/>
    </row>
    <row r="4895">
      <c r="A4895" s="93"/>
      <c r="B4895" s="94"/>
      <c r="C4895" s="94"/>
      <c r="D4895" s="94"/>
      <c r="E4895" s="94"/>
      <c r="F4895" s="93"/>
      <c r="G4895" s="96"/>
    </row>
    <row r="4896">
      <c r="A4896" s="93"/>
      <c r="B4896" s="94"/>
      <c r="C4896" s="94"/>
      <c r="D4896" s="94"/>
      <c r="E4896" s="94"/>
      <c r="F4896" s="93"/>
      <c r="G4896" s="96"/>
    </row>
    <row r="4897">
      <c r="A4897" s="93"/>
      <c r="B4897" s="94"/>
      <c r="C4897" s="94"/>
      <c r="D4897" s="94"/>
      <c r="E4897" s="94"/>
      <c r="F4897" s="93"/>
      <c r="G4897" s="96"/>
    </row>
    <row r="4898">
      <c r="A4898" s="93"/>
      <c r="B4898" s="94"/>
      <c r="C4898" s="94"/>
      <c r="D4898" s="94"/>
      <c r="E4898" s="94"/>
      <c r="F4898" s="93"/>
      <c r="G4898" s="96"/>
    </row>
    <row r="4899">
      <c r="A4899" s="93"/>
      <c r="B4899" s="94"/>
      <c r="C4899" s="94"/>
      <c r="D4899" s="94"/>
      <c r="E4899" s="94"/>
      <c r="F4899" s="93"/>
      <c r="G4899" s="96"/>
    </row>
    <row r="4900">
      <c r="A4900" s="93"/>
      <c r="B4900" s="94"/>
      <c r="C4900" s="94"/>
      <c r="D4900" s="94"/>
      <c r="E4900" s="94"/>
      <c r="F4900" s="93"/>
      <c r="G4900" s="96"/>
    </row>
    <row r="4901">
      <c r="A4901" s="93"/>
      <c r="B4901" s="94"/>
      <c r="C4901" s="94"/>
      <c r="D4901" s="94"/>
      <c r="E4901" s="94"/>
      <c r="F4901" s="93"/>
      <c r="G4901" s="96"/>
    </row>
    <row r="4902">
      <c r="A4902" s="93"/>
      <c r="B4902" s="94"/>
      <c r="C4902" s="94"/>
      <c r="D4902" s="94"/>
      <c r="E4902" s="94"/>
      <c r="F4902" s="93"/>
      <c r="G4902" s="96"/>
    </row>
    <row r="4903">
      <c r="A4903" s="93"/>
      <c r="B4903" s="94"/>
      <c r="C4903" s="94"/>
      <c r="D4903" s="94"/>
      <c r="E4903" s="94"/>
      <c r="F4903" s="93"/>
      <c r="G4903" s="96"/>
    </row>
    <row r="4904">
      <c r="A4904" s="93"/>
      <c r="B4904" s="94"/>
      <c r="C4904" s="94"/>
      <c r="D4904" s="94"/>
      <c r="E4904" s="94"/>
      <c r="F4904" s="93"/>
      <c r="G4904" s="96"/>
    </row>
    <row r="4905">
      <c r="A4905" s="93"/>
      <c r="B4905" s="94"/>
      <c r="C4905" s="94"/>
      <c r="D4905" s="94"/>
      <c r="E4905" s="94"/>
      <c r="F4905" s="93"/>
      <c r="G4905" s="96"/>
    </row>
    <row r="4906">
      <c r="A4906" s="93"/>
      <c r="B4906" s="94"/>
      <c r="C4906" s="94"/>
      <c r="D4906" s="94"/>
      <c r="E4906" s="94"/>
      <c r="F4906" s="93"/>
      <c r="G4906" s="96"/>
    </row>
    <row r="4907">
      <c r="A4907" s="93"/>
      <c r="B4907" s="94"/>
      <c r="C4907" s="94"/>
      <c r="D4907" s="94"/>
      <c r="E4907" s="94"/>
      <c r="F4907" s="93"/>
      <c r="G4907" s="96"/>
    </row>
    <row r="4908">
      <c r="A4908" s="93"/>
      <c r="B4908" s="94"/>
      <c r="C4908" s="94"/>
      <c r="D4908" s="94"/>
      <c r="E4908" s="94"/>
      <c r="F4908" s="93"/>
      <c r="G4908" s="93"/>
    </row>
    <row r="4909">
      <c r="A4909" s="93"/>
      <c r="B4909" s="94"/>
      <c r="C4909" s="94"/>
      <c r="D4909" s="94"/>
      <c r="E4909" s="94"/>
      <c r="F4909" s="93"/>
      <c r="G4909" s="96"/>
    </row>
    <row r="4910">
      <c r="A4910" s="93"/>
      <c r="B4910" s="94"/>
      <c r="C4910" s="94"/>
      <c r="D4910" s="94"/>
      <c r="E4910" s="94"/>
      <c r="F4910" s="93"/>
      <c r="G4910" s="93"/>
    </row>
    <row r="4911">
      <c r="A4911" s="93"/>
      <c r="B4911" s="94"/>
      <c r="C4911" s="94"/>
      <c r="D4911" s="94"/>
      <c r="E4911" s="94"/>
      <c r="F4911" s="93"/>
      <c r="G4911" s="96"/>
    </row>
    <row r="4912">
      <c r="A4912" s="93"/>
      <c r="B4912" s="94"/>
      <c r="C4912" s="94"/>
      <c r="D4912" s="94"/>
      <c r="E4912" s="94"/>
      <c r="F4912" s="93"/>
      <c r="G4912" s="96"/>
    </row>
    <row r="4913">
      <c r="A4913" s="93"/>
      <c r="B4913" s="94"/>
      <c r="C4913" s="94"/>
      <c r="D4913" s="94"/>
      <c r="E4913" s="94"/>
      <c r="F4913" s="93"/>
      <c r="G4913" s="96"/>
    </row>
    <row r="4914">
      <c r="A4914" s="93"/>
      <c r="B4914" s="94"/>
      <c r="C4914" s="94"/>
      <c r="D4914" s="94"/>
      <c r="E4914" s="94"/>
      <c r="F4914" s="93"/>
      <c r="G4914" s="96"/>
    </row>
    <row r="4915">
      <c r="A4915" s="93"/>
      <c r="B4915" s="94"/>
      <c r="C4915" s="94"/>
      <c r="D4915" s="94"/>
      <c r="E4915" s="94"/>
      <c r="F4915" s="93"/>
      <c r="G4915" s="96"/>
    </row>
    <row r="4916">
      <c r="A4916" s="93"/>
      <c r="B4916" s="94"/>
      <c r="C4916" s="94"/>
      <c r="D4916" s="94"/>
      <c r="E4916" s="94"/>
      <c r="F4916" s="93"/>
      <c r="G4916" s="96"/>
    </row>
    <row r="4917">
      <c r="A4917" s="93"/>
      <c r="B4917" s="94"/>
      <c r="C4917" s="94"/>
      <c r="D4917" s="94"/>
      <c r="E4917" s="94"/>
      <c r="F4917" s="93"/>
      <c r="G4917" s="96"/>
    </row>
    <row r="4918">
      <c r="A4918" s="93"/>
      <c r="B4918" s="94"/>
      <c r="C4918" s="94"/>
      <c r="D4918" s="94"/>
      <c r="E4918" s="94"/>
      <c r="F4918" s="93"/>
      <c r="G4918" s="96"/>
    </row>
    <row r="4919">
      <c r="A4919" s="93"/>
      <c r="B4919" s="94"/>
      <c r="C4919" s="94"/>
      <c r="D4919" s="94"/>
      <c r="E4919" s="94"/>
      <c r="F4919" s="93"/>
      <c r="G4919" s="96"/>
    </row>
    <row r="4920">
      <c r="A4920" s="93"/>
      <c r="B4920" s="94"/>
      <c r="C4920" s="94"/>
      <c r="D4920" s="94"/>
      <c r="E4920" s="94"/>
      <c r="F4920" s="93"/>
      <c r="G4920" s="96"/>
    </row>
    <row r="4921">
      <c r="A4921" s="93"/>
      <c r="B4921" s="94"/>
      <c r="C4921" s="94"/>
      <c r="D4921" s="94"/>
      <c r="E4921" s="94"/>
      <c r="F4921" s="93"/>
      <c r="G4921" s="96"/>
    </row>
    <row r="4922">
      <c r="A4922" s="93"/>
      <c r="B4922" s="94"/>
      <c r="C4922" s="94"/>
      <c r="D4922" s="94"/>
      <c r="E4922" s="94"/>
      <c r="F4922" s="93"/>
      <c r="G4922" s="96"/>
    </row>
    <row r="4923">
      <c r="A4923" s="93"/>
      <c r="B4923" s="94"/>
      <c r="C4923" s="94"/>
      <c r="D4923" s="94"/>
      <c r="E4923" s="94"/>
      <c r="F4923" s="93"/>
      <c r="G4923" s="96"/>
    </row>
    <row r="4924">
      <c r="A4924" s="93"/>
      <c r="B4924" s="94"/>
      <c r="C4924" s="94"/>
      <c r="D4924" s="94"/>
      <c r="E4924" s="94"/>
      <c r="F4924" s="93"/>
      <c r="G4924" s="96"/>
    </row>
    <row r="4925">
      <c r="A4925" s="93"/>
      <c r="B4925" s="94"/>
      <c r="C4925" s="94"/>
      <c r="D4925" s="94"/>
      <c r="E4925" s="94"/>
      <c r="F4925" s="93"/>
      <c r="G4925" s="96"/>
    </row>
    <row r="4926">
      <c r="A4926" s="93"/>
      <c r="B4926" s="94"/>
      <c r="C4926" s="94"/>
      <c r="D4926" s="94"/>
      <c r="E4926" s="94"/>
      <c r="F4926" s="93"/>
      <c r="G4926" s="96"/>
    </row>
    <row r="4927">
      <c r="A4927" s="93"/>
      <c r="B4927" s="94"/>
      <c r="C4927" s="94"/>
      <c r="D4927" s="94"/>
      <c r="E4927" s="94"/>
      <c r="F4927" s="93"/>
      <c r="G4927" s="96"/>
    </row>
    <row r="4928">
      <c r="A4928" s="93"/>
      <c r="B4928" s="94"/>
      <c r="C4928" s="94"/>
      <c r="D4928" s="94"/>
      <c r="E4928" s="94"/>
      <c r="F4928" s="93"/>
      <c r="G4928" s="96"/>
    </row>
    <row r="4929">
      <c r="A4929" s="93"/>
      <c r="B4929" s="94"/>
      <c r="C4929" s="94"/>
      <c r="D4929" s="94"/>
      <c r="E4929" s="94"/>
      <c r="F4929" s="93"/>
      <c r="G4929" s="96"/>
    </row>
    <row r="4930">
      <c r="A4930" s="93"/>
      <c r="B4930" s="94"/>
      <c r="C4930" s="94"/>
      <c r="D4930" s="94"/>
      <c r="E4930" s="94"/>
      <c r="F4930" s="93"/>
      <c r="G4930" s="96"/>
    </row>
    <row r="4931">
      <c r="A4931" s="93"/>
      <c r="B4931" s="94"/>
      <c r="C4931" s="94"/>
      <c r="D4931" s="94"/>
      <c r="E4931" s="94"/>
      <c r="F4931" s="93"/>
      <c r="G4931" s="96"/>
    </row>
    <row r="4932">
      <c r="A4932" s="93"/>
      <c r="B4932" s="94"/>
      <c r="C4932" s="94"/>
      <c r="D4932" s="94"/>
      <c r="E4932" s="94"/>
      <c r="F4932" s="93"/>
      <c r="G4932" s="96"/>
    </row>
    <row r="4933">
      <c r="A4933" s="93"/>
      <c r="B4933" s="94"/>
      <c r="C4933" s="94"/>
      <c r="D4933" s="94"/>
      <c r="E4933" s="94"/>
      <c r="F4933" s="93"/>
      <c r="G4933" s="96"/>
    </row>
    <row r="4934">
      <c r="A4934" s="93"/>
      <c r="B4934" s="94"/>
      <c r="C4934" s="94"/>
      <c r="D4934" s="94"/>
      <c r="E4934" s="94"/>
      <c r="F4934" s="93"/>
      <c r="G4934" s="96"/>
    </row>
    <row r="4935">
      <c r="A4935" s="93"/>
      <c r="B4935" s="94"/>
      <c r="C4935" s="94"/>
      <c r="D4935" s="94"/>
      <c r="E4935" s="94"/>
      <c r="F4935" s="93"/>
      <c r="G4935" s="96"/>
    </row>
    <row r="4936">
      <c r="A4936" s="93"/>
      <c r="B4936" s="94"/>
      <c r="C4936" s="94"/>
      <c r="D4936" s="94"/>
      <c r="E4936" s="94"/>
      <c r="F4936" s="93"/>
      <c r="G4936" s="96"/>
    </row>
    <row r="4937">
      <c r="A4937" s="93"/>
      <c r="B4937" s="94"/>
      <c r="C4937" s="94"/>
      <c r="D4937" s="94"/>
      <c r="E4937" s="94"/>
      <c r="F4937" s="93"/>
      <c r="G4937" s="96"/>
    </row>
    <row r="4938">
      <c r="A4938" s="93"/>
      <c r="B4938" s="94"/>
      <c r="C4938" s="94"/>
      <c r="D4938" s="94"/>
      <c r="E4938" s="94"/>
      <c r="F4938" s="93"/>
      <c r="G4938" s="96"/>
    </row>
    <row r="4939">
      <c r="A4939" s="93"/>
      <c r="B4939" s="94"/>
      <c r="C4939" s="94"/>
      <c r="D4939" s="94"/>
      <c r="E4939" s="94"/>
      <c r="F4939" s="93"/>
      <c r="G4939" s="96"/>
    </row>
    <row r="4940">
      <c r="A4940" s="93"/>
      <c r="B4940" s="94"/>
      <c r="C4940" s="94"/>
      <c r="D4940" s="94"/>
      <c r="E4940" s="94"/>
      <c r="F4940" s="93"/>
      <c r="G4940" s="96"/>
    </row>
    <row r="4941">
      <c r="A4941" s="93"/>
      <c r="B4941" s="94"/>
      <c r="C4941" s="94"/>
      <c r="D4941" s="94"/>
      <c r="E4941" s="94"/>
      <c r="F4941" s="93"/>
      <c r="G4941" s="96"/>
    </row>
    <row r="4942">
      <c r="A4942" s="93"/>
      <c r="B4942" s="94"/>
      <c r="C4942" s="94"/>
      <c r="D4942" s="94"/>
      <c r="E4942" s="94"/>
      <c r="F4942" s="93"/>
      <c r="G4942" s="96"/>
    </row>
    <row r="4943">
      <c r="A4943" s="93"/>
      <c r="B4943" s="94"/>
      <c r="C4943" s="94"/>
      <c r="D4943" s="94"/>
      <c r="E4943" s="94"/>
      <c r="F4943" s="93"/>
      <c r="G4943" s="96"/>
    </row>
    <row r="4944">
      <c r="A4944" s="93"/>
      <c r="B4944" s="94"/>
      <c r="C4944" s="94"/>
      <c r="D4944" s="94"/>
      <c r="E4944" s="94"/>
      <c r="F4944" s="93"/>
      <c r="G4944" s="96"/>
    </row>
    <row r="4945">
      <c r="A4945" s="93"/>
      <c r="B4945" s="94"/>
      <c r="C4945" s="94"/>
      <c r="D4945" s="94"/>
      <c r="E4945" s="94"/>
      <c r="F4945" s="93"/>
      <c r="G4945" s="96"/>
    </row>
    <row r="4946">
      <c r="A4946" s="93"/>
      <c r="B4946" s="94"/>
      <c r="C4946" s="94"/>
      <c r="D4946" s="94"/>
      <c r="E4946" s="94"/>
      <c r="F4946" s="93"/>
      <c r="G4946" s="96"/>
    </row>
    <row r="4947">
      <c r="A4947" s="93"/>
      <c r="B4947" s="94"/>
      <c r="C4947" s="94"/>
      <c r="D4947" s="94"/>
      <c r="E4947" s="94"/>
      <c r="F4947" s="93"/>
      <c r="G4947" s="93"/>
    </row>
    <row r="4948">
      <c r="A4948" s="93"/>
      <c r="B4948" s="94"/>
      <c r="C4948" s="94"/>
      <c r="D4948" s="94"/>
      <c r="E4948" s="94"/>
      <c r="F4948" s="93"/>
      <c r="G4948" s="96"/>
    </row>
    <row r="4949">
      <c r="A4949" s="93"/>
      <c r="B4949" s="94"/>
      <c r="C4949" s="94"/>
      <c r="D4949" s="94"/>
      <c r="E4949" s="94"/>
      <c r="F4949" s="93"/>
      <c r="G4949" s="96"/>
    </row>
    <row r="4950">
      <c r="A4950" s="93"/>
      <c r="B4950" s="94"/>
      <c r="C4950" s="94"/>
      <c r="D4950" s="94"/>
      <c r="E4950" s="94"/>
      <c r="F4950" s="93"/>
      <c r="G4950" s="96"/>
    </row>
    <row r="4951">
      <c r="A4951" s="93"/>
      <c r="B4951" s="94"/>
      <c r="C4951" s="94"/>
      <c r="D4951" s="94"/>
      <c r="E4951" s="94"/>
      <c r="F4951" s="93"/>
      <c r="G4951" s="93"/>
    </row>
    <row r="4952">
      <c r="A4952" s="93"/>
      <c r="B4952" s="94"/>
      <c r="C4952" s="94"/>
      <c r="D4952" s="94"/>
      <c r="E4952" s="94"/>
      <c r="F4952" s="93"/>
      <c r="G4952" s="96"/>
    </row>
    <row r="4953">
      <c r="A4953" s="93"/>
      <c r="B4953" s="94"/>
      <c r="C4953" s="94"/>
      <c r="D4953" s="94"/>
      <c r="E4953" s="94"/>
      <c r="F4953" s="93"/>
      <c r="G4953" s="96"/>
    </row>
    <row r="4954">
      <c r="A4954" s="93"/>
      <c r="B4954" s="94"/>
      <c r="C4954" s="94"/>
      <c r="D4954" s="94"/>
      <c r="E4954" s="94"/>
      <c r="F4954" s="93"/>
      <c r="G4954" s="96"/>
    </row>
    <row r="4955">
      <c r="A4955" s="93"/>
      <c r="B4955" s="94"/>
      <c r="C4955" s="94"/>
      <c r="D4955" s="94"/>
      <c r="E4955" s="94"/>
      <c r="F4955" s="93"/>
      <c r="G4955" s="96"/>
    </row>
    <row r="4956">
      <c r="A4956" s="93"/>
      <c r="B4956" s="94"/>
      <c r="C4956" s="94"/>
      <c r="D4956" s="94"/>
      <c r="E4956" s="94"/>
      <c r="F4956" s="93"/>
      <c r="G4956" s="96"/>
    </row>
    <row r="4957">
      <c r="A4957" s="93"/>
      <c r="B4957" s="94"/>
      <c r="C4957" s="94"/>
      <c r="D4957" s="94"/>
      <c r="E4957" s="94"/>
      <c r="F4957" s="93"/>
      <c r="G4957" s="96"/>
    </row>
    <row r="4958">
      <c r="A4958" s="93"/>
      <c r="B4958" s="94"/>
      <c r="C4958" s="94"/>
      <c r="D4958" s="94"/>
      <c r="E4958" s="94"/>
      <c r="F4958" s="93"/>
      <c r="G4958" s="96"/>
    </row>
    <row r="4959">
      <c r="A4959" s="93"/>
      <c r="B4959" s="94"/>
      <c r="C4959" s="94"/>
      <c r="D4959" s="94"/>
      <c r="E4959" s="94"/>
      <c r="F4959" s="93"/>
      <c r="G4959" s="96"/>
    </row>
    <row r="4960">
      <c r="A4960" s="93"/>
      <c r="B4960" s="94"/>
      <c r="C4960" s="94"/>
      <c r="D4960" s="94"/>
      <c r="E4960" s="94"/>
      <c r="F4960" s="93"/>
      <c r="G4960" s="96"/>
    </row>
    <row r="4961">
      <c r="A4961" s="93"/>
      <c r="B4961" s="94"/>
      <c r="C4961" s="94"/>
      <c r="D4961" s="94"/>
      <c r="E4961" s="94"/>
      <c r="F4961" s="93"/>
      <c r="G4961" s="93"/>
    </row>
    <row r="4962">
      <c r="A4962" s="93"/>
      <c r="B4962" s="94"/>
      <c r="C4962" s="94"/>
      <c r="D4962" s="94"/>
      <c r="E4962" s="94"/>
      <c r="F4962" s="93"/>
      <c r="G4962" s="93"/>
    </row>
    <row r="4963">
      <c r="A4963" s="93"/>
      <c r="B4963" s="94"/>
      <c r="C4963" s="94"/>
      <c r="D4963" s="94"/>
      <c r="E4963" s="94"/>
      <c r="F4963" s="93"/>
      <c r="G4963" s="93"/>
    </row>
    <row r="4964">
      <c r="A4964" s="93"/>
      <c r="B4964" s="94"/>
      <c r="C4964" s="94"/>
      <c r="D4964" s="94"/>
      <c r="E4964" s="94"/>
      <c r="F4964" s="93"/>
      <c r="G4964" s="93"/>
    </row>
    <row r="4965">
      <c r="A4965" s="93"/>
      <c r="B4965" s="94"/>
      <c r="C4965" s="94"/>
      <c r="D4965" s="94"/>
      <c r="E4965" s="94"/>
      <c r="F4965" s="93"/>
      <c r="G4965" s="93"/>
    </row>
    <row r="4966">
      <c r="A4966" s="93"/>
      <c r="B4966" s="94"/>
      <c r="C4966" s="94"/>
      <c r="D4966" s="94"/>
      <c r="E4966" s="94"/>
      <c r="F4966" s="93"/>
      <c r="G4966" s="93"/>
    </row>
    <row r="4967">
      <c r="A4967" s="93"/>
      <c r="B4967" s="94"/>
      <c r="C4967" s="94"/>
      <c r="D4967" s="94"/>
      <c r="E4967" s="94"/>
      <c r="F4967" s="93"/>
      <c r="G4967" s="96"/>
    </row>
    <row r="4968">
      <c r="A4968" s="93"/>
      <c r="B4968" s="94"/>
      <c r="C4968" s="94"/>
      <c r="D4968" s="94"/>
      <c r="E4968" s="94"/>
      <c r="F4968" s="93"/>
      <c r="G4968" s="96"/>
    </row>
    <row r="4969">
      <c r="A4969" s="93"/>
      <c r="B4969" s="94"/>
      <c r="C4969" s="94"/>
      <c r="D4969" s="94"/>
      <c r="E4969" s="94"/>
      <c r="F4969" s="93"/>
      <c r="G4969" s="96"/>
    </row>
    <row r="4970">
      <c r="A4970" s="93"/>
      <c r="B4970" s="94"/>
      <c r="C4970" s="94"/>
      <c r="D4970" s="94"/>
      <c r="E4970" s="94"/>
      <c r="F4970" s="93"/>
      <c r="G4970" s="96"/>
    </row>
    <row r="4971">
      <c r="A4971" s="93"/>
      <c r="B4971" s="94"/>
      <c r="C4971" s="94"/>
      <c r="D4971" s="94"/>
      <c r="E4971" s="94"/>
      <c r="F4971" s="93"/>
      <c r="G4971" s="96"/>
    </row>
    <row r="4972">
      <c r="A4972" s="93"/>
      <c r="B4972" s="94"/>
      <c r="C4972" s="94"/>
      <c r="D4972" s="94"/>
      <c r="E4972" s="94"/>
      <c r="F4972" s="93"/>
      <c r="G4972" s="96"/>
    </row>
    <row r="4973">
      <c r="A4973" s="93"/>
      <c r="B4973" s="94"/>
      <c r="C4973" s="94"/>
      <c r="D4973" s="94"/>
      <c r="E4973" s="94"/>
      <c r="F4973" s="93"/>
      <c r="G4973" s="96"/>
    </row>
    <row r="4974">
      <c r="A4974" s="93"/>
      <c r="B4974" s="94"/>
      <c r="C4974" s="94"/>
      <c r="D4974" s="94"/>
      <c r="E4974" s="94"/>
      <c r="F4974" s="93"/>
      <c r="G4974" s="93"/>
    </row>
    <row r="4975">
      <c r="A4975" s="93"/>
      <c r="B4975" s="94"/>
      <c r="C4975" s="94"/>
      <c r="D4975" s="94"/>
      <c r="E4975" s="94"/>
      <c r="F4975" s="93"/>
      <c r="G4975" s="96"/>
    </row>
    <row r="4976">
      <c r="A4976" s="93"/>
      <c r="B4976" s="94"/>
      <c r="C4976" s="94"/>
      <c r="D4976" s="94"/>
      <c r="E4976" s="94"/>
      <c r="F4976" s="93"/>
      <c r="G4976" s="96"/>
    </row>
    <row r="4977">
      <c r="A4977" s="93"/>
      <c r="B4977" s="94"/>
      <c r="C4977" s="94"/>
      <c r="D4977" s="94"/>
      <c r="E4977" s="94"/>
      <c r="F4977" s="93"/>
      <c r="G4977" s="96"/>
    </row>
    <row r="4978">
      <c r="A4978" s="93"/>
      <c r="B4978" s="94"/>
      <c r="C4978" s="94"/>
      <c r="D4978" s="94"/>
      <c r="E4978" s="94"/>
      <c r="F4978" s="93"/>
      <c r="G4978" s="96"/>
    </row>
    <row r="4979">
      <c r="A4979" s="93"/>
      <c r="B4979" s="94"/>
      <c r="C4979" s="94"/>
      <c r="D4979" s="94"/>
      <c r="E4979" s="94"/>
      <c r="F4979" s="93"/>
      <c r="G4979" s="96"/>
    </row>
    <row r="4980">
      <c r="A4980" s="93"/>
      <c r="B4980" s="94"/>
      <c r="C4980" s="94"/>
      <c r="D4980" s="94"/>
      <c r="E4980" s="94"/>
      <c r="F4980" s="93"/>
      <c r="G4980" s="96"/>
    </row>
    <row r="4981">
      <c r="A4981" s="93"/>
      <c r="B4981" s="94"/>
      <c r="C4981" s="94"/>
      <c r="D4981" s="94"/>
      <c r="E4981" s="94"/>
      <c r="F4981" s="93"/>
      <c r="G4981" s="96"/>
    </row>
    <row r="4982">
      <c r="A4982" s="93"/>
      <c r="B4982" s="94"/>
      <c r="C4982" s="94"/>
      <c r="D4982" s="94"/>
      <c r="E4982" s="94"/>
      <c r="F4982" s="93"/>
      <c r="G4982" s="96"/>
    </row>
    <row r="4983">
      <c r="A4983" s="93"/>
      <c r="B4983" s="94"/>
      <c r="C4983" s="94"/>
      <c r="D4983" s="94"/>
      <c r="E4983" s="94"/>
      <c r="F4983" s="93"/>
      <c r="G4983" s="96"/>
    </row>
    <row r="4984">
      <c r="A4984" s="93"/>
      <c r="B4984" s="94"/>
      <c r="C4984" s="94"/>
      <c r="D4984" s="94"/>
      <c r="E4984" s="94"/>
      <c r="F4984" s="93"/>
      <c r="G4984" s="96"/>
    </row>
    <row r="4985">
      <c r="A4985" s="93"/>
      <c r="B4985" s="94"/>
      <c r="C4985" s="94"/>
      <c r="D4985" s="94"/>
      <c r="E4985" s="94"/>
      <c r="F4985" s="93"/>
      <c r="G4985" s="96"/>
    </row>
    <row r="4986">
      <c r="A4986" s="93"/>
      <c r="B4986" s="94"/>
      <c r="C4986" s="94"/>
      <c r="D4986" s="94"/>
      <c r="E4986" s="94"/>
      <c r="F4986" s="93"/>
      <c r="G4986" s="96"/>
    </row>
    <row r="4987">
      <c r="A4987" s="93"/>
      <c r="B4987" s="94"/>
      <c r="C4987" s="94"/>
      <c r="D4987" s="94"/>
      <c r="E4987" s="94"/>
      <c r="F4987" s="93"/>
      <c r="G4987" s="96"/>
    </row>
    <row r="4988">
      <c r="A4988" s="93"/>
      <c r="B4988" s="94"/>
      <c r="C4988" s="94"/>
      <c r="D4988" s="94"/>
      <c r="E4988" s="94"/>
      <c r="F4988" s="93"/>
      <c r="G4988" s="96"/>
    </row>
    <row r="4989">
      <c r="A4989" s="93"/>
      <c r="B4989" s="94"/>
      <c r="C4989" s="94"/>
      <c r="D4989" s="94"/>
      <c r="E4989" s="94"/>
      <c r="F4989" s="93"/>
      <c r="G4989" s="96"/>
    </row>
    <row r="4990">
      <c r="A4990" s="93"/>
      <c r="B4990" s="94"/>
      <c r="C4990" s="94"/>
      <c r="D4990" s="94"/>
      <c r="E4990" s="94"/>
      <c r="F4990" s="93"/>
      <c r="G4990" s="96"/>
    </row>
    <row r="4991">
      <c r="A4991" s="93"/>
      <c r="B4991" s="94"/>
      <c r="C4991" s="94"/>
      <c r="D4991" s="94"/>
      <c r="E4991" s="94"/>
      <c r="F4991" s="93"/>
      <c r="G4991" s="96"/>
    </row>
    <row r="4992">
      <c r="A4992" s="93"/>
      <c r="B4992" s="94"/>
      <c r="C4992" s="94"/>
      <c r="D4992" s="94"/>
      <c r="E4992" s="94"/>
      <c r="F4992" s="93"/>
      <c r="G4992" s="96"/>
    </row>
    <row r="4993">
      <c r="A4993" s="93"/>
      <c r="B4993" s="94"/>
      <c r="C4993" s="94"/>
      <c r="D4993" s="94"/>
      <c r="E4993" s="94"/>
      <c r="F4993" s="93"/>
      <c r="G4993" s="96"/>
    </row>
    <row r="4994">
      <c r="A4994" s="93"/>
      <c r="B4994" s="94"/>
      <c r="C4994" s="94"/>
      <c r="D4994" s="94"/>
      <c r="E4994" s="94"/>
      <c r="F4994" s="93"/>
      <c r="G4994" s="96"/>
    </row>
    <row r="4995">
      <c r="A4995" s="93"/>
      <c r="B4995" s="94"/>
      <c r="C4995" s="94"/>
      <c r="D4995" s="94"/>
      <c r="E4995" s="94"/>
      <c r="F4995" s="93"/>
      <c r="G4995" s="96"/>
    </row>
    <row r="4996">
      <c r="A4996" s="93"/>
      <c r="B4996" s="94"/>
      <c r="C4996" s="94"/>
      <c r="D4996" s="94"/>
      <c r="E4996" s="94"/>
      <c r="F4996" s="93"/>
      <c r="G4996" s="96"/>
    </row>
    <row r="4997">
      <c r="A4997" s="93"/>
      <c r="B4997" s="94"/>
      <c r="C4997" s="94"/>
      <c r="D4997" s="94"/>
      <c r="E4997" s="94"/>
      <c r="F4997" s="93"/>
      <c r="G4997" s="96"/>
    </row>
    <row r="4998">
      <c r="A4998" s="93"/>
      <c r="B4998" s="94"/>
      <c r="C4998" s="94"/>
      <c r="D4998" s="94"/>
      <c r="E4998" s="94"/>
      <c r="F4998" s="93"/>
      <c r="G4998" s="96"/>
    </row>
    <row r="4999">
      <c r="A4999" s="93"/>
      <c r="B4999" s="94"/>
      <c r="C4999" s="94"/>
      <c r="D4999" s="94"/>
      <c r="E4999" s="94"/>
      <c r="F4999" s="93"/>
      <c r="G4999" s="96"/>
    </row>
    <row r="5000">
      <c r="A5000" s="93"/>
      <c r="B5000" s="94"/>
      <c r="C5000" s="94"/>
      <c r="D5000" s="94"/>
      <c r="E5000" s="94"/>
      <c r="F5000" s="93"/>
      <c r="G5000" s="96"/>
    </row>
    <row r="5001">
      <c r="A5001" s="93"/>
      <c r="B5001" s="94"/>
      <c r="C5001" s="94"/>
      <c r="D5001" s="94"/>
      <c r="E5001" s="94"/>
      <c r="F5001" s="93"/>
      <c r="G5001" s="96"/>
    </row>
    <row r="5002">
      <c r="A5002" s="93"/>
      <c r="B5002" s="94"/>
      <c r="C5002" s="94"/>
      <c r="D5002" s="94"/>
      <c r="E5002" s="94"/>
      <c r="F5002" s="93"/>
      <c r="G5002" s="96"/>
    </row>
    <row r="5003">
      <c r="A5003" s="93"/>
      <c r="B5003" s="94"/>
      <c r="C5003" s="94"/>
      <c r="D5003" s="94"/>
      <c r="E5003" s="94"/>
      <c r="F5003" s="93"/>
      <c r="G5003" s="96"/>
    </row>
    <row r="5004">
      <c r="A5004" s="93"/>
      <c r="B5004" s="94"/>
      <c r="C5004" s="94"/>
      <c r="D5004" s="94"/>
      <c r="E5004" s="94"/>
      <c r="F5004" s="93"/>
      <c r="G5004" s="96"/>
    </row>
    <row r="5005">
      <c r="A5005" s="93"/>
      <c r="B5005" s="94"/>
      <c r="C5005" s="94"/>
      <c r="D5005" s="94"/>
      <c r="E5005" s="94"/>
      <c r="F5005" s="93"/>
      <c r="G5005" s="96"/>
    </row>
    <row r="5006">
      <c r="A5006" s="93"/>
      <c r="B5006" s="94"/>
      <c r="C5006" s="94"/>
      <c r="D5006" s="94"/>
      <c r="E5006" s="94"/>
      <c r="F5006" s="93"/>
      <c r="G5006" s="96"/>
    </row>
    <row r="5007">
      <c r="A5007" s="93"/>
      <c r="B5007" s="94"/>
      <c r="C5007" s="94"/>
      <c r="D5007" s="94"/>
      <c r="E5007" s="94"/>
      <c r="F5007" s="93"/>
      <c r="G5007" s="96"/>
    </row>
    <row r="5008">
      <c r="A5008" s="93"/>
      <c r="B5008" s="94"/>
      <c r="C5008" s="94"/>
      <c r="D5008" s="94"/>
      <c r="E5008" s="94"/>
      <c r="F5008" s="93"/>
      <c r="G5008" s="96"/>
    </row>
    <row r="5009">
      <c r="A5009" s="93"/>
      <c r="B5009" s="94"/>
      <c r="C5009" s="94"/>
      <c r="D5009" s="94"/>
      <c r="E5009" s="94"/>
      <c r="F5009" s="93"/>
      <c r="G5009" s="93"/>
    </row>
    <row r="5010">
      <c r="A5010" s="93"/>
      <c r="B5010" s="94"/>
      <c r="C5010" s="94"/>
      <c r="D5010" s="94"/>
      <c r="E5010" s="94"/>
      <c r="F5010" s="93"/>
      <c r="G5010" s="93"/>
    </row>
    <row r="5011">
      <c r="A5011" s="93"/>
      <c r="B5011" s="94"/>
      <c r="C5011" s="94"/>
      <c r="D5011" s="94"/>
      <c r="E5011" s="94"/>
      <c r="F5011" s="93"/>
      <c r="G5011" s="93"/>
    </row>
    <row r="5012">
      <c r="A5012" s="93"/>
      <c r="B5012" s="94"/>
      <c r="C5012" s="94"/>
      <c r="D5012" s="94"/>
      <c r="E5012" s="94"/>
      <c r="F5012" s="93"/>
      <c r="G5012" s="93"/>
    </row>
    <row r="5013">
      <c r="A5013" s="93"/>
      <c r="B5013" s="94"/>
      <c r="C5013" s="94"/>
      <c r="D5013" s="94"/>
      <c r="E5013" s="94"/>
      <c r="F5013" s="93"/>
      <c r="G5013" s="93"/>
    </row>
    <row r="5014">
      <c r="A5014" s="93"/>
      <c r="B5014" s="94"/>
      <c r="C5014" s="94"/>
      <c r="D5014" s="94"/>
      <c r="E5014" s="94"/>
      <c r="F5014" s="93"/>
      <c r="G5014" s="93"/>
    </row>
    <row r="5015">
      <c r="A5015" s="93"/>
      <c r="B5015" s="94"/>
      <c r="C5015" s="94"/>
      <c r="D5015" s="94"/>
      <c r="E5015" s="94"/>
      <c r="F5015" s="93"/>
      <c r="G5015" s="93"/>
    </row>
    <row r="5016">
      <c r="A5016" s="93"/>
      <c r="B5016" s="94"/>
      <c r="C5016" s="94"/>
      <c r="D5016" s="94"/>
      <c r="E5016" s="94"/>
      <c r="F5016" s="93"/>
      <c r="G5016" s="93"/>
    </row>
    <row r="5017">
      <c r="A5017" s="93"/>
      <c r="B5017" s="94"/>
      <c r="C5017" s="94"/>
      <c r="D5017" s="94"/>
      <c r="E5017" s="94"/>
      <c r="F5017" s="93"/>
      <c r="G5017" s="93"/>
    </row>
    <row r="5018">
      <c r="A5018" s="93"/>
      <c r="B5018" s="94"/>
      <c r="C5018" s="94"/>
      <c r="D5018" s="94"/>
      <c r="E5018" s="94"/>
      <c r="F5018" s="93"/>
      <c r="G5018" s="96"/>
    </row>
    <row r="5019">
      <c r="A5019" s="93"/>
      <c r="B5019" s="94"/>
      <c r="C5019" s="94"/>
      <c r="D5019" s="94"/>
      <c r="E5019" s="94"/>
      <c r="F5019" s="93"/>
      <c r="G5019" s="96"/>
    </row>
    <row r="5020">
      <c r="A5020" s="93"/>
      <c r="B5020" s="94"/>
      <c r="C5020" s="94"/>
      <c r="D5020" s="94"/>
      <c r="E5020" s="94"/>
      <c r="F5020" s="93"/>
      <c r="G5020" s="96"/>
    </row>
    <row r="5021">
      <c r="A5021" s="93"/>
      <c r="B5021" s="94"/>
      <c r="C5021" s="94"/>
      <c r="D5021" s="94"/>
      <c r="E5021" s="94"/>
      <c r="F5021" s="93"/>
      <c r="G5021" s="96"/>
    </row>
    <row r="5022">
      <c r="A5022" s="93"/>
      <c r="B5022" s="94"/>
      <c r="C5022" s="94"/>
      <c r="D5022" s="94"/>
      <c r="E5022" s="94"/>
      <c r="F5022" s="93"/>
      <c r="G5022" s="96"/>
    </row>
    <row r="5023">
      <c r="A5023" s="93"/>
      <c r="B5023" s="94"/>
      <c r="C5023" s="94"/>
      <c r="D5023" s="94"/>
      <c r="E5023" s="94"/>
      <c r="F5023" s="93"/>
      <c r="G5023" s="96"/>
    </row>
    <row r="5024">
      <c r="A5024" s="93"/>
      <c r="B5024" s="94"/>
      <c r="C5024" s="94"/>
      <c r="D5024" s="94"/>
      <c r="E5024" s="94"/>
      <c r="F5024" s="93"/>
      <c r="G5024" s="96"/>
    </row>
    <row r="5025">
      <c r="A5025" s="93"/>
      <c r="B5025" s="94"/>
      <c r="C5025" s="94"/>
      <c r="D5025" s="94"/>
      <c r="E5025" s="94"/>
      <c r="F5025" s="93"/>
      <c r="G5025" s="96"/>
    </row>
    <row r="5026">
      <c r="A5026" s="93"/>
      <c r="B5026" s="94"/>
      <c r="C5026" s="94"/>
      <c r="D5026" s="94"/>
      <c r="E5026" s="94"/>
      <c r="F5026" s="93"/>
      <c r="G5026" s="96"/>
    </row>
    <row r="5027">
      <c r="A5027" s="93"/>
      <c r="B5027" s="94"/>
      <c r="C5027" s="94"/>
      <c r="D5027" s="94"/>
      <c r="E5027" s="94"/>
      <c r="F5027" s="93"/>
      <c r="G5027" s="96"/>
    </row>
    <row r="5028">
      <c r="A5028" s="93"/>
      <c r="B5028" s="94"/>
      <c r="C5028" s="94"/>
      <c r="D5028" s="94"/>
      <c r="E5028" s="94"/>
      <c r="F5028" s="93"/>
      <c r="G5028" s="96"/>
    </row>
    <row r="5029">
      <c r="A5029" s="93"/>
      <c r="B5029" s="94"/>
      <c r="C5029" s="94"/>
      <c r="D5029" s="94"/>
      <c r="E5029" s="94"/>
      <c r="F5029" s="93"/>
      <c r="G5029" s="96"/>
    </row>
    <row r="5030">
      <c r="A5030" s="93"/>
      <c r="B5030" s="94"/>
      <c r="C5030" s="94"/>
      <c r="D5030" s="94"/>
      <c r="E5030" s="94"/>
      <c r="F5030" s="93"/>
      <c r="G5030" s="96"/>
    </row>
    <row r="5031">
      <c r="A5031" s="93"/>
      <c r="B5031" s="94"/>
      <c r="C5031" s="94"/>
      <c r="D5031" s="94"/>
      <c r="E5031" s="94"/>
      <c r="F5031" s="93"/>
      <c r="G5031" s="96"/>
    </row>
    <row r="5032">
      <c r="A5032" s="93"/>
      <c r="B5032" s="94"/>
      <c r="C5032" s="94"/>
      <c r="D5032" s="94"/>
      <c r="E5032" s="94"/>
      <c r="F5032" s="93"/>
      <c r="G5032" s="96"/>
    </row>
    <row r="5033">
      <c r="A5033" s="93"/>
      <c r="B5033" s="94"/>
      <c r="C5033" s="94"/>
      <c r="D5033" s="94"/>
      <c r="E5033" s="94"/>
      <c r="F5033" s="93"/>
      <c r="G5033" s="96"/>
    </row>
    <row r="5034">
      <c r="A5034" s="93"/>
      <c r="B5034" s="94"/>
      <c r="C5034" s="94"/>
      <c r="D5034" s="94"/>
      <c r="E5034" s="94"/>
      <c r="F5034" s="93"/>
      <c r="G5034" s="96"/>
    </row>
    <row r="5035">
      <c r="A5035" s="93"/>
      <c r="B5035" s="94"/>
      <c r="C5035" s="94"/>
      <c r="D5035" s="94"/>
      <c r="E5035" s="94"/>
      <c r="F5035" s="93"/>
      <c r="G5035" s="96"/>
    </row>
    <row r="5036">
      <c r="A5036" s="93"/>
      <c r="B5036" s="94"/>
      <c r="C5036" s="94"/>
      <c r="D5036" s="94"/>
      <c r="E5036" s="94"/>
      <c r="F5036" s="93"/>
      <c r="G5036" s="96"/>
    </row>
    <row r="5037">
      <c r="A5037" s="93"/>
      <c r="B5037" s="94"/>
      <c r="C5037" s="94"/>
      <c r="D5037" s="94"/>
      <c r="E5037" s="94"/>
      <c r="F5037" s="93"/>
      <c r="G5037" s="93"/>
    </row>
    <row r="5038">
      <c r="A5038" s="93"/>
      <c r="B5038" s="94"/>
      <c r="C5038" s="94"/>
      <c r="D5038" s="94"/>
      <c r="E5038" s="94"/>
      <c r="F5038" s="93"/>
      <c r="G5038" s="96"/>
    </row>
    <row r="5039">
      <c r="A5039" s="93"/>
      <c r="B5039" s="94"/>
      <c r="C5039" s="94"/>
      <c r="D5039" s="94"/>
      <c r="E5039" s="94"/>
      <c r="F5039" s="93"/>
      <c r="G5039" s="96"/>
    </row>
    <row r="5040">
      <c r="A5040" s="93"/>
      <c r="B5040" s="94"/>
      <c r="C5040" s="94"/>
      <c r="D5040" s="94"/>
      <c r="E5040" s="94"/>
      <c r="F5040" s="93"/>
      <c r="G5040" s="96"/>
    </row>
    <row r="5041">
      <c r="A5041" s="93"/>
      <c r="B5041" s="94"/>
      <c r="C5041" s="94"/>
      <c r="D5041" s="94"/>
      <c r="E5041" s="94"/>
      <c r="F5041" s="93"/>
      <c r="G5041" s="96"/>
    </row>
    <row r="5042">
      <c r="A5042" s="93"/>
      <c r="B5042" s="94"/>
      <c r="C5042" s="94"/>
      <c r="D5042" s="94"/>
      <c r="E5042" s="94"/>
      <c r="F5042" s="93"/>
      <c r="G5042" s="96"/>
    </row>
    <row r="5043">
      <c r="A5043" s="93"/>
      <c r="B5043" s="94"/>
      <c r="C5043" s="94"/>
      <c r="D5043" s="94"/>
      <c r="E5043" s="94"/>
      <c r="F5043" s="93"/>
      <c r="G5043" s="96"/>
    </row>
    <row r="5044">
      <c r="A5044" s="93"/>
      <c r="B5044" s="94"/>
      <c r="C5044" s="94"/>
      <c r="D5044" s="94"/>
      <c r="E5044" s="94"/>
      <c r="F5044" s="93"/>
      <c r="G5044" s="96"/>
    </row>
    <row r="5045">
      <c r="A5045" s="93"/>
      <c r="B5045" s="94"/>
      <c r="C5045" s="94"/>
      <c r="D5045" s="94"/>
      <c r="E5045" s="94"/>
      <c r="F5045" s="93"/>
      <c r="G5045" s="96"/>
    </row>
    <row r="5046">
      <c r="A5046" s="93"/>
      <c r="B5046" s="94"/>
      <c r="C5046" s="94"/>
      <c r="D5046" s="94"/>
      <c r="E5046" s="94"/>
      <c r="F5046" s="93"/>
      <c r="G5046" s="93"/>
    </row>
    <row r="5047">
      <c r="A5047" s="93"/>
      <c r="B5047" s="94"/>
      <c r="C5047" s="94"/>
      <c r="D5047" s="94"/>
      <c r="E5047" s="94"/>
      <c r="F5047" s="93"/>
      <c r="G5047" s="93"/>
    </row>
    <row r="5048">
      <c r="A5048" s="93"/>
      <c r="B5048" s="94"/>
      <c r="C5048" s="94"/>
      <c r="D5048" s="94"/>
      <c r="E5048" s="94"/>
      <c r="F5048" s="93"/>
      <c r="G5048" s="96"/>
    </row>
    <row r="5049">
      <c r="A5049" s="93"/>
      <c r="B5049" s="94"/>
      <c r="C5049" s="94"/>
      <c r="D5049" s="94"/>
      <c r="E5049" s="94"/>
      <c r="F5049" s="93"/>
      <c r="G5049" s="96"/>
    </row>
    <row r="5050">
      <c r="A5050" s="93"/>
      <c r="B5050" s="94"/>
      <c r="C5050" s="94"/>
      <c r="D5050" s="94"/>
      <c r="E5050" s="94"/>
      <c r="F5050" s="93"/>
      <c r="G5050" s="96"/>
    </row>
    <row r="5051">
      <c r="A5051" s="93"/>
      <c r="B5051" s="94"/>
      <c r="C5051" s="94"/>
      <c r="D5051" s="94"/>
      <c r="E5051" s="94"/>
      <c r="F5051" s="93"/>
      <c r="G5051" s="96"/>
    </row>
    <row r="5052">
      <c r="A5052" s="93"/>
      <c r="B5052" s="94"/>
      <c r="C5052" s="94"/>
      <c r="D5052" s="94"/>
      <c r="E5052" s="94"/>
      <c r="F5052" s="93"/>
      <c r="G5052" s="96"/>
    </row>
    <row r="5053">
      <c r="A5053" s="93"/>
      <c r="B5053" s="94"/>
      <c r="C5053" s="94"/>
      <c r="D5053" s="94"/>
      <c r="E5053" s="94"/>
      <c r="F5053" s="93"/>
      <c r="G5053" s="96"/>
    </row>
    <row r="5054">
      <c r="A5054" s="93"/>
      <c r="B5054" s="94"/>
      <c r="C5054" s="94"/>
      <c r="D5054" s="94"/>
      <c r="E5054" s="94"/>
      <c r="F5054" s="93"/>
      <c r="G5054" s="96"/>
    </row>
    <row r="5055">
      <c r="A5055" s="93"/>
      <c r="B5055" s="94"/>
      <c r="C5055" s="94"/>
      <c r="D5055" s="94"/>
      <c r="E5055" s="94"/>
      <c r="F5055" s="93"/>
      <c r="G5055" s="96"/>
    </row>
    <row r="5056">
      <c r="A5056" s="93"/>
      <c r="B5056" s="94"/>
      <c r="C5056" s="94"/>
      <c r="D5056" s="94"/>
      <c r="E5056" s="94"/>
      <c r="F5056" s="93"/>
      <c r="G5056" s="96"/>
    </row>
    <row r="5057">
      <c r="A5057" s="93"/>
      <c r="B5057" s="94"/>
      <c r="C5057" s="94"/>
      <c r="D5057" s="94"/>
      <c r="E5057" s="94"/>
      <c r="F5057" s="93"/>
      <c r="G5057" s="96"/>
    </row>
    <row r="5058">
      <c r="A5058" s="93"/>
      <c r="B5058" s="94"/>
      <c r="C5058" s="94"/>
      <c r="D5058" s="94"/>
      <c r="E5058" s="94"/>
      <c r="F5058" s="93"/>
      <c r="G5058" s="96"/>
    </row>
    <row r="5059">
      <c r="A5059" s="93"/>
      <c r="B5059" s="94"/>
      <c r="C5059" s="94"/>
      <c r="D5059" s="94"/>
      <c r="E5059" s="94"/>
      <c r="F5059" s="93"/>
      <c r="G5059" s="96"/>
    </row>
    <row r="5060">
      <c r="A5060" s="93"/>
      <c r="B5060" s="94"/>
      <c r="C5060" s="94"/>
      <c r="D5060" s="94"/>
      <c r="E5060" s="94"/>
      <c r="F5060" s="93"/>
      <c r="G5060" s="96"/>
    </row>
    <row r="5061">
      <c r="A5061" s="93"/>
      <c r="B5061" s="94"/>
      <c r="C5061" s="94"/>
      <c r="D5061" s="94"/>
      <c r="E5061" s="94"/>
      <c r="F5061" s="93"/>
      <c r="G5061" s="96"/>
    </row>
    <row r="5062">
      <c r="A5062" s="93"/>
      <c r="B5062" s="94"/>
      <c r="C5062" s="94"/>
      <c r="D5062" s="94"/>
      <c r="E5062" s="94"/>
      <c r="F5062" s="93"/>
      <c r="G5062" s="96"/>
    </row>
    <row r="5063">
      <c r="A5063" s="93"/>
      <c r="B5063" s="94"/>
      <c r="C5063" s="94"/>
      <c r="D5063" s="94"/>
      <c r="E5063" s="94"/>
      <c r="F5063" s="93"/>
      <c r="G5063" s="96"/>
    </row>
    <row r="5064">
      <c r="A5064" s="93"/>
      <c r="B5064" s="94"/>
      <c r="C5064" s="94"/>
      <c r="D5064" s="94"/>
      <c r="E5064" s="94"/>
      <c r="F5064" s="93"/>
      <c r="G5064" s="96"/>
    </row>
    <row r="5065">
      <c r="A5065" s="93"/>
      <c r="B5065" s="94"/>
      <c r="C5065" s="94"/>
      <c r="D5065" s="94"/>
      <c r="E5065" s="94"/>
      <c r="F5065" s="93"/>
      <c r="G5065" s="96"/>
    </row>
    <row r="5066">
      <c r="A5066" s="93"/>
      <c r="B5066" s="94"/>
      <c r="C5066" s="94"/>
      <c r="D5066" s="94"/>
      <c r="E5066" s="94"/>
      <c r="F5066" s="93"/>
      <c r="G5066" s="96"/>
    </row>
    <row r="5067">
      <c r="A5067" s="93"/>
      <c r="B5067" s="94"/>
      <c r="C5067" s="94"/>
      <c r="D5067" s="94"/>
      <c r="E5067" s="94"/>
      <c r="F5067" s="93"/>
      <c r="G5067" s="96"/>
    </row>
    <row r="5068">
      <c r="A5068" s="93"/>
      <c r="B5068" s="94"/>
      <c r="C5068" s="94"/>
      <c r="D5068" s="94"/>
      <c r="E5068" s="94"/>
      <c r="F5068" s="93"/>
      <c r="G5068" s="96"/>
    </row>
    <row r="5069">
      <c r="A5069" s="93"/>
      <c r="B5069" s="94"/>
      <c r="C5069" s="94"/>
      <c r="D5069" s="94"/>
      <c r="E5069" s="94"/>
      <c r="F5069" s="93"/>
      <c r="G5069" s="96"/>
    </row>
    <row r="5070">
      <c r="A5070" s="93"/>
      <c r="B5070" s="94"/>
      <c r="C5070" s="94"/>
      <c r="D5070" s="94"/>
      <c r="E5070" s="94"/>
      <c r="F5070" s="93"/>
      <c r="G5070" s="96"/>
    </row>
    <row r="5071">
      <c r="A5071" s="93"/>
      <c r="B5071" s="94"/>
      <c r="C5071" s="94"/>
      <c r="D5071" s="94"/>
      <c r="E5071" s="94"/>
      <c r="F5071" s="93"/>
      <c r="G5071" s="96"/>
    </row>
    <row r="5072">
      <c r="A5072" s="93"/>
      <c r="B5072" s="94"/>
      <c r="C5072" s="94"/>
      <c r="D5072" s="94"/>
      <c r="E5072" s="94"/>
      <c r="F5072" s="93"/>
      <c r="G5072" s="96"/>
    </row>
    <row r="5073">
      <c r="A5073" s="93"/>
      <c r="B5073" s="94"/>
      <c r="C5073" s="94"/>
      <c r="D5073" s="94"/>
      <c r="E5073" s="94"/>
      <c r="F5073" s="93"/>
      <c r="G5073" s="96"/>
    </row>
    <row r="5074">
      <c r="A5074" s="93"/>
      <c r="B5074" s="94"/>
      <c r="C5074" s="94"/>
      <c r="D5074" s="94"/>
      <c r="E5074" s="94"/>
      <c r="F5074" s="93"/>
      <c r="G5074" s="96"/>
    </row>
    <row r="5075">
      <c r="A5075" s="93"/>
      <c r="B5075" s="94"/>
      <c r="C5075" s="94"/>
      <c r="D5075" s="94"/>
      <c r="E5075" s="94"/>
      <c r="F5075" s="93"/>
      <c r="G5075" s="96"/>
    </row>
    <row r="5076">
      <c r="A5076" s="93"/>
      <c r="B5076" s="94"/>
      <c r="C5076" s="94"/>
      <c r="D5076" s="94"/>
      <c r="E5076" s="94"/>
      <c r="F5076" s="93"/>
      <c r="G5076" s="96"/>
    </row>
    <row r="5077">
      <c r="A5077" s="93"/>
      <c r="B5077" s="94"/>
      <c r="C5077" s="94"/>
      <c r="D5077" s="94"/>
      <c r="E5077" s="94"/>
      <c r="F5077" s="93"/>
      <c r="G5077" s="96"/>
    </row>
    <row r="5078">
      <c r="A5078" s="93"/>
      <c r="B5078" s="94"/>
      <c r="C5078" s="94"/>
      <c r="D5078" s="94"/>
      <c r="E5078" s="94"/>
      <c r="F5078" s="93"/>
      <c r="G5078" s="96"/>
    </row>
    <row r="5079">
      <c r="A5079" s="93"/>
      <c r="B5079" s="94"/>
      <c r="C5079" s="94"/>
      <c r="D5079" s="94"/>
      <c r="E5079" s="94"/>
      <c r="F5079" s="93"/>
      <c r="G5079" s="96"/>
    </row>
    <row r="5080">
      <c r="A5080" s="93"/>
      <c r="B5080" s="94"/>
      <c r="C5080" s="94"/>
      <c r="D5080" s="94"/>
      <c r="E5080" s="94"/>
      <c r="F5080" s="93"/>
      <c r="G5080" s="96"/>
    </row>
    <row r="5081">
      <c r="A5081" s="93"/>
      <c r="B5081" s="94"/>
      <c r="C5081" s="94"/>
      <c r="D5081" s="94"/>
      <c r="E5081" s="94"/>
      <c r="F5081" s="93"/>
      <c r="G5081" s="96"/>
    </row>
    <row r="5082">
      <c r="A5082" s="93"/>
      <c r="B5082" s="94"/>
      <c r="C5082" s="94"/>
      <c r="D5082" s="94"/>
      <c r="E5082" s="94"/>
      <c r="F5082" s="93"/>
      <c r="G5082" s="93"/>
    </row>
    <row r="5083">
      <c r="A5083" s="93"/>
      <c r="B5083" s="94"/>
      <c r="C5083" s="94"/>
      <c r="D5083" s="94"/>
      <c r="E5083" s="94"/>
      <c r="F5083" s="93"/>
      <c r="G5083" s="93"/>
    </row>
    <row r="5084">
      <c r="A5084" s="93"/>
      <c r="B5084" s="94"/>
      <c r="C5084" s="94"/>
      <c r="D5084" s="94"/>
      <c r="E5084" s="94"/>
      <c r="F5084" s="93"/>
      <c r="G5084" s="93"/>
    </row>
    <row r="5085">
      <c r="A5085" s="93"/>
      <c r="B5085" s="94"/>
      <c r="C5085" s="94"/>
      <c r="D5085" s="94"/>
      <c r="E5085" s="94"/>
      <c r="F5085" s="93"/>
      <c r="G5085" s="93"/>
    </row>
    <row r="5086">
      <c r="A5086" s="93"/>
      <c r="B5086" s="94"/>
      <c r="C5086" s="94"/>
      <c r="D5086" s="94"/>
      <c r="E5086" s="94"/>
      <c r="F5086" s="93"/>
      <c r="G5086" s="93"/>
    </row>
    <row r="5087">
      <c r="A5087" s="93"/>
      <c r="B5087" s="94"/>
      <c r="C5087" s="94"/>
      <c r="D5087" s="94"/>
      <c r="E5087" s="94"/>
      <c r="F5087" s="93"/>
      <c r="G5087" s="93"/>
    </row>
    <row r="5088">
      <c r="A5088" s="93"/>
      <c r="B5088" s="94"/>
      <c r="C5088" s="94"/>
      <c r="D5088" s="94"/>
      <c r="E5088" s="94"/>
      <c r="F5088" s="93"/>
      <c r="G5088" s="93"/>
    </row>
    <row r="5089">
      <c r="A5089" s="93"/>
      <c r="B5089" s="94"/>
      <c r="C5089" s="94"/>
      <c r="D5089" s="94"/>
      <c r="E5089" s="94"/>
      <c r="F5089" s="93"/>
      <c r="G5089" s="93"/>
    </row>
    <row r="5090">
      <c r="A5090" s="93"/>
      <c r="B5090" s="94"/>
      <c r="C5090" s="94"/>
      <c r="D5090" s="94"/>
      <c r="E5090" s="94"/>
      <c r="F5090" s="93"/>
      <c r="G5090" s="93"/>
    </row>
    <row r="5091">
      <c r="A5091" s="93"/>
      <c r="B5091" s="94"/>
      <c r="C5091" s="94"/>
      <c r="D5091" s="94"/>
      <c r="E5091" s="94"/>
      <c r="F5091" s="93"/>
      <c r="G5091" s="93"/>
    </row>
    <row r="5092">
      <c r="A5092" s="93"/>
      <c r="B5092" s="94"/>
      <c r="C5092" s="94"/>
      <c r="D5092" s="94"/>
      <c r="E5092" s="94"/>
      <c r="F5092" s="93"/>
      <c r="G5092" s="93"/>
    </row>
    <row r="5093">
      <c r="A5093" s="93"/>
      <c r="B5093" s="94"/>
      <c r="C5093" s="94"/>
      <c r="D5093" s="94"/>
      <c r="E5093" s="94"/>
      <c r="F5093" s="93"/>
      <c r="G5093" s="93"/>
    </row>
    <row r="5094">
      <c r="A5094" s="93"/>
      <c r="B5094" s="94"/>
      <c r="C5094" s="94"/>
      <c r="D5094" s="94"/>
      <c r="E5094" s="94"/>
      <c r="F5094" s="93"/>
      <c r="G5094" s="93"/>
    </row>
    <row r="5095">
      <c r="A5095" s="93"/>
      <c r="B5095" s="94"/>
      <c r="C5095" s="94"/>
      <c r="D5095" s="94"/>
      <c r="E5095" s="94"/>
      <c r="F5095" s="93"/>
      <c r="G5095" s="96"/>
    </row>
    <row r="5096">
      <c r="A5096" s="93"/>
      <c r="B5096" s="94"/>
      <c r="C5096" s="94"/>
      <c r="D5096" s="94"/>
      <c r="E5096" s="94"/>
      <c r="F5096" s="93"/>
      <c r="G5096" s="96"/>
    </row>
    <row r="5097">
      <c r="A5097" s="93"/>
      <c r="B5097" s="94"/>
      <c r="C5097" s="94"/>
      <c r="D5097" s="94"/>
      <c r="E5097" s="94"/>
      <c r="F5097" s="93"/>
      <c r="G5097" s="96"/>
    </row>
    <row r="5098">
      <c r="A5098" s="93"/>
      <c r="B5098" s="94"/>
      <c r="C5098" s="94"/>
      <c r="D5098" s="94"/>
      <c r="E5098" s="94"/>
      <c r="F5098" s="93"/>
      <c r="G5098" s="96"/>
    </row>
    <row r="5099">
      <c r="A5099" s="93"/>
      <c r="B5099" s="94"/>
      <c r="C5099" s="94"/>
      <c r="D5099" s="94"/>
      <c r="E5099" s="94"/>
      <c r="F5099" s="93"/>
      <c r="G5099" s="96"/>
    </row>
    <row r="5100">
      <c r="A5100" s="93"/>
      <c r="B5100" s="94"/>
      <c r="C5100" s="94"/>
      <c r="D5100" s="94"/>
      <c r="E5100" s="94"/>
      <c r="F5100" s="93"/>
      <c r="G5100" s="96"/>
    </row>
    <row r="5101">
      <c r="A5101" s="93"/>
      <c r="B5101" s="94"/>
      <c r="C5101" s="94"/>
      <c r="D5101" s="94"/>
      <c r="E5101" s="94"/>
      <c r="F5101" s="93"/>
      <c r="G5101" s="96"/>
    </row>
    <row r="5102">
      <c r="A5102" s="93"/>
      <c r="B5102" s="94"/>
      <c r="C5102" s="94"/>
      <c r="D5102" s="94"/>
      <c r="E5102" s="94"/>
      <c r="F5102" s="93"/>
      <c r="G5102" s="96"/>
    </row>
    <row r="5103">
      <c r="A5103" s="93"/>
      <c r="B5103" s="94"/>
      <c r="C5103" s="94"/>
      <c r="D5103" s="94"/>
      <c r="E5103" s="94"/>
      <c r="F5103" s="93"/>
      <c r="G5103" s="96"/>
    </row>
    <row r="5104">
      <c r="A5104" s="93"/>
      <c r="B5104" s="94"/>
      <c r="C5104" s="94"/>
      <c r="D5104" s="94"/>
      <c r="E5104" s="94"/>
      <c r="F5104" s="93"/>
      <c r="G5104" s="96"/>
    </row>
    <row r="5105">
      <c r="A5105" s="93"/>
      <c r="B5105" s="94"/>
      <c r="C5105" s="94"/>
      <c r="D5105" s="94"/>
      <c r="E5105" s="94"/>
      <c r="F5105" s="93"/>
      <c r="G5105" s="96"/>
    </row>
    <row r="5106">
      <c r="A5106" s="93"/>
      <c r="B5106" s="94"/>
      <c r="C5106" s="94"/>
      <c r="D5106" s="94"/>
      <c r="E5106" s="94"/>
      <c r="F5106" s="93"/>
      <c r="G5106" s="96"/>
    </row>
    <row r="5107">
      <c r="A5107" s="93"/>
      <c r="B5107" s="94"/>
      <c r="C5107" s="94"/>
      <c r="D5107" s="94"/>
      <c r="E5107" s="94"/>
      <c r="F5107" s="93"/>
      <c r="G5107" s="96"/>
    </row>
    <row r="5108">
      <c r="A5108" s="93"/>
      <c r="B5108" s="94"/>
      <c r="C5108" s="94"/>
      <c r="D5108" s="94"/>
      <c r="E5108" s="94"/>
      <c r="F5108" s="93"/>
      <c r="G5108" s="96"/>
    </row>
    <row r="5109">
      <c r="A5109" s="93"/>
      <c r="B5109" s="94"/>
      <c r="C5109" s="94"/>
      <c r="D5109" s="94"/>
      <c r="E5109" s="94"/>
      <c r="F5109" s="93"/>
      <c r="G5109" s="96"/>
    </row>
    <row r="5110">
      <c r="A5110" s="93"/>
      <c r="B5110" s="94"/>
      <c r="C5110" s="94"/>
      <c r="D5110" s="94"/>
      <c r="E5110" s="94"/>
      <c r="F5110" s="93"/>
      <c r="G5110" s="96"/>
    </row>
    <row r="5111">
      <c r="A5111" s="93"/>
      <c r="B5111" s="94"/>
      <c r="C5111" s="94"/>
      <c r="D5111" s="94"/>
      <c r="E5111" s="94"/>
      <c r="F5111" s="93"/>
      <c r="G5111" s="96"/>
    </row>
    <row r="5112">
      <c r="A5112" s="93"/>
      <c r="B5112" s="94"/>
      <c r="C5112" s="94"/>
      <c r="D5112" s="94"/>
      <c r="E5112" s="94"/>
      <c r="F5112" s="93"/>
      <c r="G5112" s="96"/>
    </row>
    <row r="5113">
      <c r="A5113" s="93"/>
      <c r="B5113" s="94"/>
      <c r="C5113" s="94"/>
      <c r="D5113" s="94"/>
      <c r="E5113" s="94"/>
      <c r="F5113" s="93"/>
      <c r="G5113" s="96"/>
    </row>
    <row r="5114">
      <c r="A5114" s="93"/>
      <c r="B5114" s="94"/>
      <c r="C5114" s="94"/>
      <c r="D5114" s="94"/>
      <c r="E5114" s="94"/>
      <c r="F5114" s="93"/>
      <c r="G5114" s="96"/>
    </row>
    <row r="5115">
      <c r="A5115" s="93"/>
      <c r="B5115" s="94"/>
      <c r="C5115" s="94"/>
      <c r="D5115" s="94"/>
      <c r="E5115" s="94"/>
      <c r="F5115" s="93"/>
      <c r="G5115" s="96"/>
    </row>
    <row r="5116">
      <c r="A5116" s="93"/>
      <c r="B5116" s="94"/>
      <c r="C5116" s="94"/>
      <c r="D5116" s="94"/>
      <c r="E5116" s="94"/>
      <c r="F5116" s="93"/>
      <c r="G5116" s="96"/>
    </row>
    <row r="5117">
      <c r="A5117" s="93"/>
      <c r="B5117" s="94"/>
      <c r="C5117" s="94"/>
      <c r="D5117" s="94"/>
      <c r="E5117" s="94"/>
      <c r="F5117" s="93"/>
      <c r="G5117" s="96"/>
    </row>
    <row r="5118">
      <c r="A5118" s="93"/>
      <c r="B5118" s="94"/>
      <c r="C5118" s="94"/>
      <c r="D5118" s="94"/>
      <c r="E5118" s="94"/>
      <c r="F5118" s="93"/>
      <c r="G5118" s="96"/>
    </row>
    <row r="5119">
      <c r="A5119" s="93"/>
      <c r="B5119" s="94"/>
      <c r="C5119" s="94"/>
      <c r="D5119" s="94"/>
      <c r="E5119" s="94"/>
      <c r="F5119" s="93"/>
      <c r="G5119" s="96"/>
    </row>
    <row r="5120">
      <c r="A5120" s="93"/>
      <c r="B5120" s="94"/>
      <c r="C5120" s="94"/>
      <c r="D5120" s="94"/>
      <c r="E5120" s="94"/>
      <c r="F5120" s="93"/>
      <c r="G5120" s="96"/>
    </row>
    <row r="5121">
      <c r="A5121" s="93"/>
      <c r="B5121" s="94"/>
      <c r="C5121" s="94"/>
      <c r="D5121" s="94"/>
      <c r="E5121" s="94"/>
      <c r="F5121" s="93"/>
      <c r="G5121" s="96"/>
    </row>
    <row r="5122">
      <c r="A5122" s="93"/>
      <c r="B5122" s="94"/>
      <c r="C5122" s="94"/>
      <c r="D5122" s="94"/>
      <c r="E5122" s="94"/>
      <c r="F5122" s="93"/>
      <c r="G5122" s="96"/>
    </row>
    <row r="5123">
      <c r="A5123" s="93"/>
      <c r="B5123" s="94"/>
      <c r="C5123" s="94"/>
      <c r="D5123" s="94"/>
      <c r="E5123" s="94"/>
      <c r="F5123" s="93"/>
      <c r="G5123" s="96"/>
    </row>
    <row r="5124">
      <c r="A5124" s="93"/>
      <c r="B5124" s="94"/>
      <c r="C5124" s="94"/>
      <c r="D5124" s="94"/>
      <c r="E5124" s="94"/>
      <c r="F5124" s="93"/>
      <c r="G5124" s="96"/>
    </row>
    <row r="5125">
      <c r="A5125" s="93"/>
      <c r="B5125" s="94"/>
      <c r="C5125" s="94"/>
      <c r="D5125" s="94"/>
      <c r="E5125" s="94"/>
      <c r="F5125" s="93"/>
      <c r="G5125" s="96"/>
    </row>
    <row r="5126">
      <c r="A5126" s="93"/>
      <c r="B5126" s="94"/>
      <c r="C5126" s="94"/>
      <c r="D5126" s="94"/>
      <c r="E5126" s="94"/>
      <c r="F5126" s="93"/>
      <c r="G5126" s="96"/>
    </row>
    <row r="5127">
      <c r="A5127" s="93"/>
      <c r="B5127" s="94"/>
      <c r="C5127" s="94"/>
      <c r="D5127" s="94"/>
      <c r="E5127" s="94"/>
      <c r="F5127" s="93"/>
      <c r="G5127" s="96"/>
    </row>
    <row r="5128">
      <c r="A5128" s="93"/>
      <c r="B5128" s="94"/>
      <c r="C5128" s="94"/>
      <c r="D5128" s="94"/>
      <c r="E5128" s="94"/>
      <c r="F5128" s="93"/>
      <c r="G5128" s="96"/>
    </row>
    <row r="5129">
      <c r="A5129" s="93"/>
      <c r="B5129" s="94"/>
      <c r="C5129" s="94"/>
      <c r="D5129" s="94"/>
      <c r="E5129" s="94"/>
      <c r="F5129" s="93"/>
      <c r="G5129" s="96"/>
    </row>
    <row r="5130">
      <c r="A5130" s="93"/>
      <c r="B5130" s="94"/>
      <c r="C5130" s="94"/>
      <c r="D5130" s="94"/>
      <c r="E5130" s="94"/>
      <c r="F5130" s="93"/>
      <c r="G5130" s="93"/>
    </row>
    <row r="5131">
      <c r="A5131" s="93"/>
      <c r="B5131" s="94"/>
      <c r="C5131" s="94"/>
      <c r="D5131" s="94"/>
      <c r="E5131" s="94"/>
      <c r="F5131" s="93"/>
      <c r="G5131" s="96"/>
    </row>
    <row r="5132">
      <c r="A5132" s="93"/>
      <c r="B5132" s="94"/>
      <c r="C5132" s="94"/>
      <c r="D5132" s="94"/>
      <c r="E5132" s="94"/>
      <c r="F5132" s="93"/>
      <c r="G5132" s="96"/>
    </row>
    <row r="5133">
      <c r="A5133" s="93"/>
      <c r="B5133" s="94"/>
      <c r="C5133" s="94"/>
      <c r="D5133" s="94"/>
      <c r="E5133" s="94"/>
      <c r="F5133" s="93"/>
      <c r="G5133" s="96"/>
    </row>
    <row r="5134">
      <c r="A5134" s="93"/>
      <c r="B5134" s="94"/>
      <c r="C5134" s="94"/>
      <c r="D5134" s="94"/>
      <c r="E5134" s="94"/>
      <c r="F5134" s="93"/>
      <c r="G5134" s="96"/>
    </row>
    <row r="5135">
      <c r="A5135" s="93"/>
      <c r="B5135" s="94"/>
      <c r="C5135" s="94"/>
      <c r="D5135" s="94"/>
      <c r="E5135" s="94"/>
      <c r="F5135" s="93"/>
      <c r="G5135" s="96"/>
    </row>
    <row r="5136">
      <c r="A5136" s="93"/>
      <c r="B5136" s="94"/>
      <c r="C5136" s="94"/>
      <c r="D5136" s="94"/>
      <c r="E5136" s="94"/>
      <c r="F5136" s="93"/>
      <c r="G5136" s="96"/>
    </row>
    <row r="5137">
      <c r="A5137" s="93"/>
      <c r="B5137" s="94"/>
      <c r="C5137" s="94"/>
      <c r="D5137" s="94"/>
      <c r="E5137" s="94"/>
      <c r="F5137" s="93"/>
      <c r="G5137" s="96"/>
    </row>
    <row r="5138">
      <c r="A5138" s="93"/>
      <c r="B5138" s="94"/>
      <c r="C5138" s="94"/>
      <c r="D5138" s="94"/>
      <c r="E5138" s="94"/>
      <c r="F5138" s="93"/>
      <c r="G5138" s="96"/>
    </row>
    <row r="5139">
      <c r="A5139" s="93"/>
      <c r="B5139" s="94"/>
      <c r="C5139" s="94"/>
      <c r="D5139" s="94"/>
      <c r="E5139" s="94"/>
      <c r="F5139" s="93"/>
      <c r="G5139" s="96"/>
    </row>
    <row r="5140">
      <c r="A5140" s="93"/>
      <c r="B5140" s="94"/>
      <c r="C5140" s="94"/>
      <c r="D5140" s="94"/>
      <c r="E5140" s="94"/>
      <c r="F5140" s="93"/>
      <c r="G5140" s="96"/>
    </row>
    <row r="5141">
      <c r="A5141" s="93"/>
      <c r="B5141" s="94"/>
      <c r="C5141" s="94"/>
      <c r="D5141" s="94"/>
      <c r="E5141" s="94"/>
      <c r="F5141" s="93"/>
      <c r="G5141" s="93"/>
    </row>
    <row r="5142">
      <c r="A5142" s="93"/>
      <c r="B5142" s="94"/>
      <c r="C5142" s="94"/>
      <c r="D5142" s="94"/>
      <c r="E5142" s="94"/>
      <c r="F5142" s="93"/>
      <c r="G5142" s="93"/>
    </row>
    <row r="5143">
      <c r="A5143" s="93"/>
      <c r="B5143" s="94"/>
      <c r="C5143" s="94"/>
      <c r="D5143" s="94"/>
      <c r="E5143" s="94"/>
      <c r="F5143" s="93"/>
      <c r="G5143" s="93"/>
    </row>
    <row r="5144">
      <c r="A5144" s="93"/>
      <c r="B5144" s="94"/>
      <c r="C5144" s="94"/>
      <c r="D5144" s="94"/>
      <c r="E5144" s="94"/>
      <c r="F5144" s="93"/>
      <c r="G5144" s="96"/>
    </row>
    <row r="5145">
      <c r="A5145" s="93"/>
      <c r="B5145" s="94"/>
      <c r="C5145" s="94"/>
      <c r="D5145" s="94"/>
      <c r="E5145" s="94"/>
      <c r="F5145" s="93"/>
      <c r="G5145" s="96"/>
    </row>
    <row r="5146">
      <c r="A5146" s="93"/>
      <c r="B5146" s="94"/>
      <c r="C5146" s="94"/>
      <c r="D5146" s="94"/>
      <c r="E5146" s="94"/>
      <c r="F5146" s="93"/>
      <c r="G5146" s="96"/>
    </row>
    <row r="5147">
      <c r="A5147" s="93"/>
      <c r="B5147" s="94"/>
      <c r="C5147" s="94"/>
      <c r="D5147" s="94"/>
      <c r="E5147" s="94"/>
      <c r="F5147" s="93"/>
      <c r="G5147" s="96"/>
    </row>
    <row r="5148">
      <c r="A5148" s="93"/>
      <c r="B5148" s="94"/>
      <c r="C5148" s="94"/>
      <c r="D5148" s="94"/>
      <c r="E5148" s="94"/>
      <c r="F5148" s="93"/>
      <c r="G5148" s="96"/>
    </row>
    <row r="5149">
      <c r="A5149" s="93"/>
      <c r="B5149" s="94"/>
      <c r="C5149" s="94"/>
      <c r="D5149" s="94"/>
      <c r="E5149" s="94"/>
      <c r="F5149" s="93"/>
      <c r="G5149" s="96"/>
    </row>
    <row r="5150">
      <c r="A5150" s="93"/>
      <c r="B5150" s="94"/>
      <c r="C5150" s="94"/>
      <c r="D5150" s="94"/>
      <c r="E5150" s="94"/>
      <c r="F5150" s="93"/>
      <c r="G5150" s="96"/>
    </row>
    <row r="5151">
      <c r="A5151" s="93"/>
      <c r="B5151" s="94"/>
      <c r="C5151" s="94"/>
      <c r="D5151" s="94"/>
      <c r="E5151" s="94"/>
      <c r="F5151" s="93"/>
      <c r="G5151" s="96"/>
    </row>
    <row r="5152">
      <c r="A5152" s="93"/>
      <c r="B5152" s="94"/>
      <c r="C5152" s="94"/>
      <c r="D5152" s="94"/>
      <c r="E5152" s="94"/>
      <c r="F5152" s="93"/>
      <c r="G5152" s="96"/>
    </row>
    <row r="5153">
      <c r="A5153" s="93"/>
      <c r="B5153" s="94"/>
      <c r="C5153" s="94"/>
      <c r="D5153" s="94"/>
      <c r="E5153" s="94"/>
      <c r="F5153" s="93"/>
      <c r="G5153" s="96"/>
    </row>
    <row r="5154">
      <c r="A5154" s="93"/>
      <c r="B5154" s="94"/>
      <c r="C5154" s="94"/>
      <c r="D5154" s="94"/>
      <c r="E5154" s="94"/>
      <c r="F5154" s="93"/>
      <c r="G5154" s="96"/>
    </row>
    <row r="5155">
      <c r="A5155" s="93"/>
      <c r="B5155" s="94"/>
      <c r="C5155" s="94"/>
      <c r="D5155" s="94"/>
      <c r="E5155" s="94"/>
      <c r="F5155" s="93"/>
      <c r="G5155" s="93"/>
    </row>
    <row r="5156">
      <c r="A5156" s="93"/>
      <c r="B5156" s="94"/>
      <c r="C5156" s="94"/>
      <c r="D5156" s="94"/>
      <c r="E5156" s="94"/>
      <c r="F5156" s="93"/>
      <c r="G5156" s="96"/>
    </row>
    <row r="5157">
      <c r="A5157" s="93"/>
      <c r="B5157" s="94"/>
      <c r="C5157" s="94"/>
      <c r="D5157" s="94"/>
      <c r="E5157" s="94"/>
      <c r="F5157" s="93"/>
      <c r="G5157" s="96"/>
    </row>
    <row r="5158">
      <c r="A5158" s="93"/>
      <c r="B5158" s="94"/>
      <c r="C5158" s="94"/>
      <c r="D5158" s="94"/>
      <c r="E5158" s="94"/>
      <c r="F5158" s="93"/>
      <c r="G5158" s="96"/>
    </row>
    <row r="5159">
      <c r="A5159" s="93"/>
      <c r="B5159" s="94"/>
      <c r="C5159" s="94"/>
      <c r="D5159" s="94"/>
      <c r="E5159" s="94"/>
      <c r="F5159" s="93"/>
      <c r="G5159" s="96"/>
    </row>
    <row r="5160">
      <c r="A5160" s="93"/>
      <c r="B5160" s="94"/>
      <c r="C5160" s="94"/>
      <c r="D5160" s="94"/>
      <c r="E5160" s="94"/>
      <c r="F5160" s="93"/>
      <c r="G5160" s="96"/>
    </row>
    <row r="5161">
      <c r="A5161" s="93"/>
      <c r="B5161" s="94"/>
      <c r="C5161" s="94"/>
      <c r="D5161" s="94"/>
      <c r="E5161" s="94"/>
      <c r="F5161" s="93"/>
      <c r="G5161" s="96"/>
    </row>
    <row r="5162">
      <c r="A5162" s="93"/>
      <c r="B5162" s="94"/>
      <c r="C5162" s="94"/>
      <c r="D5162" s="94"/>
      <c r="E5162" s="94"/>
      <c r="F5162" s="93"/>
      <c r="G5162" s="96"/>
    </row>
    <row r="5163">
      <c r="A5163" s="93"/>
      <c r="B5163" s="94"/>
      <c r="C5163" s="94"/>
      <c r="D5163" s="94"/>
      <c r="E5163" s="94"/>
      <c r="F5163" s="93"/>
      <c r="G5163" s="96"/>
    </row>
    <row r="5164">
      <c r="A5164" s="93"/>
      <c r="B5164" s="94"/>
      <c r="C5164" s="94"/>
      <c r="D5164" s="94"/>
      <c r="E5164" s="94"/>
      <c r="F5164" s="93"/>
      <c r="G5164" s="96"/>
    </row>
    <row r="5165">
      <c r="A5165" s="93"/>
      <c r="B5165" s="94"/>
      <c r="C5165" s="94"/>
      <c r="D5165" s="94"/>
      <c r="E5165" s="94"/>
      <c r="F5165" s="93"/>
      <c r="G5165" s="96"/>
    </row>
    <row r="5166">
      <c r="A5166" s="93"/>
      <c r="B5166" s="94"/>
      <c r="C5166" s="94"/>
      <c r="D5166" s="94"/>
      <c r="E5166" s="94"/>
      <c r="F5166" s="93"/>
      <c r="G5166" s="96"/>
    </row>
    <row r="5167">
      <c r="A5167" s="93"/>
      <c r="B5167" s="94"/>
      <c r="C5167" s="94"/>
      <c r="D5167" s="94"/>
      <c r="E5167" s="94"/>
      <c r="F5167" s="93"/>
      <c r="G5167" s="96"/>
    </row>
    <row r="5168">
      <c r="A5168" s="93"/>
      <c r="B5168" s="94"/>
      <c r="C5168" s="94"/>
      <c r="D5168" s="94"/>
      <c r="E5168" s="94"/>
      <c r="F5168" s="93"/>
      <c r="G5168" s="96"/>
    </row>
    <row r="5169">
      <c r="A5169" s="93"/>
      <c r="B5169" s="94"/>
      <c r="C5169" s="94"/>
      <c r="D5169" s="94"/>
      <c r="E5169" s="94"/>
      <c r="F5169" s="93"/>
      <c r="G5169" s="96"/>
    </row>
    <row r="5170">
      <c r="A5170" s="93"/>
      <c r="B5170" s="94"/>
      <c r="C5170" s="94"/>
      <c r="D5170" s="94"/>
      <c r="E5170" s="94"/>
      <c r="F5170" s="93"/>
      <c r="G5170" s="96"/>
    </row>
    <row r="5171">
      <c r="A5171" s="93"/>
      <c r="B5171" s="94"/>
      <c r="C5171" s="94"/>
      <c r="D5171" s="94"/>
      <c r="E5171" s="94"/>
      <c r="F5171" s="93"/>
      <c r="G5171" s="96"/>
    </row>
    <row r="5172">
      <c r="A5172" s="93"/>
      <c r="B5172" s="94"/>
      <c r="C5172" s="94"/>
      <c r="D5172" s="94"/>
      <c r="E5172" s="94"/>
      <c r="F5172" s="93"/>
      <c r="G5172" s="96"/>
    </row>
    <row r="5173">
      <c r="A5173" s="93"/>
      <c r="B5173" s="94"/>
      <c r="C5173" s="94"/>
      <c r="D5173" s="94"/>
      <c r="E5173" s="94"/>
      <c r="F5173" s="93"/>
      <c r="G5173" s="96"/>
    </row>
    <row r="5174">
      <c r="A5174" s="93"/>
      <c r="B5174" s="94"/>
      <c r="C5174" s="94"/>
      <c r="D5174" s="94"/>
      <c r="E5174" s="94"/>
      <c r="F5174" s="93"/>
      <c r="G5174" s="96"/>
    </row>
    <row r="5175">
      <c r="A5175" s="93"/>
      <c r="B5175" s="94"/>
      <c r="C5175" s="94"/>
      <c r="D5175" s="94"/>
      <c r="E5175" s="94"/>
      <c r="F5175" s="93"/>
      <c r="G5175" s="96"/>
    </row>
    <row r="5176">
      <c r="A5176" s="93"/>
      <c r="B5176" s="94"/>
      <c r="C5176" s="94"/>
      <c r="D5176" s="94"/>
      <c r="E5176" s="94"/>
      <c r="F5176" s="93"/>
      <c r="G5176" s="96"/>
    </row>
    <row r="5177">
      <c r="A5177" s="93"/>
      <c r="B5177" s="94"/>
      <c r="C5177" s="94"/>
      <c r="D5177" s="94"/>
      <c r="E5177" s="94"/>
      <c r="F5177" s="93"/>
      <c r="G5177" s="96"/>
    </row>
    <row r="5178">
      <c r="A5178" s="93"/>
      <c r="B5178" s="94"/>
      <c r="C5178" s="94"/>
      <c r="D5178" s="94"/>
      <c r="E5178" s="94"/>
      <c r="F5178" s="93"/>
      <c r="G5178" s="96"/>
    </row>
    <row r="5179">
      <c r="A5179" s="93"/>
      <c r="B5179" s="94"/>
      <c r="C5179" s="94"/>
      <c r="D5179" s="94"/>
      <c r="E5179" s="94"/>
      <c r="F5179" s="93"/>
      <c r="G5179" s="96"/>
    </row>
    <row r="5180">
      <c r="A5180" s="93"/>
      <c r="B5180" s="94"/>
      <c r="C5180" s="94"/>
      <c r="D5180" s="94"/>
      <c r="E5180" s="94"/>
      <c r="F5180" s="93"/>
      <c r="G5180" s="96"/>
    </row>
    <row r="5181">
      <c r="A5181" s="93"/>
      <c r="B5181" s="94"/>
      <c r="C5181" s="94"/>
      <c r="D5181" s="94"/>
      <c r="E5181" s="94"/>
      <c r="F5181" s="93"/>
      <c r="G5181" s="96"/>
    </row>
    <row r="5182">
      <c r="A5182" s="93"/>
      <c r="B5182" s="94"/>
      <c r="C5182" s="94"/>
      <c r="D5182" s="94"/>
      <c r="E5182" s="94"/>
      <c r="F5182" s="93"/>
      <c r="G5182" s="96"/>
    </row>
    <row r="5183">
      <c r="A5183" s="93"/>
      <c r="B5183" s="94"/>
      <c r="C5183" s="94"/>
      <c r="D5183" s="94"/>
      <c r="E5183" s="94"/>
      <c r="F5183" s="93"/>
      <c r="G5183" s="96"/>
    </row>
    <row r="5184">
      <c r="A5184" s="93"/>
      <c r="B5184" s="94"/>
      <c r="C5184" s="94"/>
      <c r="D5184" s="94"/>
      <c r="E5184" s="94"/>
      <c r="F5184" s="93"/>
      <c r="G5184" s="96"/>
    </row>
    <row r="5185">
      <c r="A5185" s="93"/>
      <c r="B5185" s="94"/>
      <c r="C5185" s="94"/>
      <c r="D5185" s="94"/>
      <c r="E5185" s="94"/>
      <c r="F5185" s="93"/>
      <c r="G5185" s="96"/>
    </row>
    <row r="5186">
      <c r="A5186" s="93"/>
      <c r="B5186" s="94"/>
      <c r="C5186" s="94"/>
      <c r="D5186" s="94"/>
      <c r="E5186" s="94"/>
      <c r="F5186" s="93"/>
      <c r="G5186" s="96"/>
    </row>
    <row r="5187">
      <c r="A5187" s="93"/>
      <c r="B5187" s="94"/>
      <c r="C5187" s="94"/>
      <c r="D5187" s="94"/>
      <c r="E5187" s="94"/>
      <c r="F5187" s="93"/>
      <c r="G5187" s="96"/>
    </row>
    <row r="5188">
      <c r="A5188" s="93"/>
      <c r="B5188" s="94"/>
      <c r="C5188" s="94"/>
      <c r="D5188" s="94"/>
      <c r="E5188" s="94"/>
      <c r="F5188" s="93"/>
      <c r="G5188" s="96"/>
    </row>
    <row r="5189">
      <c r="A5189" s="93"/>
      <c r="B5189" s="94"/>
      <c r="C5189" s="94"/>
      <c r="D5189" s="94"/>
      <c r="E5189" s="94"/>
      <c r="F5189" s="93"/>
      <c r="G5189" s="96"/>
    </row>
    <row r="5190">
      <c r="A5190" s="93"/>
      <c r="B5190" s="94"/>
      <c r="C5190" s="94"/>
      <c r="D5190" s="94"/>
      <c r="E5190" s="94"/>
      <c r="F5190" s="93"/>
      <c r="G5190" s="96"/>
    </row>
    <row r="5191">
      <c r="A5191" s="93"/>
      <c r="B5191" s="94"/>
      <c r="C5191" s="94"/>
      <c r="D5191" s="94"/>
      <c r="E5191" s="94"/>
      <c r="F5191" s="93"/>
      <c r="G5191" s="96"/>
    </row>
    <row r="5192">
      <c r="A5192" s="93"/>
      <c r="B5192" s="94"/>
      <c r="C5192" s="94"/>
      <c r="D5192" s="94"/>
      <c r="E5192" s="94"/>
      <c r="F5192" s="93"/>
      <c r="G5192" s="96"/>
    </row>
    <row r="5193">
      <c r="A5193" s="93"/>
      <c r="B5193" s="94"/>
      <c r="C5193" s="94"/>
      <c r="D5193" s="94"/>
      <c r="E5193" s="94"/>
      <c r="F5193" s="93"/>
      <c r="G5193" s="96"/>
    </row>
    <row r="5194">
      <c r="A5194" s="93"/>
      <c r="B5194" s="94"/>
      <c r="C5194" s="94"/>
      <c r="D5194" s="94"/>
      <c r="E5194" s="94"/>
      <c r="F5194" s="93"/>
      <c r="G5194" s="96"/>
    </row>
    <row r="5195">
      <c r="A5195" s="93"/>
      <c r="B5195" s="94"/>
      <c r="C5195" s="94"/>
      <c r="D5195" s="94"/>
      <c r="E5195" s="94"/>
      <c r="F5195" s="93"/>
      <c r="G5195" s="96"/>
    </row>
    <row r="5196">
      <c r="A5196" s="93"/>
      <c r="B5196" s="94"/>
      <c r="C5196" s="94"/>
      <c r="D5196" s="94"/>
      <c r="E5196" s="94"/>
      <c r="F5196" s="93"/>
      <c r="G5196" s="96"/>
    </row>
    <row r="5197">
      <c r="A5197" s="93"/>
      <c r="B5197" s="94"/>
      <c r="C5197" s="94"/>
      <c r="D5197" s="94"/>
      <c r="E5197" s="94"/>
      <c r="F5197" s="93"/>
      <c r="G5197" s="96"/>
    </row>
    <row r="5198">
      <c r="A5198" s="93"/>
      <c r="B5198" s="94"/>
      <c r="C5198" s="94"/>
      <c r="D5198" s="94"/>
      <c r="E5198" s="94"/>
      <c r="F5198" s="93"/>
      <c r="G5198" s="96"/>
    </row>
    <row r="5199">
      <c r="A5199" s="93"/>
      <c r="B5199" s="94"/>
      <c r="C5199" s="94"/>
      <c r="D5199" s="94"/>
      <c r="E5199" s="94"/>
      <c r="F5199" s="93"/>
      <c r="G5199" s="96"/>
    </row>
    <row r="5200">
      <c r="A5200" s="93"/>
      <c r="B5200" s="94"/>
      <c r="C5200" s="94"/>
      <c r="D5200" s="94"/>
      <c r="E5200" s="94"/>
      <c r="F5200" s="93"/>
      <c r="G5200" s="96"/>
    </row>
    <row r="5201">
      <c r="A5201" s="93"/>
      <c r="B5201" s="94"/>
      <c r="C5201" s="94"/>
      <c r="D5201" s="94"/>
      <c r="E5201" s="94"/>
      <c r="F5201" s="93"/>
      <c r="G5201" s="96"/>
    </row>
    <row r="5202">
      <c r="A5202" s="93"/>
      <c r="B5202" s="94"/>
      <c r="C5202" s="94"/>
      <c r="D5202" s="94"/>
      <c r="E5202" s="94"/>
      <c r="F5202" s="93"/>
      <c r="G5202" s="96"/>
    </row>
    <row r="5203">
      <c r="A5203" s="93"/>
      <c r="B5203" s="94"/>
      <c r="C5203" s="94"/>
      <c r="D5203" s="94"/>
      <c r="E5203" s="94"/>
      <c r="F5203" s="93"/>
      <c r="G5203" s="96"/>
    </row>
    <row r="5204">
      <c r="A5204" s="93"/>
      <c r="B5204" s="94"/>
      <c r="C5204" s="94"/>
      <c r="D5204" s="94"/>
      <c r="E5204" s="94"/>
      <c r="F5204" s="93"/>
      <c r="G5204" s="96"/>
    </row>
    <row r="5205">
      <c r="A5205" s="93"/>
      <c r="B5205" s="94"/>
      <c r="C5205" s="94"/>
      <c r="D5205" s="94"/>
      <c r="E5205" s="94"/>
      <c r="F5205" s="93"/>
      <c r="G5205" s="96"/>
    </row>
    <row r="5206">
      <c r="A5206" s="93"/>
      <c r="B5206" s="94"/>
      <c r="C5206" s="94"/>
      <c r="D5206" s="94"/>
      <c r="E5206" s="94"/>
      <c r="F5206" s="93"/>
      <c r="G5206" s="96"/>
    </row>
    <row r="5207">
      <c r="A5207" s="93"/>
      <c r="B5207" s="94"/>
      <c r="C5207" s="94"/>
      <c r="D5207" s="94"/>
      <c r="E5207" s="94"/>
      <c r="F5207" s="93"/>
      <c r="G5207" s="96"/>
    </row>
    <row r="5208">
      <c r="A5208" s="93"/>
      <c r="B5208" s="94"/>
      <c r="C5208" s="94"/>
      <c r="D5208" s="94"/>
      <c r="E5208" s="94"/>
      <c r="F5208" s="93"/>
      <c r="G5208" s="96"/>
    </row>
    <row r="5209">
      <c r="A5209" s="93"/>
      <c r="B5209" s="94"/>
      <c r="C5209" s="94"/>
      <c r="D5209" s="94"/>
      <c r="E5209" s="94"/>
      <c r="F5209" s="93"/>
      <c r="G5209" s="96"/>
    </row>
    <row r="5210">
      <c r="A5210" s="93"/>
      <c r="B5210" s="94"/>
      <c r="C5210" s="94"/>
      <c r="D5210" s="94"/>
      <c r="E5210" s="94"/>
      <c r="F5210" s="93"/>
      <c r="G5210" s="93"/>
    </row>
    <row r="5211">
      <c r="A5211" s="93"/>
      <c r="B5211" s="94"/>
      <c r="C5211" s="94"/>
      <c r="D5211" s="94"/>
      <c r="E5211" s="94"/>
      <c r="F5211" s="93"/>
      <c r="G5211" s="93"/>
    </row>
    <row r="5212">
      <c r="A5212" s="93"/>
      <c r="B5212" s="94"/>
      <c r="C5212" s="94"/>
      <c r="D5212" s="94"/>
      <c r="E5212" s="94"/>
      <c r="F5212" s="93"/>
      <c r="G5212" s="96"/>
    </row>
    <row r="5213">
      <c r="A5213" s="93"/>
      <c r="B5213" s="94"/>
      <c r="C5213" s="94"/>
      <c r="D5213" s="94"/>
      <c r="E5213" s="94"/>
      <c r="F5213" s="93"/>
      <c r="G5213" s="96"/>
    </row>
    <row r="5214">
      <c r="A5214" s="93"/>
      <c r="B5214" s="94"/>
      <c r="C5214" s="94"/>
      <c r="D5214" s="94"/>
      <c r="E5214" s="94"/>
      <c r="F5214" s="93"/>
      <c r="G5214" s="96"/>
    </row>
    <row r="5215">
      <c r="A5215" s="93"/>
      <c r="B5215" s="94"/>
      <c r="C5215" s="94"/>
      <c r="D5215" s="94"/>
      <c r="E5215" s="94"/>
      <c r="F5215" s="93"/>
      <c r="G5215" s="96"/>
    </row>
    <row r="5216">
      <c r="A5216" s="93"/>
      <c r="B5216" s="94"/>
      <c r="C5216" s="94"/>
      <c r="D5216" s="94"/>
      <c r="E5216" s="94"/>
      <c r="F5216" s="93"/>
      <c r="G5216" s="96"/>
    </row>
    <row r="5217">
      <c r="A5217" s="93"/>
      <c r="B5217" s="94"/>
      <c r="C5217" s="94"/>
      <c r="D5217" s="94"/>
      <c r="E5217" s="94"/>
      <c r="F5217" s="93"/>
      <c r="G5217" s="96"/>
    </row>
    <row r="5218">
      <c r="A5218" s="93"/>
      <c r="B5218" s="94"/>
      <c r="C5218" s="94"/>
      <c r="D5218" s="94"/>
      <c r="E5218" s="94"/>
      <c r="F5218" s="93"/>
      <c r="G5218" s="96"/>
    </row>
    <row r="5219">
      <c r="A5219" s="93"/>
      <c r="B5219" s="94"/>
      <c r="C5219" s="94"/>
      <c r="D5219" s="94"/>
      <c r="E5219" s="94"/>
      <c r="F5219" s="93"/>
      <c r="G5219" s="96"/>
    </row>
    <row r="5220">
      <c r="A5220" s="93"/>
      <c r="B5220" s="94"/>
      <c r="C5220" s="94"/>
      <c r="D5220" s="94"/>
      <c r="E5220" s="94"/>
      <c r="F5220" s="93"/>
      <c r="G5220" s="96"/>
    </row>
    <row r="5221">
      <c r="A5221" s="93"/>
      <c r="B5221" s="94"/>
      <c r="C5221" s="94"/>
      <c r="D5221" s="94"/>
      <c r="E5221" s="94"/>
      <c r="F5221" s="93"/>
      <c r="G5221" s="96"/>
    </row>
    <row r="5222">
      <c r="A5222" s="93"/>
      <c r="B5222" s="94"/>
      <c r="C5222" s="94"/>
      <c r="D5222" s="94"/>
      <c r="E5222" s="94"/>
      <c r="F5222" s="93"/>
      <c r="G5222" s="96"/>
    </row>
    <row r="5223">
      <c r="A5223" s="93"/>
      <c r="B5223" s="94"/>
      <c r="C5223" s="94"/>
      <c r="D5223" s="94"/>
      <c r="E5223" s="94"/>
      <c r="F5223" s="93"/>
      <c r="G5223" s="96"/>
    </row>
    <row r="5224">
      <c r="A5224" s="93"/>
      <c r="B5224" s="94"/>
      <c r="C5224" s="94"/>
      <c r="D5224" s="94"/>
      <c r="E5224" s="94"/>
      <c r="F5224" s="93"/>
      <c r="G5224" s="93"/>
    </row>
    <row r="5225">
      <c r="A5225" s="93"/>
      <c r="B5225" s="94"/>
      <c r="C5225" s="94"/>
      <c r="D5225" s="94"/>
      <c r="E5225" s="94"/>
      <c r="F5225" s="93"/>
      <c r="G5225" s="96"/>
    </row>
    <row r="5226">
      <c r="A5226" s="93"/>
      <c r="B5226" s="94"/>
      <c r="C5226" s="94"/>
      <c r="D5226" s="94"/>
      <c r="E5226" s="94"/>
      <c r="F5226" s="93"/>
      <c r="G5226" s="96"/>
    </row>
    <row r="5227">
      <c r="A5227" s="93"/>
      <c r="B5227" s="94"/>
      <c r="C5227" s="94"/>
      <c r="D5227" s="94"/>
      <c r="E5227" s="94"/>
      <c r="F5227" s="93"/>
      <c r="G5227" s="96"/>
    </row>
    <row r="5228">
      <c r="A5228" s="93"/>
      <c r="B5228" s="94"/>
      <c r="C5228" s="94"/>
      <c r="D5228" s="94"/>
      <c r="E5228" s="94"/>
      <c r="F5228" s="93"/>
      <c r="G5228" s="93"/>
    </row>
    <row r="5229">
      <c r="A5229" s="93"/>
      <c r="B5229" s="94"/>
      <c r="C5229" s="94"/>
      <c r="D5229" s="94"/>
      <c r="E5229" s="94"/>
      <c r="F5229" s="93"/>
      <c r="G5229" s="93"/>
    </row>
    <row r="5230">
      <c r="A5230" s="93"/>
      <c r="B5230" s="94"/>
      <c r="C5230" s="94"/>
      <c r="D5230" s="94"/>
      <c r="E5230" s="94"/>
      <c r="F5230" s="93"/>
      <c r="G5230" s="93"/>
    </row>
    <row r="5231">
      <c r="A5231" s="93"/>
      <c r="B5231" s="94"/>
      <c r="C5231" s="94"/>
      <c r="D5231" s="94"/>
      <c r="E5231" s="94"/>
      <c r="F5231" s="93"/>
      <c r="G5231" s="93"/>
    </row>
    <row r="5232">
      <c r="A5232" s="93"/>
      <c r="B5232" s="94"/>
      <c r="C5232" s="94"/>
      <c r="D5232" s="94"/>
      <c r="E5232" s="94"/>
      <c r="F5232" s="93"/>
      <c r="G5232" s="96"/>
    </row>
    <row r="5233">
      <c r="A5233" s="93"/>
      <c r="B5233" s="94"/>
      <c r="C5233" s="94"/>
      <c r="D5233" s="94"/>
      <c r="E5233" s="94"/>
      <c r="F5233" s="93"/>
      <c r="G5233" s="96"/>
    </row>
    <row r="5234">
      <c r="A5234" s="93"/>
      <c r="B5234" s="94"/>
      <c r="C5234" s="94"/>
      <c r="D5234" s="94"/>
      <c r="E5234" s="94"/>
      <c r="F5234" s="93"/>
      <c r="G5234" s="96"/>
    </row>
    <row r="5235">
      <c r="A5235" s="93"/>
      <c r="B5235" s="94"/>
      <c r="C5235" s="94"/>
      <c r="D5235" s="94"/>
      <c r="E5235" s="94"/>
      <c r="F5235" s="93"/>
      <c r="G5235" s="96"/>
    </row>
    <row r="5236">
      <c r="A5236" s="93"/>
      <c r="B5236" s="94"/>
      <c r="C5236" s="94"/>
      <c r="D5236" s="94"/>
      <c r="E5236" s="94"/>
      <c r="F5236" s="93"/>
      <c r="G5236" s="96"/>
    </row>
    <row r="5237">
      <c r="A5237" s="93"/>
      <c r="B5237" s="94"/>
      <c r="C5237" s="94"/>
      <c r="D5237" s="94"/>
      <c r="E5237" s="94"/>
      <c r="F5237" s="93"/>
      <c r="G5237" s="96"/>
    </row>
    <row r="5238">
      <c r="A5238" s="93"/>
      <c r="B5238" s="94"/>
      <c r="C5238" s="94"/>
      <c r="D5238" s="94"/>
      <c r="E5238" s="94"/>
      <c r="F5238" s="93"/>
      <c r="G5238" s="96"/>
    </row>
    <row r="5239">
      <c r="A5239" s="93"/>
      <c r="B5239" s="94"/>
      <c r="C5239" s="94"/>
      <c r="D5239" s="94"/>
      <c r="E5239" s="94"/>
      <c r="F5239" s="93"/>
      <c r="G5239" s="96"/>
    </row>
    <row r="5240">
      <c r="A5240" s="93"/>
      <c r="B5240" s="94"/>
      <c r="C5240" s="94"/>
      <c r="D5240" s="94"/>
      <c r="E5240" s="94"/>
      <c r="F5240" s="93"/>
      <c r="G5240" s="96"/>
    </row>
    <row r="5241">
      <c r="A5241" s="93"/>
      <c r="B5241" s="94"/>
      <c r="C5241" s="94"/>
      <c r="D5241" s="94"/>
      <c r="E5241" s="94"/>
      <c r="F5241" s="93"/>
      <c r="G5241" s="96"/>
    </row>
    <row r="5242">
      <c r="A5242" s="93"/>
      <c r="B5242" s="94"/>
      <c r="C5242" s="94"/>
      <c r="D5242" s="94"/>
      <c r="E5242" s="94"/>
      <c r="F5242" s="93"/>
      <c r="G5242" s="96"/>
    </row>
    <row r="5243">
      <c r="A5243" s="93"/>
      <c r="B5243" s="94"/>
      <c r="C5243" s="94"/>
      <c r="D5243" s="94"/>
      <c r="E5243" s="94"/>
      <c r="F5243" s="93"/>
      <c r="G5243" s="96"/>
    </row>
    <row r="5244">
      <c r="A5244" s="93"/>
      <c r="B5244" s="94"/>
      <c r="C5244" s="94"/>
      <c r="D5244" s="94"/>
      <c r="E5244" s="94"/>
      <c r="F5244" s="93"/>
      <c r="G5244" s="96"/>
    </row>
    <row r="5245">
      <c r="A5245" s="93"/>
      <c r="B5245" s="94"/>
      <c r="C5245" s="94"/>
      <c r="D5245" s="94"/>
      <c r="E5245" s="94"/>
      <c r="F5245" s="93"/>
      <c r="G5245" s="96"/>
    </row>
    <row r="5246">
      <c r="A5246" s="93"/>
      <c r="B5246" s="94"/>
      <c r="C5246" s="94"/>
      <c r="D5246" s="94"/>
      <c r="E5246" s="94"/>
      <c r="F5246" s="93"/>
      <c r="G5246" s="96"/>
    </row>
    <row r="5247">
      <c r="A5247" s="93"/>
      <c r="B5247" s="94"/>
      <c r="C5247" s="94"/>
      <c r="D5247" s="94"/>
      <c r="E5247" s="94"/>
      <c r="F5247" s="93"/>
      <c r="G5247" s="96"/>
    </row>
    <row r="5248">
      <c r="A5248" s="93"/>
      <c r="B5248" s="94"/>
      <c r="C5248" s="94"/>
      <c r="D5248" s="94"/>
      <c r="E5248" s="94"/>
      <c r="F5248" s="93"/>
      <c r="G5248" s="96"/>
    </row>
    <row r="5249">
      <c r="A5249" s="93"/>
      <c r="B5249" s="94"/>
      <c r="C5249" s="94"/>
      <c r="D5249" s="94"/>
      <c r="E5249" s="94"/>
      <c r="F5249" s="93"/>
      <c r="G5249" s="96"/>
    </row>
    <row r="5250">
      <c r="A5250" s="93"/>
      <c r="B5250" s="94"/>
      <c r="C5250" s="94"/>
      <c r="D5250" s="94"/>
      <c r="E5250" s="94"/>
      <c r="F5250" s="93"/>
      <c r="G5250" s="96"/>
    </row>
    <row r="5251">
      <c r="A5251" s="93"/>
      <c r="B5251" s="94"/>
      <c r="C5251" s="94"/>
      <c r="D5251" s="94"/>
      <c r="E5251" s="94"/>
      <c r="F5251" s="93"/>
      <c r="G5251" s="93"/>
    </row>
    <row r="5252">
      <c r="A5252" s="93"/>
      <c r="B5252" s="94"/>
      <c r="C5252" s="94"/>
      <c r="D5252" s="94"/>
      <c r="E5252" s="94"/>
      <c r="F5252" s="93"/>
      <c r="G5252" s="93"/>
    </row>
    <row r="5253">
      <c r="A5253" s="93"/>
      <c r="B5253" s="94"/>
      <c r="C5253" s="94"/>
      <c r="D5253" s="94"/>
      <c r="E5253" s="94"/>
      <c r="F5253" s="93"/>
      <c r="G5253" s="93"/>
    </row>
    <row r="5254">
      <c r="A5254" s="93"/>
      <c r="B5254" s="94"/>
      <c r="C5254" s="94"/>
      <c r="D5254" s="94"/>
      <c r="E5254" s="94"/>
      <c r="F5254" s="93"/>
      <c r="G5254" s="96"/>
    </row>
    <row r="5255">
      <c r="A5255" s="93"/>
      <c r="B5255" s="94"/>
      <c r="C5255" s="94"/>
      <c r="D5255" s="94"/>
      <c r="E5255" s="94"/>
      <c r="F5255" s="93"/>
      <c r="G5255" s="96"/>
    </row>
    <row r="5256">
      <c r="A5256" s="93"/>
      <c r="B5256" s="94"/>
      <c r="C5256" s="94"/>
      <c r="D5256" s="94"/>
      <c r="E5256" s="94"/>
      <c r="F5256" s="93"/>
      <c r="G5256" s="96"/>
    </row>
    <row r="5257">
      <c r="A5257" s="93"/>
      <c r="B5257" s="94"/>
      <c r="C5257" s="94"/>
      <c r="D5257" s="94"/>
      <c r="E5257" s="94"/>
      <c r="F5257" s="93"/>
      <c r="G5257" s="96"/>
    </row>
    <row r="5258">
      <c r="A5258" s="93"/>
      <c r="B5258" s="94"/>
      <c r="C5258" s="94"/>
      <c r="D5258" s="94"/>
      <c r="E5258" s="94"/>
      <c r="F5258" s="93"/>
      <c r="G5258" s="96"/>
    </row>
    <row r="5259">
      <c r="A5259" s="93"/>
      <c r="B5259" s="94"/>
      <c r="C5259" s="94"/>
      <c r="D5259" s="94"/>
      <c r="E5259" s="94"/>
      <c r="F5259" s="93"/>
      <c r="G5259" s="96"/>
    </row>
    <row r="5260">
      <c r="A5260" s="93"/>
      <c r="B5260" s="94"/>
      <c r="C5260" s="94"/>
      <c r="D5260" s="94"/>
      <c r="E5260" s="94"/>
      <c r="F5260" s="93"/>
      <c r="G5260" s="96"/>
    </row>
    <row r="5261">
      <c r="A5261" s="93"/>
      <c r="B5261" s="94"/>
      <c r="C5261" s="94"/>
      <c r="D5261" s="94"/>
      <c r="E5261" s="94"/>
      <c r="F5261" s="93"/>
      <c r="G5261" s="96"/>
    </row>
    <row r="5262">
      <c r="A5262" s="93"/>
      <c r="B5262" s="94"/>
      <c r="C5262" s="94"/>
      <c r="D5262" s="94"/>
      <c r="E5262" s="94"/>
      <c r="F5262" s="93"/>
      <c r="G5262" s="96"/>
    </row>
    <row r="5263">
      <c r="A5263" s="93"/>
      <c r="B5263" s="94"/>
      <c r="C5263" s="94"/>
      <c r="D5263" s="94"/>
      <c r="E5263" s="94"/>
      <c r="F5263" s="93"/>
      <c r="G5263" s="96"/>
    </row>
    <row r="5264">
      <c r="A5264" s="93"/>
      <c r="B5264" s="94"/>
      <c r="C5264" s="94"/>
      <c r="D5264" s="94"/>
      <c r="E5264" s="94"/>
      <c r="F5264" s="93"/>
      <c r="G5264" s="96"/>
    </row>
    <row r="5265">
      <c r="A5265" s="93"/>
      <c r="B5265" s="94"/>
      <c r="C5265" s="94"/>
      <c r="D5265" s="94"/>
      <c r="E5265" s="94"/>
      <c r="F5265" s="93"/>
      <c r="G5265" s="96"/>
    </row>
    <row r="5266">
      <c r="A5266" s="93"/>
      <c r="B5266" s="94"/>
      <c r="C5266" s="94"/>
      <c r="D5266" s="94"/>
      <c r="E5266" s="94"/>
      <c r="F5266" s="93"/>
      <c r="G5266" s="96"/>
    </row>
    <row r="5267">
      <c r="A5267" s="93"/>
      <c r="B5267" s="94"/>
      <c r="C5267" s="94"/>
      <c r="D5267" s="94"/>
      <c r="E5267" s="94"/>
      <c r="F5267" s="93"/>
      <c r="G5267" s="96"/>
    </row>
    <row r="5268">
      <c r="A5268" s="93"/>
      <c r="B5268" s="94"/>
      <c r="C5268" s="94"/>
      <c r="D5268" s="94"/>
      <c r="E5268" s="94"/>
      <c r="F5268" s="93"/>
      <c r="G5268" s="96"/>
    </row>
    <row r="5269">
      <c r="A5269" s="93"/>
      <c r="B5269" s="94"/>
      <c r="C5269" s="94"/>
      <c r="D5269" s="94"/>
      <c r="E5269" s="94"/>
      <c r="F5269" s="93"/>
      <c r="G5269" s="93"/>
    </row>
    <row r="5270">
      <c r="A5270" s="93"/>
      <c r="B5270" s="94"/>
      <c r="C5270" s="94"/>
      <c r="D5270" s="94"/>
      <c r="E5270" s="94"/>
      <c r="F5270" s="93"/>
      <c r="G5270" s="93"/>
    </row>
    <row r="5271">
      <c r="A5271" s="93"/>
      <c r="B5271" s="94"/>
      <c r="C5271" s="94"/>
      <c r="D5271" s="94"/>
      <c r="E5271" s="94"/>
      <c r="F5271" s="93"/>
      <c r="G5271" s="96"/>
    </row>
    <row r="5272">
      <c r="A5272" s="93"/>
      <c r="B5272" s="94"/>
      <c r="C5272" s="94"/>
      <c r="D5272" s="94"/>
      <c r="E5272" s="94"/>
      <c r="F5272" s="93"/>
      <c r="G5272" s="96"/>
    </row>
    <row r="5273">
      <c r="A5273" s="93"/>
      <c r="B5273" s="94"/>
      <c r="C5273" s="94"/>
      <c r="D5273" s="94"/>
      <c r="E5273" s="94"/>
      <c r="F5273" s="93"/>
      <c r="G5273" s="96"/>
    </row>
    <row r="5274">
      <c r="A5274" s="93"/>
      <c r="B5274" s="94"/>
      <c r="C5274" s="94"/>
      <c r="D5274" s="94"/>
      <c r="E5274" s="94"/>
      <c r="F5274" s="93"/>
      <c r="G5274" s="96"/>
    </row>
    <row r="5275">
      <c r="A5275" s="93"/>
      <c r="B5275" s="94"/>
      <c r="C5275" s="94"/>
      <c r="D5275" s="94"/>
      <c r="E5275" s="94"/>
      <c r="F5275" s="93"/>
      <c r="G5275" s="96"/>
    </row>
    <row r="5276">
      <c r="A5276" s="93"/>
      <c r="B5276" s="94"/>
      <c r="C5276" s="94"/>
      <c r="D5276" s="94"/>
      <c r="E5276" s="94"/>
      <c r="F5276" s="93"/>
      <c r="G5276" s="96"/>
    </row>
    <row r="5277">
      <c r="A5277" s="93"/>
      <c r="B5277" s="94"/>
      <c r="C5277" s="94"/>
      <c r="D5277" s="94"/>
      <c r="E5277" s="94"/>
      <c r="F5277" s="93"/>
      <c r="G5277" s="96"/>
    </row>
    <row r="5278">
      <c r="A5278" s="93"/>
      <c r="B5278" s="94"/>
      <c r="C5278" s="94"/>
      <c r="D5278" s="94"/>
      <c r="E5278" s="94"/>
      <c r="F5278" s="93"/>
      <c r="G5278" s="96"/>
    </row>
    <row r="5279">
      <c r="A5279" s="93"/>
      <c r="B5279" s="94"/>
      <c r="C5279" s="94"/>
      <c r="D5279" s="94"/>
      <c r="E5279" s="94"/>
      <c r="F5279" s="93"/>
      <c r="G5279" s="96"/>
    </row>
    <row r="5280">
      <c r="A5280" s="93"/>
      <c r="B5280" s="94"/>
      <c r="C5280" s="94"/>
      <c r="D5280" s="94"/>
      <c r="E5280" s="94"/>
      <c r="F5280" s="93"/>
      <c r="G5280" s="96"/>
    </row>
    <row r="5281">
      <c r="A5281" s="93"/>
      <c r="B5281" s="94"/>
      <c r="C5281" s="94"/>
      <c r="D5281" s="94"/>
      <c r="E5281" s="94"/>
      <c r="F5281" s="93"/>
      <c r="G5281" s="96"/>
    </row>
    <row r="5282">
      <c r="A5282" s="93"/>
      <c r="B5282" s="94"/>
      <c r="C5282" s="94"/>
      <c r="D5282" s="94"/>
      <c r="E5282" s="94"/>
      <c r="F5282" s="93"/>
      <c r="G5282" s="96"/>
    </row>
    <row r="5283">
      <c r="A5283" s="93"/>
      <c r="B5283" s="94"/>
      <c r="C5283" s="94"/>
      <c r="D5283" s="94"/>
      <c r="E5283" s="94"/>
      <c r="F5283" s="93"/>
      <c r="G5283" s="96"/>
    </row>
    <row r="5284">
      <c r="A5284" s="93"/>
      <c r="B5284" s="94"/>
      <c r="C5284" s="94"/>
      <c r="D5284" s="94"/>
      <c r="E5284" s="94"/>
      <c r="F5284" s="93"/>
      <c r="G5284" s="96"/>
    </row>
    <row r="5285">
      <c r="A5285" s="93"/>
      <c r="B5285" s="94"/>
      <c r="C5285" s="94"/>
      <c r="D5285" s="94"/>
      <c r="E5285" s="94"/>
      <c r="F5285" s="93"/>
      <c r="G5285" s="96"/>
    </row>
    <row r="5286">
      <c r="A5286" s="93"/>
      <c r="B5286" s="94"/>
      <c r="C5286" s="94"/>
      <c r="D5286" s="94"/>
      <c r="E5286" s="94"/>
      <c r="F5286" s="93"/>
      <c r="G5286" s="96"/>
    </row>
    <row r="5287">
      <c r="A5287" s="93"/>
      <c r="B5287" s="94"/>
      <c r="C5287" s="94"/>
      <c r="D5287" s="94"/>
      <c r="E5287" s="94"/>
      <c r="F5287" s="93"/>
      <c r="G5287" s="96"/>
    </row>
    <row r="5288">
      <c r="A5288" s="93"/>
      <c r="B5288" s="94"/>
      <c r="C5288" s="94"/>
      <c r="D5288" s="94"/>
      <c r="E5288" s="94"/>
      <c r="F5288" s="93"/>
      <c r="G5288" s="93"/>
    </row>
    <row r="5289">
      <c r="A5289" s="93"/>
      <c r="B5289" s="94"/>
      <c r="C5289" s="94"/>
      <c r="D5289" s="94"/>
      <c r="E5289" s="94"/>
      <c r="F5289" s="93"/>
      <c r="G5289" s="93"/>
    </row>
    <row r="5290">
      <c r="A5290" s="93"/>
      <c r="B5290" s="94"/>
      <c r="C5290" s="94"/>
      <c r="D5290" s="94"/>
      <c r="E5290" s="94"/>
      <c r="F5290" s="93"/>
      <c r="G5290" s="93"/>
    </row>
    <row r="5291">
      <c r="A5291" s="93"/>
      <c r="B5291" s="94"/>
      <c r="C5291" s="94"/>
      <c r="D5291" s="94"/>
      <c r="E5291" s="94"/>
      <c r="F5291" s="93"/>
      <c r="G5291" s="93"/>
    </row>
    <row r="5292">
      <c r="A5292" s="93"/>
      <c r="B5292" s="94"/>
      <c r="C5292" s="94"/>
      <c r="D5292" s="94"/>
      <c r="E5292" s="94"/>
      <c r="F5292" s="93"/>
      <c r="G5292" s="93"/>
    </row>
    <row r="5293">
      <c r="A5293" s="93"/>
      <c r="B5293" s="94"/>
      <c r="C5293" s="94"/>
      <c r="D5293" s="94"/>
      <c r="E5293" s="94"/>
      <c r="F5293" s="93"/>
      <c r="G5293" s="93"/>
    </row>
    <row r="5294">
      <c r="A5294" s="93"/>
      <c r="B5294" s="94"/>
      <c r="C5294" s="94"/>
      <c r="D5294" s="94"/>
      <c r="E5294" s="94"/>
      <c r="F5294" s="93"/>
      <c r="G5294" s="96"/>
    </row>
    <row r="5295">
      <c r="A5295" s="93"/>
      <c r="B5295" s="94"/>
      <c r="C5295" s="94"/>
      <c r="D5295" s="94"/>
      <c r="E5295" s="94"/>
      <c r="F5295" s="93"/>
      <c r="G5295" s="96"/>
    </row>
    <row r="5296">
      <c r="A5296" s="93"/>
      <c r="B5296" s="94"/>
      <c r="C5296" s="94"/>
      <c r="D5296" s="94"/>
      <c r="E5296" s="94"/>
      <c r="F5296" s="93"/>
      <c r="G5296" s="96"/>
    </row>
    <row r="5297">
      <c r="A5297" s="93"/>
      <c r="B5297" s="94"/>
      <c r="C5297" s="94"/>
      <c r="D5297" s="94"/>
      <c r="E5297" s="94"/>
      <c r="F5297" s="93"/>
      <c r="G5297" s="96"/>
    </row>
    <row r="5298">
      <c r="A5298" s="93"/>
      <c r="B5298" s="94"/>
      <c r="C5298" s="94"/>
      <c r="D5298" s="94"/>
      <c r="E5298" s="94"/>
      <c r="F5298" s="93"/>
      <c r="G5298" s="96"/>
    </row>
    <row r="5299">
      <c r="A5299" s="93"/>
      <c r="B5299" s="94"/>
      <c r="C5299" s="94"/>
      <c r="D5299" s="94"/>
      <c r="E5299" s="94"/>
      <c r="F5299" s="93"/>
      <c r="G5299" s="96"/>
    </row>
    <row r="5300">
      <c r="A5300" s="93"/>
      <c r="B5300" s="94"/>
      <c r="C5300" s="94"/>
      <c r="D5300" s="94"/>
      <c r="E5300" s="94"/>
      <c r="F5300" s="93"/>
      <c r="G5300" s="96"/>
    </row>
    <row r="5301">
      <c r="A5301" s="93"/>
      <c r="B5301" s="94"/>
      <c r="C5301" s="94"/>
      <c r="D5301" s="94"/>
      <c r="E5301" s="94"/>
      <c r="F5301" s="93"/>
      <c r="G5301" s="96"/>
    </row>
    <row r="5302">
      <c r="A5302" s="93"/>
      <c r="B5302" s="94"/>
      <c r="C5302" s="94"/>
      <c r="D5302" s="94"/>
      <c r="E5302" s="94"/>
      <c r="F5302" s="93"/>
      <c r="G5302" s="96"/>
    </row>
    <row r="5303">
      <c r="A5303" s="93"/>
      <c r="B5303" s="94"/>
      <c r="C5303" s="94"/>
      <c r="D5303" s="94"/>
      <c r="E5303" s="94"/>
      <c r="F5303" s="93"/>
      <c r="G5303" s="96"/>
    </row>
    <row r="5304">
      <c r="A5304" s="93"/>
      <c r="B5304" s="94"/>
      <c r="C5304" s="94"/>
      <c r="D5304" s="94"/>
      <c r="E5304" s="94"/>
      <c r="F5304" s="93"/>
      <c r="G5304" s="96"/>
    </row>
    <row r="5305">
      <c r="A5305" s="93"/>
      <c r="B5305" s="94"/>
      <c r="C5305" s="94"/>
      <c r="D5305" s="94"/>
      <c r="E5305" s="94"/>
      <c r="F5305" s="93"/>
      <c r="G5305" s="96"/>
    </row>
    <row r="5306">
      <c r="A5306" s="93"/>
      <c r="B5306" s="94"/>
      <c r="C5306" s="94"/>
      <c r="D5306" s="94"/>
      <c r="E5306" s="94"/>
      <c r="F5306" s="93"/>
      <c r="G5306" s="96"/>
    </row>
    <row r="5307">
      <c r="A5307" s="93"/>
      <c r="B5307" s="94"/>
      <c r="C5307" s="94"/>
      <c r="D5307" s="94"/>
      <c r="E5307" s="94"/>
      <c r="F5307" s="93"/>
      <c r="G5307" s="96"/>
    </row>
    <row r="5308">
      <c r="A5308" s="93"/>
      <c r="B5308" s="94"/>
      <c r="C5308" s="94"/>
      <c r="D5308" s="94"/>
      <c r="E5308" s="94"/>
      <c r="F5308" s="93"/>
      <c r="G5308" s="96"/>
    </row>
    <row r="5309">
      <c r="A5309" s="93"/>
      <c r="B5309" s="94"/>
      <c r="C5309" s="94"/>
      <c r="D5309" s="94"/>
      <c r="E5309" s="94"/>
      <c r="F5309" s="93"/>
      <c r="G5309" s="96"/>
    </row>
    <row r="5310">
      <c r="A5310" s="93"/>
      <c r="B5310" s="94"/>
      <c r="C5310" s="94"/>
      <c r="D5310" s="94"/>
      <c r="E5310" s="94"/>
      <c r="F5310" s="93"/>
      <c r="G5310" s="96"/>
    </row>
    <row r="5311">
      <c r="A5311" s="93"/>
      <c r="B5311" s="94"/>
      <c r="C5311" s="94"/>
      <c r="D5311" s="94"/>
      <c r="E5311" s="94"/>
      <c r="F5311" s="93"/>
      <c r="G5311" s="96"/>
    </row>
    <row r="5312">
      <c r="A5312" s="93"/>
      <c r="B5312" s="94"/>
      <c r="C5312" s="94"/>
      <c r="D5312" s="94"/>
      <c r="E5312" s="94"/>
      <c r="F5312" s="93"/>
      <c r="G5312" s="96"/>
    </row>
    <row r="5313">
      <c r="A5313" s="93"/>
      <c r="B5313" s="94"/>
      <c r="C5313" s="94"/>
      <c r="D5313" s="94"/>
      <c r="E5313" s="94"/>
      <c r="F5313" s="93"/>
      <c r="G5313" s="96"/>
    </row>
    <row r="5314">
      <c r="A5314" s="93"/>
      <c r="B5314" s="94"/>
      <c r="C5314" s="94"/>
      <c r="D5314" s="94"/>
      <c r="E5314" s="94"/>
      <c r="F5314" s="93"/>
      <c r="G5314" s="96"/>
    </row>
    <row r="5315">
      <c r="A5315" s="93"/>
      <c r="B5315" s="94"/>
      <c r="C5315" s="94"/>
      <c r="D5315" s="94"/>
      <c r="E5315" s="94"/>
      <c r="F5315" s="93"/>
      <c r="G5315" s="96"/>
    </row>
    <row r="5316">
      <c r="A5316" s="93"/>
      <c r="B5316" s="94"/>
      <c r="C5316" s="94"/>
      <c r="D5316" s="94"/>
      <c r="E5316" s="94"/>
      <c r="F5316" s="93"/>
      <c r="G5316" s="96"/>
    </row>
    <row r="5317">
      <c r="A5317" s="93"/>
      <c r="B5317" s="94"/>
      <c r="C5317" s="94"/>
      <c r="D5317" s="94"/>
      <c r="E5317" s="94"/>
      <c r="F5317" s="93"/>
      <c r="G5317" s="96"/>
    </row>
    <row r="5318">
      <c r="A5318" s="93"/>
      <c r="B5318" s="94"/>
      <c r="C5318" s="94"/>
      <c r="D5318" s="94"/>
      <c r="E5318" s="94"/>
      <c r="F5318" s="93"/>
      <c r="G5318" s="96"/>
    </row>
    <row r="5319">
      <c r="A5319" s="93"/>
      <c r="B5319" s="94"/>
      <c r="C5319" s="94"/>
      <c r="D5319" s="94"/>
      <c r="E5319" s="94"/>
      <c r="F5319" s="93"/>
      <c r="G5319" s="96"/>
    </row>
    <row r="5320">
      <c r="A5320" s="93"/>
      <c r="B5320" s="94"/>
      <c r="C5320" s="94"/>
      <c r="D5320" s="94"/>
      <c r="E5320" s="94"/>
      <c r="F5320" s="93"/>
      <c r="G5320" s="93"/>
    </row>
    <row r="5321">
      <c r="A5321" s="93"/>
      <c r="B5321" s="94"/>
      <c r="C5321" s="94"/>
      <c r="D5321" s="94"/>
      <c r="E5321" s="94"/>
      <c r="F5321" s="93"/>
      <c r="G5321" s="93"/>
    </row>
    <row r="5322">
      <c r="A5322" s="93"/>
      <c r="B5322" s="94"/>
      <c r="C5322" s="94"/>
      <c r="D5322" s="94"/>
      <c r="E5322" s="94"/>
      <c r="F5322" s="93"/>
      <c r="G5322" s="96"/>
    </row>
    <row r="5323">
      <c r="A5323" s="93"/>
      <c r="B5323" s="94"/>
      <c r="C5323" s="94"/>
      <c r="D5323" s="94"/>
      <c r="E5323" s="94"/>
      <c r="F5323" s="93"/>
      <c r="G5323" s="96"/>
    </row>
    <row r="5324">
      <c r="A5324" s="93"/>
      <c r="B5324" s="94"/>
      <c r="C5324" s="94"/>
      <c r="D5324" s="94"/>
      <c r="E5324" s="94"/>
      <c r="F5324" s="93"/>
      <c r="G5324" s="96"/>
    </row>
    <row r="5325">
      <c r="A5325" s="93"/>
      <c r="B5325" s="94"/>
      <c r="C5325" s="94"/>
      <c r="D5325" s="94"/>
      <c r="E5325" s="94"/>
      <c r="F5325" s="93"/>
      <c r="G5325" s="96"/>
    </row>
    <row r="5326">
      <c r="A5326" s="93"/>
      <c r="B5326" s="94"/>
      <c r="C5326" s="94"/>
      <c r="D5326" s="94"/>
      <c r="E5326" s="94"/>
      <c r="F5326" s="93"/>
      <c r="G5326" s="96"/>
    </row>
    <row r="5327">
      <c r="A5327" s="93"/>
      <c r="B5327" s="94"/>
      <c r="C5327" s="94"/>
      <c r="D5327" s="94"/>
      <c r="E5327" s="94"/>
      <c r="F5327" s="93"/>
      <c r="G5327" s="96"/>
    </row>
    <row r="5328">
      <c r="A5328" s="93"/>
      <c r="B5328" s="94"/>
      <c r="C5328" s="94"/>
      <c r="D5328" s="94"/>
      <c r="E5328" s="94"/>
      <c r="F5328" s="93"/>
      <c r="G5328" s="96"/>
    </row>
    <row r="5329">
      <c r="A5329" s="93"/>
      <c r="B5329" s="94"/>
      <c r="C5329" s="94"/>
      <c r="D5329" s="94"/>
      <c r="E5329" s="94"/>
      <c r="F5329" s="93"/>
      <c r="G5329" s="96"/>
    </row>
    <row r="5330">
      <c r="A5330" s="93"/>
      <c r="B5330" s="94"/>
      <c r="C5330" s="94"/>
      <c r="D5330" s="94"/>
      <c r="E5330" s="94"/>
      <c r="F5330" s="93"/>
      <c r="G5330" s="93"/>
    </row>
    <row r="5331">
      <c r="A5331" s="93"/>
      <c r="B5331" s="94"/>
      <c r="C5331" s="94"/>
      <c r="D5331" s="94"/>
      <c r="E5331" s="94"/>
      <c r="F5331" s="93"/>
      <c r="G5331" s="93"/>
    </row>
    <row r="5332">
      <c r="A5332" s="93"/>
      <c r="B5332" s="94"/>
      <c r="C5332" s="94"/>
      <c r="D5332" s="94"/>
      <c r="E5332" s="94"/>
      <c r="F5332" s="93"/>
      <c r="G5332" s="93"/>
    </row>
    <row r="5333">
      <c r="A5333" s="93"/>
      <c r="B5333" s="94"/>
      <c r="C5333" s="94"/>
      <c r="D5333" s="94"/>
      <c r="E5333" s="94"/>
      <c r="F5333" s="93"/>
      <c r="G5333" s="93"/>
    </row>
    <row r="5334">
      <c r="A5334" s="93"/>
      <c r="B5334" s="94"/>
      <c r="C5334" s="94"/>
      <c r="D5334" s="94"/>
      <c r="E5334" s="94"/>
      <c r="F5334" s="93"/>
      <c r="G5334" s="93"/>
    </row>
    <row r="5335">
      <c r="A5335" s="93"/>
      <c r="B5335" s="94"/>
      <c r="C5335" s="94"/>
      <c r="D5335" s="94"/>
      <c r="E5335" s="94"/>
      <c r="F5335" s="93"/>
      <c r="G5335" s="93"/>
    </row>
    <row r="5336">
      <c r="A5336" s="93"/>
      <c r="B5336" s="94"/>
      <c r="C5336" s="94"/>
      <c r="D5336" s="94"/>
      <c r="E5336" s="94"/>
      <c r="F5336" s="93"/>
      <c r="G5336" s="93"/>
    </row>
    <row r="5337">
      <c r="A5337" s="93"/>
      <c r="B5337" s="94"/>
      <c r="C5337" s="94"/>
      <c r="D5337" s="94"/>
      <c r="E5337" s="94"/>
      <c r="F5337" s="93"/>
      <c r="G5337" s="93"/>
    </row>
    <row r="5338">
      <c r="A5338" s="93"/>
      <c r="B5338" s="94"/>
      <c r="C5338" s="94"/>
      <c r="D5338" s="94"/>
      <c r="E5338" s="94"/>
      <c r="F5338" s="93"/>
      <c r="G5338" s="93"/>
    </row>
    <row r="5339">
      <c r="A5339" s="93"/>
      <c r="B5339" s="94"/>
      <c r="C5339" s="94"/>
      <c r="D5339" s="94"/>
      <c r="E5339" s="94"/>
      <c r="F5339" s="93"/>
      <c r="G5339" s="93"/>
    </row>
    <row r="5340">
      <c r="A5340" s="93"/>
      <c r="B5340" s="94"/>
      <c r="C5340" s="94"/>
      <c r="D5340" s="94"/>
      <c r="E5340" s="94"/>
      <c r="F5340" s="93"/>
      <c r="G5340" s="96"/>
    </row>
    <row r="5341">
      <c r="A5341" s="93"/>
      <c r="B5341" s="94"/>
      <c r="C5341" s="94"/>
      <c r="D5341" s="94"/>
      <c r="E5341" s="94"/>
      <c r="F5341" s="93"/>
      <c r="G5341" s="96"/>
    </row>
    <row r="5342">
      <c r="A5342" s="93"/>
      <c r="B5342" s="94"/>
      <c r="C5342" s="94"/>
      <c r="D5342" s="94"/>
      <c r="E5342" s="94"/>
      <c r="F5342" s="93"/>
      <c r="G5342" s="96"/>
    </row>
    <row r="5343">
      <c r="A5343" s="93"/>
      <c r="B5343" s="94"/>
      <c r="C5343" s="94"/>
      <c r="D5343" s="94"/>
      <c r="E5343" s="94"/>
      <c r="F5343" s="93"/>
      <c r="G5343" s="96"/>
    </row>
    <row r="5344">
      <c r="A5344" s="93"/>
      <c r="B5344" s="94"/>
      <c r="C5344" s="94"/>
      <c r="D5344" s="94"/>
      <c r="E5344" s="94"/>
      <c r="F5344" s="93"/>
      <c r="G5344" s="96"/>
    </row>
    <row r="5345">
      <c r="A5345" s="93"/>
      <c r="B5345" s="94"/>
      <c r="C5345" s="94"/>
      <c r="D5345" s="94"/>
      <c r="E5345" s="94"/>
      <c r="F5345" s="93"/>
      <c r="G5345" s="96"/>
    </row>
    <row r="5346">
      <c r="A5346" s="93"/>
      <c r="B5346" s="94"/>
      <c r="C5346" s="94"/>
      <c r="D5346" s="94"/>
      <c r="E5346" s="94"/>
      <c r="F5346" s="93"/>
      <c r="G5346" s="96"/>
    </row>
    <row r="5347">
      <c r="A5347" s="93"/>
      <c r="B5347" s="94"/>
      <c r="C5347" s="94"/>
      <c r="D5347" s="94"/>
      <c r="E5347" s="94"/>
      <c r="F5347" s="93"/>
      <c r="G5347" s="96"/>
    </row>
    <row r="5348">
      <c r="A5348" s="93"/>
      <c r="B5348" s="94"/>
      <c r="C5348" s="94"/>
      <c r="D5348" s="94"/>
      <c r="E5348" s="94"/>
      <c r="F5348" s="93"/>
      <c r="G5348" s="96"/>
    </row>
    <row r="5349">
      <c r="A5349" s="93"/>
      <c r="B5349" s="94"/>
      <c r="C5349" s="94"/>
      <c r="D5349" s="94"/>
      <c r="E5349" s="94"/>
      <c r="F5349" s="93"/>
      <c r="G5349" s="96"/>
    </row>
    <row r="5350">
      <c r="A5350" s="93"/>
      <c r="B5350" s="94"/>
      <c r="C5350" s="94"/>
      <c r="D5350" s="94"/>
      <c r="E5350" s="94"/>
      <c r="F5350" s="93"/>
      <c r="G5350" s="96"/>
    </row>
    <row r="5351">
      <c r="A5351" s="93"/>
      <c r="B5351" s="94"/>
      <c r="C5351" s="94"/>
      <c r="D5351" s="94"/>
      <c r="E5351" s="94"/>
      <c r="F5351" s="93"/>
      <c r="G5351" s="96"/>
    </row>
    <row r="5352">
      <c r="A5352" s="93"/>
      <c r="B5352" s="94"/>
      <c r="C5352" s="94"/>
      <c r="D5352" s="94"/>
      <c r="E5352" s="94"/>
      <c r="F5352" s="93"/>
      <c r="G5352" s="96"/>
    </row>
    <row r="5353">
      <c r="A5353" s="93"/>
      <c r="B5353" s="94"/>
      <c r="C5353" s="94"/>
      <c r="D5353" s="94"/>
      <c r="E5353" s="94"/>
      <c r="F5353" s="93"/>
      <c r="G5353" s="96"/>
    </row>
    <row r="5354">
      <c r="A5354" s="93"/>
      <c r="B5354" s="94"/>
      <c r="C5354" s="94"/>
      <c r="D5354" s="94"/>
      <c r="E5354" s="94"/>
      <c r="F5354" s="93"/>
      <c r="G5354" s="96"/>
    </row>
    <row r="5355">
      <c r="A5355" s="93"/>
      <c r="B5355" s="94"/>
      <c r="C5355" s="94"/>
      <c r="D5355" s="94"/>
      <c r="E5355" s="94"/>
      <c r="F5355" s="93"/>
      <c r="G5355" s="96"/>
    </row>
    <row r="5356">
      <c r="A5356" s="93"/>
      <c r="B5356" s="94"/>
      <c r="C5356" s="94"/>
      <c r="D5356" s="94"/>
      <c r="E5356" s="94"/>
      <c r="F5356" s="93"/>
      <c r="G5356" s="93"/>
    </row>
    <row r="5357">
      <c r="A5357" s="93"/>
      <c r="B5357" s="94"/>
      <c r="C5357" s="94"/>
      <c r="D5357" s="94"/>
      <c r="E5357" s="94"/>
      <c r="F5357" s="93"/>
      <c r="G5357" s="93"/>
    </row>
    <row r="5358">
      <c r="A5358" s="93"/>
      <c r="B5358" s="94"/>
      <c r="C5358" s="94"/>
      <c r="D5358" s="94"/>
      <c r="E5358" s="94"/>
      <c r="F5358" s="93"/>
      <c r="G5358" s="93"/>
    </row>
    <row r="5359">
      <c r="A5359" s="93"/>
      <c r="B5359" s="94"/>
      <c r="C5359" s="94"/>
      <c r="D5359" s="94"/>
      <c r="E5359" s="94"/>
      <c r="F5359" s="93"/>
      <c r="G5359" s="93"/>
    </row>
    <row r="5360">
      <c r="A5360" s="93"/>
      <c r="B5360" s="94"/>
      <c r="C5360" s="94"/>
      <c r="D5360" s="94"/>
      <c r="E5360" s="94"/>
      <c r="F5360" s="93"/>
      <c r="G5360" s="96"/>
    </row>
    <row r="5361">
      <c r="A5361" s="93"/>
      <c r="B5361" s="94"/>
      <c r="C5361" s="94"/>
      <c r="D5361" s="94"/>
      <c r="E5361" s="94"/>
      <c r="F5361" s="93"/>
      <c r="G5361" s="96"/>
    </row>
    <row r="5362">
      <c r="A5362" s="93"/>
      <c r="B5362" s="94"/>
      <c r="C5362" s="94"/>
      <c r="D5362" s="94"/>
      <c r="E5362" s="94"/>
      <c r="F5362" s="93"/>
      <c r="G5362" s="96"/>
    </row>
    <row r="5363">
      <c r="A5363" s="93"/>
      <c r="B5363" s="94"/>
      <c r="C5363" s="94"/>
      <c r="D5363" s="94"/>
      <c r="E5363" s="94"/>
      <c r="F5363" s="93"/>
      <c r="G5363" s="96"/>
    </row>
    <row r="5364">
      <c r="A5364" s="93"/>
      <c r="B5364" s="94"/>
      <c r="C5364" s="94"/>
      <c r="D5364" s="94"/>
      <c r="E5364" s="94"/>
      <c r="F5364" s="93"/>
      <c r="G5364" s="96"/>
    </row>
    <row r="5365">
      <c r="A5365" s="93"/>
      <c r="B5365" s="94"/>
      <c r="C5365" s="94"/>
      <c r="D5365" s="94"/>
      <c r="E5365" s="94"/>
      <c r="F5365" s="93"/>
      <c r="G5365" s="93"/>
    </row>
    <row r="5366">
      <c r="A5366" s="93"/>
      <c r="B5366" s="94"/>
      <c r="C5366" s="94"/>
      <c r="D5366" s="94"/>
      <c r="E5366" s="94"/>
      <c r="F5366" s="93"/>
      <c r="G5366" s="96"/>
    </row>
    <row r="5367">
      <c r="A5367" s="93"/>
      <c r="B5367" s="94"/>
      <c r="C5367" s="94"/>
      <c r="D5367" s="94"/>
      <c r="E5367" s="94"/>
      <c r="F5367" s="93"/>
      <c r="G5367" s="96"/>
    </row>
    <row r="5368">
      <c r="A5368" s="93"/>
      <c r="B5368" s="94"/>
      <c r="C5368" s="94"/>
      <c r="D5368" s="94"/>
      <c r="E5368" s="94"/>
      <c r="F5368" s="93"/>
      <c r="G5368" s="96"/>
    </row>
    <row r="5369">
      <c r="A5369" s="93"/>
      <c r="B5369" s="94"/>
      <c r="C5369" s="94"/>
      <c r="D5369" s="94"/>
      <c r="E5369" s="94"/>
      <c r="F5369" s="93"/>
      <c r="G5369" s="96"/>
    </row>
    <row r="5370">
      <c r="A5370" s="93"/>
      <c r="B5370" s="94"/>
      <c r="C5370" s="94"/>
      <c r="D5370" s="94"/>
      <c r="E5370" s="94"/>
      <c r="F5370" s="93"/>
      <c r="G5370" s="96"/>
    </row>
    <row r="5371">
      <c r="A5371" s="93"/>
      <c r="B5371" s="94"/>
      <c r="C5371" s="94"/>
      <c r="D5371" s="94"/>
      <c r="E5371" s="94"/>
      <c r="F5371" s="93"/>
      <c r="G5371" s="96"/>
    </row>
    <row r="5372">
      <c r="A5372" s="93"/>
      <c r="B5372" s="94"/>
      <c r="C5372" s="94"/>
      <c r="D5372" s="94"/>
      <c r="E5372" s="94"/>
      <c r="F5372" s="93"/>
      <c r="G5372" s="96"/>
    </row>
    <row r="5373">
      <c r="A5373" s="93"/>
      <c r="B5373" s="94"/>
      <c r="C5373" s="94"/>
      <c r="D5373" s="94"/>
      <c r="E5373" s="94"/>
      <c r="F5373" s="93"/>
      <c r="G5373" s="96"/>
    </row>
    <row r="5374">
      <c r="A5374" s="93"/>
      <c r="B5374" s="94"/>
      <c r="C5374" s="94"/>
      <c r="D5374" s="94"/>
      <c r="E5374" s="94"/>
      <c r="F5374" s="93"/>
      <c r="G5374" s="96"/>
    </row>
    <row r="5375">
      <c r="A5375" s="93"/>
      <c r="B5375" s="94"/>
      <c r="C5375" s="94"/>
      <c r="D5375" s="94"/>
      <c r="E5375" s="94"/>
      <c r="F5375" s="93"/>
      <c r="G5375" s="96"/>
    </row>
    <row r="5376">
      <c r="A5376" s="93"/>
      <c r="B5376" s="94"/>
      <c r="C5376" s="94"/>
      <c r="D5376" s="94"/>
      <c r="E5376" s="94"/>
      <c r="F5376" s="93"/>
      <c r="G5376" s="96"/>
    </row>
    <row r="5377">
      <c r="A5377" s="93"/>
      <c r="B5377" s="94"/>
      <c r="C5377" s="94"/>
      <c r="D5377" s="94"/>
      <c r="E5377" s="94"/>
      <c r="F5377" s="93"/>
      <c r="G5377" s="96"/>
    </row>
    <row r="5378">
      <c r="A5378" s="93"/>
      <c r="B5378" s="94"/>
      <c r="C5378" s="94"/>
      <c r="D5378" s="94"/>
      <c r="E5378" s="94"/>
      <c r="F5378" s="93"/>
      <c r="G5378" s="96"/>
    </row>
    <row r="5379">
      <c r="A5379" s="93"/>
      <c r="B5379" s="94"/>
      <c r="C5379" s="94"/>
      <c r="D5379" s="94"/>
      <c r="E5379" s="94"/>
      <c r="F5379" s="93"/>
      <c r="G5379" s="96"/>
    </row>
    <row r="5380">
      <c r="A5380" s="93"/>
      <c r="B5380" s="94"/>
      <c r="C5380" s="94"/>
      <c r="D5380" s="94"/>
      <c r="E5380" s="94"/>
      <c r="F5380" s="93"/>
      <c r="G5380" s="93"/>
    </row>
    <row r="5381">
      <c r="A5381" s="93"/>
      <c r="B5381" s="94"/>
      <c r="C5381" s="94"/>
      <c r="D5381" s="94"/>
      <c r="E5381" s="94"/>
      <c r="F5381" s="93"/>
      <c r="G5381" s="96"/>
    </row>
    <row r="5382">
      <c r="A5382" s="93"/>
      <c r="B5382" s="94"/>
      <c r="C5382" s="94"/>
      <c r="D5382" s="94"/>
      <c r="E5382" s="94"/>
      <c r="F5382" s="93"/>
      <c r="G5382" s="96"/>
    </row>
    <row r="5383">
      <c r="A5383" s="93"/>
      <c r="B5383" s="94"/>
      <c r="C5383" s="94"/>
      <c r="D5383" s="94"/>
      <c r="E5383" s="94"/>
      <c r="F5383" s="93"/>
      <c r="G5383" s="96"/>
    </row>
    <row r="5384">
      <c r="A5384" s="93"/>
      <c r="B5384" s="94"/>
      <c r="C5384" s="94"/>
      <c r="D5384" s="94"/>
      <c r="E5384" s="94"/>
      <c r="F5384" s="93"/>
      <c r="G5384" s="96"/>
    </row>
    <row r="5385">
      <c r="A5385" s="93"/>
      <c r="B5385" s="94"/>
      <c r="C5385" s="94"/>
      <c r="D5385" s="94"/>
      <c r="E5385" s="94"/>
      <c r="F5385" s="93"/>
      <c r="G5385" s="96"/>
    </row>
    <row r="5386">
      <c r="A5386" s="93"/>
      <c r="B5386" s="94"/>
      <c r="C5386" s="94"/>
      <c r="D5386" s="94"/>
      <c r="E5386" s="94"/>
      <c r="F5386" s="93"/>
      <c r="G5386" s="96"/>
    </row>
    <row r="5387">
      <c r="A5387" s="93"/>
      <c r="B5387" s="94"/>
      <c r="C5387" s="94"/>
      <c r="D5387" s="94"/>
      <c r="E5387" s="94"/>
      <c r="F5387" s="93"/>
      <c r="G5387" s="96"/>
    </row>
    <row r="5388">
      <c r="A5388" s="93"/>
      <c r="B5388" s="94"/>
      <c r="C5388" s="94"/>
      <c r="D5388" s="94"/>
      <c r="E5388" s="94"/>
      <c r="F5388" s="93"/>
      <c r="G5388" s="96"/>
    </row>
    <row r="5389">
      <c r="A5389" s="93"/>
      <c r="B5389" s="94"/>
      <c r="C5389" s="94"/>
      <c r="D5389" s="94"/>
      <c r="E5389" s="94"/>
      <c r="F5389" s="93"/>
      <c r="G5389" s="96"/>
    </row>
    <row r="5390">
      <c r="A5390" s="93"/>
      <c r="B5390" s="94"/>
      <c r="C5390" s="94"/>
      <c r="D5390" s="94"/>
      <c r="E5390" s="94"/>
      <c r="F5390" s="93"/>
      <c r="G5390" s="96"/>
    </row>
    <row r="5391">
      <c r="A5391" s="93"/>
      <c r="B5391" s="94"/>
      <c r="C5391" s="94"/>
      <c r="D5391" s="94"/>
      <c r="E5391" s="94"/>
      <c r="F5391" s="93"/>
      <c r="G5391" s="93"/>
    </row>
    <row r="5392">
      <c r="A5392" s="93"/>
      <c r="B5392" s="94"/>
      <c r="C5392" s="94"/>
      <c r="D5392" s="94"/>
      <c r="E5392" s="94"/>
      <c r="F5392" s="93"/>
      <c r="G5392" s="93"/>
    </row>
    <row r="5393">
      <c r="A5393" s="93"/>
      <c r="B5393" s="94"/>
      <c r="C5393" s="94"/>
      <c r="D5393" s="94"/>
      <c r="E5393" s="94"/>
      <c r="F5393" s="93"/>
      <c r="G5393" s="93"/>
    </row>
    <row r="5394">
      <c r="A5394" s="93"/>
      <c r="B5394" s="94"/>
      <c r="C5394" s="94"/>
      <c r="D5394" s="94"/>
      <c r="E5394" s="94"/>
      <c r="F5394" s="93"/>
      <c r="G5394" s="93"/>
    </row>
    <row r="5395">
      <c r="A5395" s="93"/>
      <c r="B5395" s="94"/>
      <c r="C5395" s="94"/>
      <c r="D5395" s="94"/>
      <c r="E5395" s="94"/>
      <c r="F5395" s="93"/>
      <c r="G5395" s="96"/>
    </row>
    <row r="5396">
      <c r="A5396" s="93"/>
      <c r="B5396" s="94"/>
      <c r="C5396" s="94"/>
      <c r="D5396" s="94"/>
      <c r="E5396" s="94"/>
      <c r="F5396" s="93"/>
      <c r="G5396" s="96"/>
    </row>
    <row r="5397">
      <c r="A5397" s="93"/>
      <c r="B5397" s="94"/>
      <c r="C5397" s="94"/>
      <c r="D5397" s="94"/>
      <c r="E5397" s="94"/>
      <c r="F5397" s="93"/>
      <c r="G5397" s="96"/>
    </row>
    <row r="5398">
      <c r="A5398" s="93"/>
      <c r="B5398" s="94"/>
      <c r="C5398" s="94"/>
      <c r="D5398" s="94"/>
      <c r="E5398" s="94"/>
      <c r="F5398" s="93"/>
      <c r="G5398" s="96"/>
    </row>
    <row r="5399">
      <c r="A5399" s="93"/>
      <c r="B5399" s="94"/>
      <c r="C5399" s="94"/>
      <c r="D5399" s="94"/>
      <c r="E5399" s="94"/>
      <c r="F5399" s="93"/>
      <c r="G5399" s="96"/>
    </row>
    <row r="5400">
      <c r="A5400" s="93"/>
      <c r="B5400" s="94"/>
      <c r="C5400" s="94"/>
      <c r="D5400" s="94"/>
      <c r="E5400" s="94"/>
      <c r="F5400" s="93"/>
      <c r="G5400" s="96"/>
    </row>
    <row r="5401">
      <c r="A5401" s="93"/>
      <c r="B5401" s="94"/>
      <c r="C5401" s="94"/>
      <c r="D5401" s="94"/>
      <c r="E5401" s="94"/>
      <c r="F5401" s="93"/>
      <c r="G5401" s="96"/>
    </row>
    <row r="5402">
      <c r="A5402" s="93"/>
      <c r="B5402" s="94"/>
      <c r="C5402" s="94"/>
      <c r="D5402" s="94"/>
      <c r="E5402" s="94"/>
      <c r="F5402" s="93"/>
      <c r="G5402" s="96"/>
    </row>
    <row r="5403">
      <c r="A5403" s="93"/>
      <c r="B5403" s="94"/>
      <c r="C5403" s="94"/>
      <c r="D5403" s="94"/>
      <c r="E5403" s="94"/>
      <c r="F5403" s="93"/>
      <c r="G5403" s="96"/>
    </row>
    <row r="5404">
      <c r="A5404" s="93"/>
      <c r="B5404" s="94"/>
      <c r="C5404" s="94"/>
      <c r="D5404" s="94"/>
      <c r="E5404" s="94"/>
      <c r="F5404" s="93"/>
      <c r="G5404" s="93"/>
    </row>
    <row r="5405">
      <c r="A5405" s="93"/>
      <c r="B5405" s="94"/>
      <c r="C5405" s="94"/>
      <c r="D5405" s="94"/>
      <c r="E5405" s="94"/>
      <c r="F5405" s="93"/>
      <c r="G5405" s="93"/>
    </row>
    <row r="5406">
      <c r="A5406" s="93"/>
      <c r="B5406" s="94"/>
      <c r="C5406" s="94"/>
      <c r="D5406" s="94"/>
      <c r="E5406" s="94"/>
      <c r="F5406" s="93"/>
      <c r="G5406" s="93"/>
    </row>
    <row r="5407">
      <c r="A5407" s="93"/>
      <c r="B5407" s="94"/>
      <c r="C5407" s="94"/>
      <c r="D5407" s="94"/>
      <c r="E5407" s="94"/>
      <c r="F5407" s="93"/>
      <c r="G5407" s="93"/>
    </row>
    <row r="5408">
      <c r="A5408" s="93"/>
      <c r="B5408" s="94"/>
      <c r="C5408" s="94"/>
      <c r="D5408" s="94"/>
      <c r="E5408" s="94"/>
      <c r="F5408" s="93"/>
      <c r="G5408" s="96"/>
    </row>
    <row r="5409">
      <c r="A5409" s="93"/>
      <c r="B5409" s="94"/>
      <c r="C5409" s="94"/>
      <c r="D5409" s="94"/>
      <c r="E5409" s="94"/>
      <c r="F5409" s="93"/>
      <c r="G5409" s="96"/>
    </row>
    <row r="5410">
      <c r="A5410" s="93"/>
      <c r="B5410" s="94"/>
      <c r="C5410" s="94"/>
      <c r="D5410" s="94"/>
      <c r="E5410" s="94"/>
      <c r="F5410" s="93"/>
      <c r="G5410" s="96"/>
    </row>
    <row r="5411">
      <c r="A5411" s="93"/>
      <c r="B5411" s="94"/>
      <c r="C5411" s="94"/>
      <c r="D5411" s="94"/>
      <c r="E5411" s="94"/>
      <c r="F5411" s="93"/>
      <c r="G5411" s="96"/>
    </row>
    <row r="5412">
      <c r="A5412" s="93"/>
      <c r="B5412" s="94"/>
      <c r="C5412" s="94"/>
      <c r="D5412" s="94"/>
      <c r="E5412" s="94"/>
      <c r="F5412" s="93"/>
      <c r="G5412" s="96"/>
    </row>
    <row r="5413">
      <c r="A5413" s="93"/>
      <c r="B5413" s="94"/>
      <c r="C5413" s="94"/>
      <c r="D5413" s="94"/>
      <c r="E5413" s="94"/>
      <c r="F5413" s="93"/>
      <c r="G5413" s="96"/>
    </row>
    <row r="5414">
      <c r="A5414" s="93"/>
      <c r="B5414" s="94"/>
      <c r="C5414" s="94"/>
      <c r="D5414" s="94"/>
      <c r="E5414" s="94"/>
      <c r="F5414" s="93"/>
      <c r="G5414" s="96"/>
    </row>
    <row r="5415">
      <c r="A5415" s="93"/>
      <c r="B5415" s="94"/>
      <c r="C5415" s="94"/>
      <c r="D5415" s="94"/>
      <c r="E5415" s="94"/>
      <c r="F5415" s="93"/>
      <c r="G5415" s="96"/>
    </row>
    <row r="5416">
      <c r="A5416" s="93"/>
      <c r="B5416" s="94"/>
      <c r="C5416" s="94"/>
      <c r="D5416" s="94"/>
      <c r="E5416" s="94"/>
      <c r="F5416" s="93"/>
      <c r="G5416" s="96"/>
    </row>
    <row r="5417">
      <c r="A5417" s="93"/>
      <c r="B5417" s="94"/>
      <c r="C5417" s="94"/>
      <c r="D5417" s="94"/>
      <c r="E5417" s="94"/>
      <c r="F5417" s="93"/>
      <c r="G5417" s="96"/>
    </row>
    <row r="5418">
      <c r="A5418" s="93"/>
      <c r="B5418" s="94"/>
      <c r="C5418" s="94"/>
      <c r="D5418" s="94"/>
      <c r="E5418" s="94"/>
      <c r="F5418" s="93"/>
      <c r="G5418" s="96"/>
    </row>
    <row r="5419">
      <c r="A5419" s="93"/>
      <c r="B5419" s="94"/>
      <c r="C5419" s="94"/>
      <c r="D5419" s="94"/>
      <c r="E5419" s="94"/>
      <c r="F5419" s="93"/>
      <c r="G5419" s="96"/>
    </row>
    <row r="5420">
      <c r="A5420" s="93"/>
      <c r="B5420" s="94"/>
      <c r="C5420" s="94"/>
      <c r="D5420" s="94"/>
      <c r="E5420" s="94"/>
      <c r="F5420" s="93"/>
      <c r="G5420" s="96"/>
    </row>
    <row r="5421">
      <c r="A5421" s="93"/>
      <c r="B5421" s="94"/>
      <c r="C5421" s="94"/>
      <c r="D5421" s="94"/>
      <c r="E5421" s="94"/>
      <c r="F5421" s="93"/>
      <c r="G5421" s="96"/>
    </row>
    <row r="5422">
      <c r="A5422" s="93"/>
      <c r="B5422" s="94"/>
      <c r="C5422" s="94"/>
      <c r="D5422" s="94"/>
      <c r="E5422" s="94"/>
      <c r="F5422" s="93"/>
      <c r="G5422" s="96"/>
    </row>
    <row r="5423">
      <c r="A5423" s="93"/>
      <c r="B5423" s="94"/>
      <c r="C5423" s="94"/>
      <c r="D5423" s="94"/>
      <c r="E5423" s="94"/>
      <c r="F5423" s="93"/>
      <c r="G5423" s="96"/>
    </row>
    <row r="5424">
      <c r="A5424" s="93"/>
      <c r="B5424" s="94"/>
      <c r="C5424" s="94"/>
      <c r="D5424" s="94"/>
      <c r="E5424" s="94"/>
      <c r="F5424" s="93"/>
      <c r="G5424" s="96"/>
    </row>
    <row r="5425">
      <c r="A5425" s="93"/>
      <c r="B5425" s="94"/>
      <c r="C5425" s="94"/>
      <c r="D5425" s="94"/>
      <c r="E5425" s="94"/>
      <c r="F5425" s="93"/>
      <c r="G5425" s="96"/>
    </row>
    <row r="5426">
      <c r="A5426" s="93"/>
      <c r="B5426" s="94"/>
      <c r="C5426" s="94"/>
      <c r="D5426" s="94"/>
      <c r="E5426" s="94"/>
      <c r="F5426" s="93"/>
      <c r="G5426" s="96"/>
    </row>
    <row r="5427">
      <c r="A5427" s="93"/>
      <c r="B5427" s="94"/>
      <c r="C5427" s="94"/>
      <c r="D5427" s="94"/>
      <c r="E5427" s="94"/>
      <c r="F5427" s="93"/>
      <c r="G5427" s="96"/>
    </row>
    <row r="5428">
      <c r="A5428" s="93"/>
      <c r="B5428" s="94"/>
      <c r="C5428" s="94"/>
      <c r="D5428" s="94"/>
      <c r="E5428" s="94"/>
      <c r="F5428" s="93"/>
      <c r="G5428" s="93"/>
    </row>
    <row r="5429">
      <c r="A5429" s="93"/>
      <c r="B5429" s="94"/>
      <c r="C5429" s="94"/>
      <c r="D5429" s="94"/>
      <c r="E5429" s="94"/>
      <c r="F5429" s="93"/>
      <c r="G5429" s="93"/>
    </row>
    <row r="5430">
      <c r="A5430" s="93"/>
      <c r="B5430" s="94"/>
      <c r="C5430" s="94"/>
      <c r="D5430" s="94"/>
      <c r="E5430" s="94"/>
      <c r="F5430" s="93"/>
      <c r="G5430" s="93"/>
    </row>
    <row r="5431">
      <c r="A5431" s="93"/>
      <c r="B5431" s="94"/>
      <c r="C5431" s="94"/>
      <c r="D5431" s="94"/>
      <c r="E5431" s="94"/>
      <c r="F5431" s="93"/>
      <c r="G5431" s="93"/>
    </row>
    <row r="5432">
      <c r="A5432" s="93"/>
      <c r="B5432" s="94"/>
      <c r="C5432" s="94"/>
      <c r="D5432" s="94"/>
      <c r="E5432" s="94"/>
      <c r="F5432" s="93"/>
      <c r="G5432" s="93"/>
    </row>
    <row r="5433">
      <c r="A5433" s="93"/>
      <c r="B5433" s="94"/>
      <c r="C5433" s="94"/>
      <c r="D5433" s="94"/>
      <c r="E5433" s="94"/>
      <c r="F5433" s="93"/>
      <c r="G5433" s="93"/>
    </row>
    <row r="5434">
      <c r="A5434" s="93"/>
      <c r="B5434" s="94"/>
      <c r="C5434" s="94"/>
      <c r="D5434" s="94"/>
      <c r="E5434" s="94"/>
      <c r="F5434" s="93"/>
      <c r="G5434" s="93"/>
    </row>
    <row r="5435">
      <c r="A5435" s="93"/>
      <c r="B5435" s="94"/>
      <c r="C5435" s="94"/>
      <c r="D5435" s="94"/>
      <c r="E5435" s="94"/>
      <c r="F5435" s="93"/>
      <c r="G5435" s="96"/>
    </row>
    <row r="5436">
      <c r="A5436" s="93"/>
      <c r="B5436" s="94"/>
      <c r="C5436" s="94"/>
      <c r="D5436" s="94"/>
      <c r="E5436" s="94"/>
      <c r="F5436" s="93"/>
      <c r="G5436" s="96"/>
    </row>
    <row r="5437">
      <c r="A5437" s="93"/>
      <c r="B5437" s="94"/>
      <c r="C5437" s="94"/>
      <c r="D5437" s="94"/>
      <c r="E5437" s="94"/>
      <c r="F5437" s="93"/>
      <c r="G5437" s="96"/>
    </row>
    <row r="5438">
      <c r="A5438" s="93"/>
      <c r="B5438" s="94"/>
      <c r="C5438" s="94"/>
      <c r="D5438" s="94"/>
      <c r="E5438" s="94"/>
      <c r="F5438" s="93"/>
      <c r="G5438" s="96"/>
    </row>
    <row r="5439">
      <c r="A5439" s="93"/>
      <c r="B5439" s="94"/>
      <c r="C5439" s="94"/>
      <c r="D5439" s="94"/>
      <c r="E5439" s="94"/>
      <c r="F5439" s="93"/>
      <c r="G5439" s="96"/>
    </row>
    <row r="5440">
      <c r="A5440" s="93"/>
      <c r="B5440" s="94"/>
      <c r="C5440" s="94"/>
      <c r="D5440" s="94"/>
      <c r="E5440" s="94"/>
      <c r="F5440" s="93"/>
      <c r="G5440" s="96"/>
    </row>
    <row r="5441">
      <c r="A5441" s="93"/>
      <c r="B5441" s="94"/>
      <c r="C5441" s="94"/>
      <c r="D5441" s="94"/>
      <c r="E5441" s="94"/>
      <c r="F5441" s="93"/>
      <c r="G5441" s="96"/>
    </row>
    <row r="5442">
      <c r="A5442" s="93"/>
      <c r="B5442" s="94"/>
      <c r="C5442" s="94"/>
      <c r="D5442" s="94"/>
      <c r="E5442" s="94"/>
      <c r="F5442" s="93"/>
      <c r="G5442" s="96"/>
    </row>
    <row r="5443">
      <c r="A5443" s="93"/>
      <c r="B5443" s="94"/>
      <c r="C5443" s="94"/>
      <c r="D5443" s="94"/>
      <c r="E5443" s="94"/>
      <c r="F5443" s="93"/>
      <c r="G5443" s="96"/>
    </row>
    <row r="5444">
      <c r="A5444" s="93"/>
      <c r="B5444" s="94"/>
      <c r="C5444" s="94"/>
      <c r="D5444" s="94"/>
      <c r="E5444" s="94"/>
      <c r="F5444" s="93"/>
      <c r="G5444" s="96"/>
    </row>
    <row r="5445">
      <c r="A5445" s="93"/>
      <c r="B5445" s="94"/>
      <c r="C5445" s="94"/>
      <c r="D5445" s="94"/>
      <c r="E5445" s="94"/>
      <c r="F5445" s="93"/>
      <c r="G5445" s="96"/>
    </row>
    <row r="5446">
      <c r="A5446" s="93"/>
      <c r="B5446" s="94"/>
      <c r="C5446" s="94"/>
      <c r="D5446" s="94"/>
      <c r="E5446" s="94"/>
      <c r="F5446" s="93"/>
      <c r="G5446" s="96"/>
    </row>
    <row r="5447">
      <c r="A5447" s="93"/>
      <c r="B5447" s="94"/>
      <c r="C5447" s="94"/>
      <c r="D5447" s="94"/>
      <c r="E5447" s="94"/>
      <c r="F5447" s="93"/>
      <c r="G5447" s="96"/>
    </row>
    <row r="5448">
      <c r="A5448" s="93"/>
      <c r="B5448" s="94"/>
      <c r="C5448" s="94"/>
      <c r="D5448" s="94"/>
      <c r="E5448" s="94"/>
      <c r="F5448" s="93"/>
      <c r="G5448" s="93"/>
    </row>
    <row r="5449">
      <c r="A5449" s="93"/>
      <c r="B5449" s="94"/>
      <c r="C5449" s="94"/>
      <c r="D5449" s="94"/>
      <c r="E5449" s="94"/>
      <c r="F5449" s="93"/>
      <c r="G5449" s="96"/>
    </row>
    <row r="5450">
      <c r="A5450" s="93"/>
      <c r="B5450" s="94"/>
      <c r="C5450" s="94"/>
      <c r="D5450" s="94"/>
      <c r="E5450" s="94"/>
      <c r="F5450" s="93"/>
      <c r="G5450" s="96"/>
    </row>
    <row r="5451">
      <c r="A5451" s="93"/>
      <c r="B5451" s="94"/>
      <c r="C5451" s="94"/>
      <c r="D5451" s="94"/>
      <c r="E5451" s="94"/>
      <c r="F5451" s="93"/>
      <c r="G5451" s="96"/>
    </row>
    <row r="5452">
      <c r="A5452" s="93"/>
      <c r="B5452" s="94"/>
      <c r="C5452" s="94"/>
      <c r="D5452" s="94"/>
      <c r="E5452" s="94"/>
      <c r="F5452" s="93"/>
      <c r="G5452" s="96"/>
    </row>
    <row r="5453">
      <c r="A5453" s="93"/>
      <c r="B5453" s="94"/>
      <c r="C5453" s="94"/>
      <c r="D5453" s="94"/>
      <c r="E5453" s="94"/>
      <c r="F5453" s="93"/>
      <c r="G5453" s="96"/>
    </row>
    <row r="5454">
      <c r="A5454" s="93"/>
      <c r="B5454" s="94"/>
      <c r="C5454" s="94"/>
      <c r="D5454" s="94"/>
      <c r="E5454" s="94"/>
      <c r="F5454" s="93"/>
      <c r="G5454" s="96"/>
    </row>
    <row r="5455">
      <c r="A5455" s="93"/>
      <c r="B5455" s="94"/>
      <c r="C5455" s="94"/>
      <c r="D5455" s="94"/>
      <c r="E5455" s="94"/>
      <c r="F5455" s="93"/>
      <c r="G5455" s="96"/>
    </row>
    <row r="5456">
      <c r="A5456" s="93"/>
      <c r="B5456" s="94"/>
      <c r="C5456" s="94"/>
      <c r="D5456" s="94"/>
      <c r="E5456" s="94"/>
      <c r="F5456" s="93"/>
      <c r="G5456" s="96"/>
    </row>
    <row r="5457">
      <c r="A5457" s="93"/>
      <c r="B5457" s="94"/>
      <c r="C5457" s="94"/>
      <c r="D5457" s="94"/>
      <c r="E5457" s="94"/>
      <c r="F5457" s="93"/>
      <c r="G5457" s="96"/>
    </row>
    <row r="5458">
      <c r="A5458" s="93"/>
      <c r="B5458" s="94"/>
      <c r="C5458" s="94"/>
      <c r="D5458" s="94"/>
      <c r="E5458" s="94"/>
      <c r="F5458" s="93"/>
      <c r="G5458" s="96"/>
    </row>
    <row r="5459">
      <c r="A5459" s="93"/>
      <c r="B5459" s="94"/>
      <c r="C5459" s="94"/>
      <c r="D5459" s="94"/>
      <c r="E5459" s="94"/>
      <c r="F5459" s="93"/>
      <c r="G5459" s="96"/>
    </row>
    <row r="5460">
      <c r="A5460" s="93"/>
      <c r="B5460" s="94"/>
      <c r="C5460" s="94"/>
      <c r="D5460" s="94"/>
      <c r="E5460" s="94"/>
      <c r="F5460" s="93"/>
      <c r="G5460" s="93"/>
    </row>
    <row r="5461">
      <c r="A5461" s="93"/>
      <c r="B5461" s="94"/>
      <c r="C5461" s="94"/>
      <c r="D5461" s="94"/>
      <c r="E5461" s="94"/>
      <c r="F5461" s="93"/>
      <c r="G5461" s="93"/>
    </row>
    <row r="5462">
      <c r="A5462" s="93"/>
      <c r="B5462" s="94"/>
      <c r="C5462" s="94"/>
      <c r="D5462" s="94"/>
      <c r="E5462" s="94"/>
      <c r="F5462" s="93"/>
      <c r="G5462" s="96"/>
    </row>
    <row r="5463">
      <c r="A5463" s="93"/>
      <c r="B5463" s="94"/>
      <c r="C5463" s="94"/>
      <c r="D5463" s="94"/>
      <c r="E5463" s="94"/>
      <c r="F5463" s="93"/>
      <c r="G5463" s="96"/>
    </row>
    <row r="5464">
      <c r="A5464" s="93"/>
      <c r="B5464" s="94"/>
      <c r="C5464" s="94"/>
      <c r="D5464" s="94"/>
      <c r="E5464" s="94"/>
      <c r="F5464" s="93"/>
      <c r="G5464" s="96"/>
    </row>
    <row r="5465">
      <c r="A5465" s="93"/>
      <c r="B5465" s="94"/>
      <c r="C5465" s="94"/>
      <c r="D5465" s="94"/>
      <c r="E5465" s="94"/>
      <c r="F5465" s="93"/>
      <c r="G5465" s="96"/>
    </row>
    <row r="5466">
      <c r="A5466" s="93"/>
      <c r="B5466" s="94"/>
      <c r="C5466" s="94"/>
      <c r="D5466" s="94"/>
      <c r="E5466" s="94"/>
      <c r="F5466" s="93"/>
      <c r="G5466" s="96"/>
    </row>
    <row r="5467">
      <c r="A5467" s="93"/>
      <c r="B5467" s="94"/>
      <c r="C5467" s="94"/>
      <c r="D5467" s="94"/>
      <c r="E5467" s="94"/>
      <c r="F5467" s="93"/>
      <c r="G5467" s="96"/>
    </row>
    <row r="5468">
      <c r="A5468" s="93"/>
      <c r="B5468" s="94"/>
      <c r="C5468" s="94"/>
      <c r="D5468" s="94"/>
      <c r="E5468" s="94"/>
      <c r="F5468" s="93"/>
      <c r="G5468" s="93"/>
    </row>
    <row r="5469">
      <c r="A5469" s="93"/>
      <c r="B5469" s="94"/>
      <c r="C5469" s="94"/>
      <c r="D5469" s="94"/>
      <c r="E5469" s="94"/>
      <c r="F5469" s="93"/>
      <c r="G5469" s="93"/>
    </row>
    <row r="5470">
      <c r="A5470" s="93"/>
      <c r="B5470" s="94"/>
      <c r="C5470" s="94"/>
      <c r="D5470" s="94"/>
      <c r="E5470" s="94"/>
      <c r="F5470" s="93"/>
      <c r="G5470" s="93"/>
    </row>
    <row r="5471">
      <c r="A5471" s="93"/>
      <c r="B5471" s="94"/>
      <c r="C5471" s="94"/>
      <c r="D5471" s="94"/>
      <c r="E5471" s="94"/>
      <c r="F5471" s="93"/>
      <c r="G5471" s="96"/>
    </row>
    <row r="5472">
      <c r="A5472" s="93"/>
      <c r="B5472" s="94"/>
      <c r="C5472" s="94"/>
      <c r="D5472" s="94"/>
      <c r="E5472" s="94"/>
      <c r="F5472" s="93"/>
      <c r="G5472" s="96"/>
    </row>
    <row r="5473">
      <c r="A5473" s="93"/>
      <c r="B5473" s="94"/>
      <c r="C5473" s="94"/>
      <c r="D5473" s="94"/>
      <c r="E5473" s="94"/>
      <c r="F5473" s="93"/>
      <c r="G5473" s="96"/>
    </row>
    <row r="5474">
      <c r="A5474" s="93"/>
      <c r="B5474" s="94"/>
      <c r="C5474" s="94"/>
      <c r="D5474" s="94"/>
      <c r="E5474" s="94"/>
      <c r="F5474" s="93"/>
      <c r="G5474" s="96"/>
    </row>
    <row r="5475">
      <c r="A5475" s="93"/>
      <c r="B5475" s="94"/>
      <c r="C5475" s="94"/>
      <c r="D5475" s="94"/>
      <c r="E5475" s="94"/>
      <c r="F5475" s="93"/>
      <c r="G5475" s="96"/>
    </row>
    <row r="5476">
      <c r="A5476" s="93"/>
      <c r="B5476" s="94"/>
      <c r="C5476" s="94"/>
      <c r="D5476" s="94"/>
      <c r="E5476" s="94"/>
      <c r="F5476" s="93"/>
      <c r="G5476" s="96"/>
    </row>
    <row r="5477">
      <c r="A5477" s="93"/>
      <c r="B5477" s="94"/>
      <c r="C5477" s="94"/>
      <c r="D5477" s="94"/>
      <c r="E5477" s="94"/>
      <c r="F5477" s="93"/>
      <c r="G5477" s="96"/>
    </row>
    <row r="5478">
      <c r="A5478" s="93"/>
      <c r="B5478" s="94"/>
      <c r="C5478" s="94"/>
      <c r="D5478" s="94"/>
      <c r="E5478" s="94"/>
      <c r="F5478" s="93"/>
      <c r="G5478" s="96"/>
    </row>
    <row r="5479">
      <c r="A5479" s="93"/>
      <c r="B5479" s="94"/>
      <c r="C5479" s="94"/>
      <c r="D5479" s="94"/>
      <c r="E5479" s="94"/>
      <c r="F5479" s="93"/>
      <c r="G5479" s="96"/>
    </row>
    <row r="5480">
      <c r="A5480" s="93"/>
      <c r="B5480" s="94"/>
      <c r="C5480" s="94"/>
      <c r="D5480" s="94"/>
      <c r="E5480" s="94"/>
      <c r="F5480" s="93"/>
      <c r="G5480" s="96"/>
    </row>
    <row r="5481">
      <c r="A5481" s="93"/>
      <c r="B5481" s="94"/>
      <c r="C5481" s="94"/>
      <c r="D5481" s="94"/>
      <c r="E5481" s="94"/>
      <c r="F5481" s="93"/>
      <c r="G5481" s="96"/>
    </row>
    <row r="5482">
      <c r="A5482" s="93"/>
      <c r="B5482" s="94"/>
      <c r="C5482" s="94"/>
      <c r="D5482" s="94"/>
      <c r="E5482" s="94"/>
      <c r="F5482" s="93"/>
      <c r="G5482" s="96"/>
    </row>
    <row r="5483">
      <c r="A5483" s="93"/>
      <c r="B5483" s="94"/>
      <c r="C5483" s="94"/>
      <c r="D5483" s="94"/>
      <c r="E5483" s="94"/>
      <c r="F5483" s="93"/>
      <c r="G5483" s="96"/>
    </row>
    <row r="5484">
      <c r="A5484" s="93"/>
      <c r="B5484" s="94"/>
      <c r="C5484" s="94"/>
      <c r="D5484" s="94"/>
      <c r="E5484" s="94"/>
      <c r="F5484" s="93"/>
      <c r="G5484" s="93"/>
    </row>
    <row r="5485">
      <c r="A5485" s="93"/>
      <c r="B5485" s="94"/>
      <c r="C5485" s="94"/>
      <c r="D5485" s="94"/>
      <c r="E5485" s="94"/>
      <c r="F5485" s="93"/>
      <c r="G5485" s="93"/>
    </row>
    <row r="5486">
      <c r="A5486" s="93"/>
      <c r="B5486" s="94"/>
      <c r="C5486" s="94"/>
      <c r="D5486" s="94"/>
      <c r="E5486" s="94"/>
      <c r="F5486" s="93"/>
      <c r="G5486" s="93"/>
    </row>
    <row r="5487">
      <c r="A5487" s="93"/>
      <c r="B5487" s="94"/>
      <c r="C5487" s="94"/>
      <c r="D5487" s="94"/>
      <c r="E5487" s="94"/>
      <c r="F5487" s="93"/>
      <c r="G5487" s="93"/>
    </row>
    <row r="5488">
      <c r="A5488" s="93"/>
      <c r="B5488" s="94"/>
      <c r="C5488" s="94"/>
      <c r="D5488" s="94"/>
      <c r="E5488" s="94"/>
      <c r="F5488" s="93"/>
      <c r="G5488" s="93"/>
    </row>
    <row r="5489">
      <c r="A5489" s="93"/>
      <c r="B5489" s="94"/>
      <c r="C5489" s="94"/>
      <c r="D5489" s="94"/>
      <c r="E5489" s="94"/>
      <c r="F5489" s="93"/>
      <c r="G5489" s="93"/>
    </row>
    <row r="5490">
      <c r="A5490" s="93"/>
      <c r="B5490" s="94"/>
      <c r="C5490" s="94"/>
      <c r="D5490" s="94"/>
      <c r="E5490" s="94"/>
      <c r="F5490" s="93"/>
      <c r="G5490" s="96"/>
    </row>
    <row r="5491">
      <c r="A5491" s="93"/>
      <c r="B5491" s="94"/>
      <c r="C5491" s="94"/>
      <c r="D5491" s="94"/>
      <c r="E5491" s="94"/>
      <c r="F5491" s="93"/>
      <c r="G5491" s="96"/>
    </row>
    <row r="5492">
      <c r="A5492" s="93"/>
      <c r="B5492" s="94"/>
      <c r="C5492" s="94"/>
      <c r="D5492" s="94"/>
      <c r="E5492" s="94"/>
      <c r="F5492" s="93"/>
      <c r="G5492" s="96"/>
    </row>
    <row r="5493">
      <c r="A5493" s="93"/>
      <c r="B5493" s="94"/>
      <c r="C5493" s="94"/>
      <c r="D5493" s="94"/>
      <c r="E5493" s="94"/>
      <c r="F5493" s="93"/>
      <c r="G5493" s="96"/>
    </row>
    <row r="5494">
      <c r="A5494" s="93"/>
      <c r="B5494" s="94"/>
      <c r="C5494" s="94"/>
      <c r="D5494" s="94"/>
      <c r="E5494" s="94"/>
      <c r="F5494" s="93"/>
      <c r="G5494" s="96"/>
    </row>
    <row r="5495">
      <c r="A5495" s="93"/>
      <c r="B5495" s="94"/>
      <c r="C5495" s="94"/>
      <c r="D5495" s="94"/>
      <c r="E5495" s="94"/>
      <c r="F5495" s="93"/>
      <c r="G5495" s="96"/>
    </row>
    <row r="5496">
      <c r="A5496" s="93"/>
      <c r="B5496" s="94"/>
      <c r="C5496" s="94"/>
      <c r="D5496" s="94"/>
      <c r="E5496" s="94"/>
      <c r="F5496" s="93"/>
      <c r="G5496" s="96"/>
    </row>
    <row r="5497">
      <c r="A5497" s="93"/>
      <c r="B5497" s="94"/>
      <c r="C5497" s="94"/>
      <c r="D5497" s="94"/>
      <c r="E5497" s="94"/>
      <c r="F5497" s="93"/>
      <c r="G5497" s="96"/>
    </row>
    <row r="5498">
      <c r="A5498" s="93"/>
      <c r="B5498" s="94"/>
      <c r="C5498" s="94"/>
      <c r="D5498" s="94"/>
      <c r="E5498" s="94"/>
      <c r="F5498" s="93"/>
      <c r="G5498" s="96"/>
    </row>
    <row r="5499">
      <c r="A5499" s="93"/>
      <c r="B5499" s="94"/>
      <c r="C5499" s="94"/>
      <c r="D5499" s="94"/>
      <c r="E5499" s="94"/>
      <c r="F5499" s="93"/>
      <c r="G5499" s="96"/>
    </row>
    <row r="5500">
      <c r="A5500" s="93"/>
      <c r="B5500" s="94"/>
      <c r="C5500" s="94"/>
      <c r="D5500" s="94"/>
      <c r="E5500" s="94"/>
      <c r="F5500" s="93"/>
      <c r="G5500" s="96"/>
    </row>
    <row r="5501">
      <c r="A5501" s="93"/>
      <c r="B5501" s="94"/>
      <c r="C5501" s="94"/>
      <c r="D5501" s="94"/>
      <c r="E5501" s="94"/>
      <c r="F5501" s="93"/>
      <c r="G5501" s="96"/>
    </row>
    <row r="5502">
      <c r="A5502" s="93"/>
      <c r="B5502" s="94"/>
      <c r="C5502" s="94"/>
      <c r="D5502" s="94"/>
      <c r="E5502" s="94"/>
      <c r="F5502" s="93"/>
      <c r="G5502" s="96"/>
    </row>
    <row r="5503">
      <c r="A5503" s="93"/>
      <c r="B5503" s="94"/>
      <c r="C5503" s="94"/>
      <c r="D5503" s="94"/>
      <c r="E5503" s="94"/>
      <c r="F5503" s="93"/>
      <c r="G5503" s="93"/>
    </row>
    <row r="5504">
      <c r="A5504" s="93"/>
      <c r="B5504" s="94"/>
      <c r="C5504" s="94"/>
      <c r="D5504" s="94"/>
      <c r="E5504" s="94"/>
      <c r="F5504" s="93"/>
      <c r="G5504" s="96"/>
    </row>
    <row r="5505">
      <c r="A5505" s="93"/>
      <c r="B5505" s="94"/>
      <c r="C5505" s="94"/>
      <c r="D5505" s="94"/>
      <c r="E5505" s="94"/>
      <c r="F5505" s="93"/>
      <c r="G5505" s="96"/>
    </row>
    <row r="5506">
      <c r="A5506" s="93"/>
      <c r="B5506" s="94"/>
      <c r="C5506" s="94"/>
      <c r="D5506" s="94"/>
      <c r="E5506" s="94"/>
      <c r="F5506" s="93"/>
      <c r="G5506" s="96"/>
    </row>
    <row r="5507">
      <c r="A5507" s="93"/>
      <c r="B5507" s="94"/>
      <c r="C5507" s="94"/>
      <c r="D5507" s="94"/>
      <c r="E5507" s="94"/>
      <c r="F5507" s="93"/>
      <c r="G5507" s="96"/>
    </row>
    <row r="5508">
      <c r="A5508" s="93"/>
      <c r="B5508" s="94"/>
      <c r="C5508" s="94"/>
      <c r="D5508" s="94"/>
      <c r="E5508" s="94"/>
      <c r="F5508" s="93"/>
      <c r="G5508" s="96"/>
    </row>
    <row r="5509">
      <c r="A5509" s="93"/>
      <c r="B5509" s="94"/>
      <c r="C5509" s="94"/>
      <c r="D5509" s="94"/>
      <c r="E5509" s="94"/>
      <c r="F5509" s="93"/>
      <c r="G5509" s="96"/>
    </row>
    <row r="5510">
      <c r="A5510" s="93"/>
      <c r="B5510" s="94"/>
      <c r="C5510" s="94"/>
      <c r="D5510" s="94"/>
      <c r="E5510" s="94"/>
      <c r="F5510" s="93"/>
      <c r="G5510" s="96"/>
    </row>
    <row r="5511">
      <c r="A5511" s="93"/>
      <c r="B5511" s="94"/>
      <c r="C5511" s="94"/>
      <c r="D5511" s="94"/>
      <c r="E5511" s="94"/>
      <c r="F5511" s="93"/>
      <c r="G5511" s="96"/>
    </row>
    <row r="5512">
      <c r="A5512" s="93"/>
      <c r="B5512" s="94"/>
      <c r="C5512" s="94"/>
      <c r="D5512" s="94"/>
      <c r="E5512" s="94"/>
      <c r="F5512" s="93"/>
      <c r="G5512" s="96"/>
    </row>
    <row r="5513">
      <c r="A5513" s="93"/>
      <c r="B5513" s="94"/>
      <c r="C5513" s="94"/>
      <c r="D5513" s="94"/>
      <c r="E5513" s="94"/>
      <c r="F5513" s="93"/>
      <c r="G5513" s="96"/>
    </row>
    <row r="5514">
      <c r="A5514" s="93"/>
      <c r="B5514" s="94"/>
      <c r="C5514" s="94"/>
      <c r="D5514" s="94"/>
      <c r="E5514" s="94"/>
      <c r="F5514" s="93"/>
      <c r="G5514" s="96"/>
    </row>
    <row r="5515">
      <c r="A5515" s="93"/>
      <c r="B5515" s="94"/>
      <c r="C5515" s="94"/>
      <c r="D5515" s="94"/>
      <c r="E5515" s="94"/>
      <c r="F5515" s="93"/>
      <c r="G5515" s="96"/>
    </row>
    <row r="5516">
      <c r="A5516" s="93"/>
      <c r="B5516" s="94"/>
      <c r="C5516" s="94"/>
      <c r="D5516" s="94"/>
      <c r="E5516" s="94"/>
      <c r="F5516" s="93"/>
      <c r="G5516" s="96"/>
    </row>
    <row r="5517">
      <c r="A5517" s="93"/>
      <c r="B5517" s="94"/>
      <c r="C5517" s="94"/>
      <c r="D5517" s="94"/>
      <c r="E5517" s="94"/>
      <c r="F5517" s="93"/>
      <c r="G5517" s="96"/>
    </row>
    <row r="5518">
      <c r="A5518" s="93"/>
      <c r="B5518" s="94"/>
      <c r="C5518" s="94"/>
      <c r="D5518" s="94"/>
      <c r="E5518" s="94"/>
      <c r="F5518" s="93"/>
      <c r="G5518" s="96"/>
    </row>
    <row r="5519">
      <c r="A5519" s="93"/>
      <c r="B5519" s="94"/>
      <c r="C5519" s="94"/>
      <c r="D5519" s="94"/>
      <c r="E5519" s="94"/>
      <c r="F5519" s="93"/>
      <c r="G5519" s="96"/>
    </row>
    <row r="5520">
      <c r="A5520" s="93"/>
      <c r="B5520" s="94"/>
      <c r="C5520" s="94"/>
      <c r="D5520" s="94"/>
      <c r="E5520" s="94"/>
      <c r="F5520" s="93"/>
      <c r="G5520" s="96"/>
    </row>
    <row r="5521">
      <c r="A5521" s="93"/>
      <c r="B5521" s="94"/>
      <c r="C5521" s="94"/>
      <c r="D5521" s="94"/>
      <c r="E5521" s="94"/>
      <c r="F5521" s="93"/>
      <c r="G5521" s="96"/>
    </row>
    <row r="5522">
      <c r="A5522" s="93"/>
      <c r="B5522" s="94"/>
      <c r="C5522" s="94"/>
      <c r="D5522" s="94"/>
      <c r="E5522" s="94"/>
      <c r="F5522" s="93"/>
      <c r="G5522" s="96"/>
    </row>
    <row r="5523">
      <c r="A5523" s="93"/>
      <c r="B5523" s="94"/>
      <c r="C5523" s="94"/>
      <c r="D5523" s="94"/>
      <c r="E5523" s="94"/>
      <c r="F5523" s="93"/>
      <c r="G5523" s="96"/>
    </row>
    <row r="5524">
      <c r="A5524" s="93"/>
      <c r="B5524" s="94"/>
      <c r="C5524" s="94"/>
      <c r="D5524" s="94"/>
      <c r="E5524" s="94"/>
      <c r="F5524" s="93"/>
      <c r="G5524" s="96"/>
    </row>
    <row r="5525">
      <c r="A5525" s="93"/>
      <c r="B5525" s="94"/>
      <c r="C5525" s="94"/>
      <c r="D5525" s="94"/>
      <c r="E5525" s="94"/>
      <c r="F5525" s="93"/>
      <c r="G5525" s="96"/>
    </row>
    <row r="5526">
      <c r="A5526" s="93"/>
      <c r="B5526" s="94"/>
      <c r="C5526" s="94"/>
      <c r="D5526" s="94"/>
      <c r="E5526" s="94"/>
      <c r="F5526" s="93"/>
      <c r="G5526" s="93"/>
    </row>
    <row r="5527">
      <c r="A5527" s="93"/>
      <c r="B5527" s="94"/>
      <c r="C5527" s="94"/>
      <c r="D5527" s="94"/>
      <c r="E5527" s="94"/>
      <c r="F5527" s="93"/>
      <c r="G5527" s="93"/>
    </row>
    <row r="5528">
      <c r="A5528" s="93"/>
      <c r="B5528" s="94"/>
      <c r="C5528" s="94"/>
      <c r="D5528" s="94"/>
      <c r="E5528" s="94"/>
      <c r="F5528" s="93"/>
      <c r="G5528" s="96"/>
    </row>
    <row r="5529">
      <c r="A5529" s="93"/>
      <c r="B5529" s="94"/>
      <c r="C5529" s="94"/>
      <c r="D5529" s="94"/>
      <c r="E5529" s="94"/>
      <c r="F5529" s="93"/>
      <c r="G5529" s="96"/>
    </row>
    <row r="5530">
      <c r="A5530" s="93"/>
      <c r="B5530" s="94"/>
      <c r="C5530" s="94"/>
      <c r="D5530" s="94"/>
      <c r="E5530" s="94"/>
      <c r="F5530" s="93"/>
      <c r="G5530" s="93"/>
    </row>
    <row r="5531">
      <c r="A5531" s="93"/>
      <c r="B5531" s="94"/>
      <c r="C5531" s="94"/>
      <c r="D5531" s="94"/>
      <c r="E5531" s="94"/>
      <c r="F5531" s="93"/>
      <c r="G5531" s="96"/>
    </row>
    <row r="5532">
      <c r="A5532" s="93"/>
      <c r="B5532" s="94"/>
      <c r="C5532" s="94"/>
      <c r="D5532" s="94"/>
      <c r="E5532" s="94"/>
      <c r="F5532" s="93"/>
      <c r="G5532" s="96"/>
    </row>
    <row r="5533">
      <c r="A5533" s="93"/>
      <c r="B5533" s="94"/>
      <c r="C5533" s="94"/>
      <c r="D5533" s="94"/>
      <c r="E5533" s="94"/>
      <c r="F5533" s="93"/>
      <c r="G5533" s="96"/>
    </row>
    <row r="5534">
      <c r="A5534" s="93"/>
      <c r="B5534" s="94"/>
      <c r="C5534" s="94"/>
      <c r="D5534" s="94"/>
      <c r="E5534" s="94"/>
      <c r="F5534" s="93"/>
      <c r="G5534" s="96"/>
    </row>
    <row r="5535">
      <c r="A5535" s="93"/>
      <c r="B5535" s="94"/>
      <c r="C5535" s="94"/>
      <c r="D5535" s="94"/>
      <c r="E5535" s="94"/>
      <c r="F5535" s="93"/>
      <c r="G5535" s="96"/>
    </row>
    <row r="5536">
      <c r="A5536" s="93"/>
      <c r="B5536" s="94"/>
      <c r="C5536" s="94"/>
      <c r="D5536" s="94"/>
      <c r="E5536" s="94"/>
      <c r="F5536" s="93"/>
      <c r="G5536" s="96"/>
    </row>
    <row r="5537">
      <c r="A5537" s="93"/>
      <c r="B5537" s="94"/>
      <c r="C5537" s="94"/>
      <c r="D5537" s="94"/>
      <c r="E5537" s="94"/>
      <c r="F5537" s="93"/>
      <c r="G5537" s="96"/>
    </row>
    <row r="5538">
      <c r="A5538" s="93"/>
      <c r="B5538" s="94"/>
      <c r="C5538" s="94"/>
      <c r="D5538" s="94"/>
      <c r="E5538" s="94"/>
      <c r="F5538" s="93"/>
      <c r="G5538" s="96"/>
    </row>
    <row r="5539">
      <c r="A5539" s="93"/>
      <c r="B5539" s="94"/>
      <c r="C5539" s="94"/>
      <c r="D5539" s="94"/>
      <c r="E5539" s="94"/>
      <c r="F5539" s="93"/>
      <c r="G5539" s="96"/>
    </row>
    <row r="5540">
      <c r="A5540" s="93"/>
      <c r="B5540" s="94"/>
      <c r="C5540" s="94"/>
      <c r="D5540" s="94"/>
      <c r="E5540" s="94"/>
      <c r="F5540" s="93"/>
      <c r="G5540" s="96"/>
    </row>
    <row r="5541">
      <c r="A5541" s="93"/>
      <c r="B5541" s="94"/>
      <c r="C5541" s="94"/>
      <c r="D5541" s="94"/>
      <c r="E5541" s="94"/>
      <c r="F5541" s="93"/>
      <c r="G5541" s="96"/>
    </row>
    <row r="5542">
      <c r="A5542" s="93"/>
      <c r="B5542" s="94"/>
      <c r="C5542" s="94"/>
      <c r="D5542" s="94"/>
      <c r="E5542" s="94"/>
      <c r="F5542" s="93"/>
      <c r="G5542" s="96"/>
    </row>
    <row r="5543">
      <c r="A5543" s="93"/>
      <c r="B5543" s="94"/>
      <c r="C5543" s="94"/>
      <c r="D5543" s="94"/>
      <c r="E5543" s="94"/>
      <c r="F5543" s="93"/>
      <c r="G5543" s="96"/>
    </row>
    <row r="5544">
      <c r="A5544" s="93"/>
      <c r="B5544" s="94"/>
      <c r="C5544" s="94"/>
      <c r="D5544" s="94"/>
      <c r="E5544" s="94"/>
      <c r="F5544" s="93"/>
      <c r="G5544" s="96"/>
    </row>
    <row r="5545">
      <c r="A5545" s="93"/>
      <c r="B5545" s="94"/>
      <c r="C5545" s="94"/>
      <c r="D5545" s="94"/>
      <c r="E5545" s="94"/>
      <c r="F5545" s="93"/>
      <c r="G5545" s="96"/>
    </row>
    <row r="5546">
      <c r="A5546" s="93"/>
      <c r="B5546" s="94"/>
      <c r="C5546" s="94"/>
      <c r="D5546" s="94"/>
      <c r="E5546" s="94"/>
      <c r="F5546" s="93"/>
      <c r="G5546" s="96"/>
    </row>
    <row r="5547">
      <c r="A5547" s="93"/>
      <c r="B5547" s="94"/>
      <c r="C5547" s="94"/>
      <c r="D5547" s="94"/>
      <c r="E5547" s="94"/>
      <c r="F5547" s="93"/>
      <c r="G5547" s="96"/>
    </row>
    <row r="5548">
      <c r="A5548" s="93"/>
      <c r="B5548" s="94"/>
      <c r="C5548" s="94"/>
      <c r="D5548" s="94"/>
      <c r="E5548" s="94"/>
      <c r="F5548" s="93"/>
      <c r="G5548" s="96"/>
    </row>
    <row r="5549">
      <c r="A5549" s="93"/>
      <c r="B5549" s="94"/>
      <c r="C5549" s="94"/>
      <c r="D5549" s="94"/>
      <c r="E5549" s="94"/>
      <c r="F5549" s="93"/>
      <c r="G5549" s="96"/>
    </row>
    <row r="5550">
      <c r="A5550" s="93"/>
      <c r="B5550" s="94"/>
      <c r="C5550" s="94"/>
      <c r="D5550" s="94"/>
      <c r="E5550" s="94"/>
      <c r="F5550" s="93"/>
      <c r="G5550" s="96"/>
    </row>
    <row r="5551">
      <c r="A5551" s="93"/>
      <c r="B5551" s="94"/>
      <c r="C5551" s="94"/>
      <c r="D5551" s="94"/>
      <c r="E5551" s="94"/>
      <c r="F5551" s="93"/>
      <c r="G5551" s="96"/>
    </row>
    <row r="5552">
      <c r="A5552" s="93"/>
      <c r="B5552" s="94"/>
      <c r="C5552" s="94"/>
      <c r="D5552" s="94"/>
      <c r="E5552" s="94"/>
      <c r="F5552" s="93"/>
      <c r="G5552" s="96"/>
    </row>
    <row r="5553">
      <c r="A5553" s="93"/>
      <c r="B5553" s="94"/>
      <c r="C5553" s="94"/>
      <c r="D5553" s="94"/>
      <c r="E5553" s="94"/>
      <c r="F5553" s="93"/>
      <c r="G5553" s="96"/>
    </row>
    <row r="5554">
      <c r="A5554" s="93"/>
      <c r="B5554" s="94"/>
      <c r="C5554" s="94"/>
      <c r="D5554" s="94"/>
      <c r="E5554" s="94"/>
      <c r="F5554" s="93"/>
      <c r="G5554" s="96"/>
    </row>
    <row r="5555">
      <c r="A5555" s="93"/>
      <c r="B5555" s="94"/>
      <c r="C5555" s="94"/>
      <c r="D5555" s="94"/>
      <c r="E5555" s="94"/>
      <c r="F5555" s="93"/>
      <c r="G5555" s="93"/>
    </row>
    <row r="5556">
      <c r="A5556" s="93"/>
      <c r="B5556" s="94"/>
      <c r="C5556" s="94"/>
      <c r="D5556" s="94"/>
      <c r="E5556" s="94"/>
      <c r="F5556" s="93"/>
      <c r="G5556" s="96"/>
    </row>
    <row r="5557">
      <c r="A5557" s="93"/>
      <c r="B5557" s="94"/>
      <c r="C5557" s="94"/>
      <c r="D5557" s="94"/>
      <c r="E5557" s="94"/>
      <c r="F5557" s="93"/>
      <c r="G5557" s="96"/>
    </row>
    <row r="5558">
      <c r="A5558" s="93"/>
      <c r="B5558" s="94"/>
      <c r="C5558" s="94"/>
      <c r="D5558" s="94"/>
      <c r="E5558" s="94"/>
      <c r="F5558" s="93"/>
      <c r="G5558" s="96"/>
    </row>
    <row r="5559">
      <c r="A5559" s="93"/>
      <c r="B5559" s="94"/>
      <c r="C5559" s="94"/>
      <c r="D5559" s="94"/>
      <c r="E5559" s="94"/>
      <c r="F5559" s="93"/>
      <c r="G5559" s="96"/>
    </row>
    <row r="5560">
      <c r="A5560" s="93"/>
      <c r="B5560" s="94"/>
      <c r="C5560" s="94"/>
      <c r="D5560" s="94"/>
      <c r="E5560" s="94"/>
      <c r="F5560" s="93"/>
      <c r="G5560" s="96"/>
    </row>
    <row r="5561">
      <c r="A5561" s="93"/>
      <c r="B5561" s="94"/>
      <c r="C5561" s="94"/>
      <c r="D5561" s="94"/>
      <c r="E5561" s="94"/>
      <c r="F5561" s="93"/>
      <c r="G5561" s="96"/>
    </row>
    <row r="5562">
      <c r="A5562" s="93"/>
      <c r="B5562" s="94"/>
      <c r="C5562" s="94"/>
      <c r="D5562" s="94"/>
      <c r="E5562" s="94"/>
      <c r="F5562" s="93"/>
      <c r="G5562" s="96"/>
    </row>
    <row r="5563">
      <c r="A5563" s="93"/>
      <c r="B5563" s="94"/>
      <c r="C5563" s="94"/>
      <c r="D5563" s="94"/>
      <c r="E5563" s="94"/>
      <c r="F5563" s="93"/>
      <c r="G5563" s="96"/>
    </row>
    <row r="5564">
      <c r="A5564" s="93"/>
      <c r="B5564" s="94"/>
      <c r="C5564" s="94"/>
      <c r="D5564" s="94"/>
      <c r="E5564" s="94"/>
      <c r="F5564" s="93"/>
      <c r="G5564" s="96"/>
    </row>
    <row r="5565">
      <c r="A5565" s="93"/>
      <c r="B5565" s="94"/>
      <c r="C5565" s="94"/>
      <c r="D5565" s="94"/>
      <c r="E5565" s="94"/>
      <c r="F5565" s="93"/>
      <c r="G5565" s="96"/>
    </row>
    <row r="5566">
      <c r="A5566" s="93"/>
      <c r="B5566" s="94"/>
      <c r="C5566" s="94"/>
      <c r="D5566" s="94"/>
      <c r="E5566" s="94"/>
      <c r="F5566" s="93"/>
      <c r="G5566" s="96"/>
    </row>
    <row r="5567">
      <c r="A5567" s="93"/>
      <c r="B5567" s="94"/>
      <c r="C5567" s="94"/>
      <c r="D5567" s="94"/>
      <c r="E5567" s="94"/>
      <c r="F5567" s="93"/>
      <c r="G5567" s="96"/>
    </row>
    <row r="5568">
      <c r="A5568" s="93"/>
      <c r="B5568" s="94"/>
      <c r="C5568" s="94"/>
      <c r="D5568" s="94"/>
      <c r="E5568" s="94"/>
      <c r="F5568" s="93"/>
      <c r="G5568" s="96"/>
    </row>
    <row r="5569">
      <c r="A5569" s="93"/>
      <c r="B5569" s="94"/>
      <c r="C5569" s="94"/>
      <c r="D5569" s="94"/>
      <c r="E5569" s="94"/>
      <c r="F5569" s="93"/>
      <c r="G5569" s="96"/>
    </row>
    <row r="5570">
      <c r="A5570" s="93"/>
      <c r="B5570" s="94"/>
      <c r="C5570" s="94"/>
      <c r="D5570" s="94"/>
      <c r="E5570" s="94"/>
      <c r="F5570" s="93"/>
      <c r="G5570" s="96"/>
    </row>
    <row r="5571">
      <c r="A5571" s="93"/>
      <c r="B5571" s="94"/>
      <c r="C5571" s="94"/>
      <c r="D5571" s="94"/>
      <c r="E5571" s="94"/>
      <c r="F5571" s="93"/>
      <c r="G5571" s="96"/>
    </row>
    <row r="5572">
      <c r="A5572" s="93"/>
      <c r="B5572" s="94"/>
      <c r="C5572" s="94"/>
      <c r="D5572" s="94"/>
      <c r="E5572" s="94"/>
      <c r="F5572" s="93"/>
      <c r="G5572" s="96"/>
    </row>
    <row r="5573">
      <c r="A5573" s="93"/>
      <c r="B5573" s="94"/>
      <c r="C5573" s="94"/>
      <c r="D5573" s="94"/>
      <c r="E5573" s="94"/>
      <c r="F5573" s="93"/>
      <c r="G5573" s="96"/>
    </row>
    <row r="5574">
      <c r="A5574" s="93"/>
      <c r="B5574" s="94"/>
      <c r="C5574" s="94"/>
      <c r="D5574" s="94"/>
      <c r="E5574" s="94"/>
      <c r="F5574" s="93"/>
      <c r="G5574" s="96"/>
    </row>
    <row r="5575">
      <c r="A5575" s="93"/>
      <c r="B5575" s="94"/>
      <c r="C5575" s="94"/>
      <c r="D5575" s="94"/>
      <c r="E5575" s="94"/>
      <c r="F5575" s="93"/>
      <c r="G5575" s="96"/>
    </row>
    <row r="5576">
      <c r="A5576" s="93"/>
      <c r="B5576" s="94"/>
      <c r="C5576" s="94"/>
      <c r="D5576" s="94"/>
      <c r="E5576" s="94"/>
      <c r="F5576" s="93"/>
      <c r="G5576" s="96"/>
    </row>
    <row r="5577">
      <c r="A5577" s="93"/>
      <c r="B5577" s="94"/>
      <c r="C5577" s="94"/>
      <c r="D5577" s="94"/>
      <c r="E5577" s="94"/>
      <c r="F5577" s="93"/>
      <c r="G5577" s="96"/>
    </row>
    <row r="5578">
      <c r="A5578" s="93"/>
      <c r="B5578" s="94"/>
      <c r="C5578" s="94"/>
      <c r="D5578" s="94"/>
      <c r="E5578" s="94"/>
      <c r="F5578" s="93"/>
      <c r="G5578" s="96"/>
    </row>
    <row r="5579">
      <c r="A5579" s="93"/>
      <c r="B5579" s="94"/>
      <c r="C5579" s="94"/>
      <c r="D5579" s="94"/>
      <c r="E5579" s="94"/>
      <c r="F5579" s="93"/>
      <c r="G5579" s="96"/>
    </row>
    <row r="5580">
      <c r="A5580" s="93"/>
      <c r="B5580" s="94"/>
      <c r="C5580" s="94"/>
      <c r="D5580" s="94"/>
      <c r="E5580" s="94"/>
      <c r="F5580" s="93"/>
      <c r="G5580" s="96"/>
    </row>
    <row r="5581">
      <c r="A5581" s="93"/>
      <c r="B5581" s="94"/>
      <c r="C5581" s="94"/>
      <c r="D5581" s="94"/>
      <c r="E5581" s="94"/>
      <c r="F5581" s="93"/>
      <c r="G5581" s="93"/>
    </row>
    <row r="5582">
      <c r="A5582" s="93"/>
      <c r="B5582" s="94"/>
      <c r="C5582" s="94"/>
      <c r="D5582" s="94"/>
      <c r="E5582" s="94"/>
      <c r="F5582" s="93"/>
      <c r="G5582" s="93"/>
    </row>
    <row r="5583">
      <c r="A5583" s="93"/>
      <c r="B5583" s="94"/>
      <c r="C5583" s="94"/>
      <c r="D5583" s="94"/>
      <c r="E5583" s="94"/>
      <c r="F5583" s="93"/>
      <c r="G5583" s="93"/>
    </row>
    <row r="5584">
      <c r="A5584" s="93"/>
      <c r="B5584" s="94"/>
      <c r="C5584" s="94"/>
      <c r="D5584" s="94"/>
      <c r="E5584" s="94"/>
      <c r="F5584" s="93"/>
      <c r="G5584" s="96"/>
    </row>
    <row r="5585">
      <c r="A5585" s="93"/>
      <c r="B5585" s="94"/>
      <c r="C5585" s="94"/>
      <c r="D5585" s="94"/>
      <c r="E5585" s="94"/>
      <c r="F5585" s="93"/>
      <c r="G5585" s="96"/>
    </row>
    <row r="5586">
      <c r="A5586" s="93"/>
      <c r="B5586" s="94"/>
      <c r="C5586" s="94"/>
      <c r="D5586" s="94"/>
      <c r="E5586" s="94"/>
      <c r="F5586" s="93"/>
      <c r="G5586" s="96"/>
    </row>
    <row r="5587">
      <c r="A5587" s="93"/>
      <c r="B5587" s="94"/>
      <c r="C5587" s="94"/>
      <c r="D5587" s="94"/>
      <c r="E5587" s="94"/>
      <c r="F5587" s="93"/>
      <c r="G5587" s="96"/>
    </row>
    <row r="5588">
      <c r="A5588" s="93"/>
      <c r="B5588" s="94"/>
      <c r="C5588" s="94"/>
      <c r="D5588" s="94"/>
      <c r="E5588" s="94"/>
      <c r="F5588" s="93"/>
      <c r="G5588" s="96"/>
    </row>
    <row r="5589">
      <c r="A5589" s="93"/>
      <c r="B5589" s="94"/>
      <c r="C5589" s="94"/>
      <c r="D5589" s="94"/>
      <c r="E5589" s="94"/>
      <c r="F5589" s="93"/>
      <c r="G5589" s="96"/>
    </row>
    <row r="5590">
      <c r="A5590" s="93"/>
      <c r="B5590" s="94"/>
      <c r="C5590" s="94"/>
      <c r="D5590" s="94"/>
      <c r="E5590" s="94"/>
      <c r="F5590" s="93"/>
      <c r="G5590" s="96"/>
    </row>
    <row r="5591">
      <c r="A5591" s="93"/>
      <c r="B5591" s="94"/>
      <c r="C5591" s="94"/>
      <c r="D5591" s="94"/>
      <c r="E5591" s="94"/>
      <c r="F5591" s="93"/>
      <c r="G5591" s="96"/>
    </row>
    <row r="5592">
      <c r="A5592" s="93"/>
      <c r="B5592" s="94"/>
      <c r="C5592" s="94"/>
      <c r="D5592" s="94"/>
      <c r="E5592" s="94"/>
      <c r="F5592" s="93"/>
      <c r="G5592" s="96"/>
    </row>
    <row r="5593">
      <c r="A5593" s="93"/>
      <c r="B5593" s="94"/>
      <c r="C5593" s="94"/>
      <c r="D5593" s="94"/>
      <c r="E5593" s="94"/>
      <c r="F5593" s="93"/>
      <c r="G5593" s="96"/>
    </row>
    <row r="5594">
      <c r="A5594" s="93"/>
      <c r="B5594" s="94"/>
      <c r="C5594" s="94"/>
      <c r="D5594" s="94"/>
      <c r="E5594" s="94"/>
      <c r="F5594" s="93"/>
      <c r="G5594" s="96"/>
    </row>
    <row r="5595">
      <c r="A5595" s="93"/>
      <c r="B5595" s="94"/>
      <c r="C5595" s="94"/>
      <c r="D5595" s="94"/>
      <c r="E5595" s="94"/>
      <c r="F5595" s="93"/>
      <c r="G5595" s="96"/>
    </row>
    <row r="5596">
      <c r="A5596" s="93"/>
      <c r="B5596" s="94"/>
      <c r="C5596" s="94"/>
      <c r="D5596" s="94"/>
      <c r="E5596" s="94"/>
      <c r="F5596" s="93"/>
      <c r="G5596" s="96"/>
    </row>
    <row r="5597">
      <c r="A5597" s="93"/>
      <c r="B5597" s="94"/>
      <c r="C5597" s="94"/>
      <c r="D5597" s="94"/>
      <c r="E5597" s="94"/>
      <c r="F5597" s="93"/>
      <c r="G5597" s="96"/>
    </row>
    <row r="5598">
      <c r="A5598" s="93"/>
      <c r="B5598" s="94"/>
      <c r="C5598" s="94"/>
      <c r="D5598" s="94"/>
      <c r="E5598" s="94"/>
      <c r="F5598" s="93"/>
      <c r="G5598" s="96"/>
    </row>
    <row r="5599">
      <c r="A5599" s="93"/>
      <c r="B5599" s="94"/>
      <c r="C5599" s="94"/>
      <c r="D5599" s="94"/>
      <c r="E5599" s="94"/>
      <c r="F5599" s="93"/>
      <c r="G5599" s="96"/>
    </row>
    <row r="5600">
      <c r="A5600" s="93"/>
      <c r="B5600" s="94"/>
      <c r="C5600" s="94"/>
      <c r="D5600" s="94"/>
      <c r="E5600" s="94"/>
      <c r="F5600" s="93"/>
      <c r="G5600" s="96"/>
    </row>
    <row r="5601">
      <c r="A5601" s="93"/>
      <c r="B5601" s="94"/>
      <c r="C5601" s="94"/>
      <c r="D5601" s="94"/>
      <c r="E5601" s="94"/>
      <c r="F5601" s="93"/>
      <c r="G5601" s="96"/>
    </row>
    <row r="5602">
      <c r="A5602" s="93"/>
      <c r="B5602" s="94"/>
      <c r="C5602" s="94"/>
      <c r="D5602" s="94"/>
      <c r="E5602" s="94"/>
      <c r="F5602" s="93"/>
      <c r="G5602" s="96"/>
    </row>
    <row r="5603">
      <c r="A5603" s="93"/>
      <c r="B5603" s="94"/>
      <c r="C5603" s="94"/>
      <c r="D5603" s="94"/>
      <c r="E5603" s="94"/>
      <c r="F5603" s="93"/>
      <c r="G5603" s="96"/>
    </row>
    <row r="5604">
      <c r="A5604" s="93"/>
      <c r="B5604" s="94"/>
      <c r="C5604" s="94"/>
      <c r="D5604" s="94"/>
      <c r="E5604" s="94"/>
      <c r="F5604" s="93"/>
      <c r="G5604" s="96"/>
    </row>
    <row r="5605">
      <c r="A5605" s="93"/>
      <c r="B5605" s="94"/>
      <c r="C5605" s="94"/>
      <c r="D5605" s="94"/>
      <c r="E5605" s="94"/>
      <c r="F5605" s="93"/>
      <c r="G5605" s="96"/>
    </row>
    <row r="5606">
      <c r="A5606" s="93"/>
      <c r="B5606" s="94"/>
      <c r="C5606" s="94"/>
      <c r="D5606" s="94"/>
      <c r="E5606" s="94"/>
      <c r="F5606" s="93"/>
      <c r="G5606" s="96"/>
    </row>
    <row r="5607">
      <c r="A5607" s="93"/>
      <c r="B5607" s="94"/>
      <c r="C5607" s="94"/>
      <c r="D5607" s="94"/>
      <c r="E5607" s="94"/>
      <c r="F5607" s="93"/>
      <c r="G5607" s="96"/>
    </row>
    <row r="5608">
      <c r="A5608" s="93"/>
      <c r="B5608" s="94"/>
      <c r="C5608" s="94"/>
      <c r="D5608" s="94"/>
      <c r="E5608" s="94"/>
      <c r="F5608" s="93"/>
      <c r="G5608" s="96"/>
    </row>
    <row r="5609">
      <c r="A5609" s="93"/>
      <c r="B5609" s="94"/>
      <c r="C5609" s="94"/>
      <c r="D5609" s="94"/>
      <c r="E5609" s="94"/>
      <c r="F5609" s="93"/>
      <c r="G5609" s="96"/>
    </row>
    <row r="5610">
      <c r="A5610" s="93"/>
      <c r="B5610" s="94"/>
      <c r="C5610" s="94"/>
      <c r="D5610" s="94"/>
      <c r="E5610" s="94"/>
      <c r="F5610" s="93"/>
      <c r="G5610" s="96"/>
    </row>
    <row r="5611">
      <c r="A5611" s="93"/>
      <c r="B5611" s="94"/>
      <c r="C5611" s="94"/>
      <c r="D5611" s="94"/>
      <c r="E5611" s="94"/>
      <c r="F5611" s="93"/>
      <c r="G5611" s="96"/>
    </row>
    <row r="5612">
      <c r="A5612" s="93"/>
      <c r="B5612" s="94"/>
      <c r="C5612" s="94"/>
      <c r="D5612" s="94"/>
      <c r="E5612" s="94"/>
      <c r="F5612" s="93"/>
      <c r="G5612" s="96"/>
    </row>
    <row r="5613">
      <c r="A5613" s="93"/>
      <c r="B5613" s="94"/>
      <c r="C5613" s="94"/>
      <c r="D5613" s="94"/>
      <c r="E5613" s="94"/>
      <c r="F5613" s="93"/>
      <c r="G5613" s="96"/>
    </row>
    <row r="5614">
      <c r="A5614" s="93"/>
      <c r="B5614" s="94"/>
      <c r="C5614" s="94"/>
      <c r="D5614" s="94"/>
      <c r="E5614" s="94"/>
      <c r="F5614" s="93"/>
      <c r="G5614" s="93"/>
    </row>
    <row r="5615">
      <c r="A5615" s="93"/>
      <c r="B5615" s="94"/>
      <c r="C5615" s="94"/>
      <c r="D5615" s="94"/>
      <c r="E5615" s="94"/>
      <c r="F5615" s="93"/>
      <c r="G5615" s="96"/>
    </row>
    <row r="5616">
      <c r="A5616" s="93"/>
      <c r="B5616" s="94"/>
      <c r="C5616" s="94"/>
      <c r="D5616" s="94"/>
      <c r="E5616" s="94"/>
      <c r="F5616" s="93"/>
      <c r="G5616" s="96"/>
    </row>
    <row r="5617">
      <c r="A5617" s="93"/>
      <c r="B5617" s="94"/>
      <c r="C5617" s="94"/>
      <c r="D5617" s="94"/>
      <c r="E5617" s="94"/>
      <c r="F5617" s="93"/>
      <c r="G5617" s="96"/>
    </row>
    <row r="5618">
      <c r="A5618" s="93"/>
      <c r="B5618" s="94"/>
      <c r="C5618" s="94"/>
      <c r="D5618" s="94"/>
      <c r="E5618" s="94"/>
      <c r="F5618" s="93"/>
      <c r="G5618" s="96"/>
    </row>
    <row r="5619">
      <c r="A5619" s="93"/>
      <c r="B5619" s="94"/>
      <c r="C5619" s="94"/>
      <c r="D5619" s="94"/>
      <c r="E5619" s="94"/>
      <c r="F5619" s="93"/>
      <c r="G5619" s="96"/>
    </row>
    <row r="5620">
      <c r="A5620" s="93"/>
      <c r="B5620" s="94"/>
      <c r="C5620" s="94"/>
      <c r="D5620" s="94"/>
      <c r="E5620" s="94"/>
      <c r="F5620" s="93"/>
      <c r="G5620" s="96"/>
    </row>
    <row r="5621">
      <c r="A5621" s="93"/>
      <c r="B5621" s="94"/>
      <c r="C5621" s="94"/>
      <c r="D5621" s="94"/>
      <c r="E5621" s="94"/>
      <c r="F5621" s="93"/>
      <c r="G5621" s="96"/>
    </row>
    <row r="5622">
      <c r="A5622" s="93"/>
      <c r="B5622" s="94"/>
      <c r="C5622" s="94"/>
      <c r="D5622" s="94"/>
      <c r="E5622" s="94"/>
      <c r="F5622" s="93"/>
      <c r="G5622" s="96"/>
    </row>
    <row r="5623">
      <c r="A5623" s="93"/>
      <c r="B5623" s="94"/>
      <c r="C5623" s="94"/>
      <c r="D5623" s="94"/>
      <c r="E5623" s="94"/>
      <c r="F5623" s="93"/>
      <c r="G5623" s="93"/>
    </row>
    <row r="5624">
      <c r="A5624" s="93"/>
      <c r="B5624" s="94"/>
      <c r="C5624" s="94"/>
      <c r="D5624" s="94"/>
      <c r="E5624" s="94"/>
      <c r="F5624" s="93"/>
      <c r="G5624" s="96"/>
    </row>
    <row r="5625">
      <c r="A5625" s="93"/>
      <c r="B5625" s="94"/>
      <c r="C5625" s="94"/>
      <c r="D5625" s="94"/>
      <c r="E5625" s="94"/>
      <c r="F5625" s="93"/>
      <c r="G5625" s="96"/>
    </row>
    <row r="5626">
      <c r="A5626" s="93"/>
      <c r="B5626" s="94"/>
      <c r="C5626" s="94"/>
      <c r="D5626" s="94"/>
      <c r="E5626" s="94"/>
      <c r="F5626" s="93"/>
      <c r="G5626" s="96"/>
    </row>
    <row r="5627">
      <c r="A5627" s="93"/>
      <c r="B5627" s="94"/>
      <c r="C5627" s="94"/>
      <c r="D5627" s="94"/>
      <c r="E5627" s="94"/>
      <c r="F5627" s="93"/>
      <c r="G5627" s="96"/>
    </row>
    <row r="5628">
      <c r="A5628" s="93"/>
      <c r="B5628" s="94"/>
      <c r="C5628" s="94"/>
      <c r="D5628" s="94"/>
      <c r="E5628" s="94"/>
      <c r="F5628" s="93"/>
      <c r="G5628" s="96"/>
    </row>
    <row r="5629">
      <c r="A5629" s="93"/>
      <c r="B5629" s="94"/>
      <c r="C5629" s="94"/>
      <c r="D5629" s="94"/>
      <c r="E5629" s="94"/>
      <c r="F5629" s="93"/>
      <c r="G5629" s="96"/>
    </row>
    <row r="5630">
      <c r="A5630" s="93"/>
      <c r="B5630" s="94"/>
      <c r="C5630" s="94"/>
      <c r="D5630" s="94"/>
      <c r="E5630" s="94"/>
      <c r="F5630" s="93"/>
      <c r="G5630" s="96"/>
    </row>
    <row r="5631">
      <c r="A5631" s="93"/>
      <c r="B5631" s="94"/>
      <c r="C5631" s="94"/>
      <c r="D5631" s="94"/>
      <c r="E5631" s="94"/>
      <c r="F5631" s="93"/>
      <c r="G5631" s="96"/>
    </row>
    <row r="5632">
      <c r="A5632" s="93"/>
      <c r="B5632" s="94"/>
      <c r="C5632" s="94"/>
      <c r="D5632" s="94"/>
      <c r="E5632" s="94"/>
      <c r="F5632" s="93"/>
      <c r="G5632" s="96"/>
    </row>
    <row r="5633">
      <c r="A5633" s="93"/>
      <c r="B5633" s="94"/>
      <c r="C5633" s="94"/>
      <c r="D5633" s="94"/>
      <c r="E5633" s="94"/>
      <c r="F5633" s="93"/>
      <c r="G5633" s="93"/>
    </row>
    <row r="5634">
      <c r="A5634" s="93"/>
      <c r="B5634" s="94"/>
      <c r="C5634" s="94"/>
      <c r="D5634" s="94"/>
      <c r="E5634" s="94"/>
      <c r="F5634" s="93"/>
      <c r="G5634" s="93"/>
    </row>
    <row r="5635">
      <c r="A5635" s="93"/>
      <c r="B5635" s="94"/>
      <c r="C5635" s="94"/>
      <c r="D5635" s="94"/>
      <c r="E5635" s="94"/>
      <c r="F5635" s="93"/>
      <c r="G5635" s="93"/>
    </row>
    <row r="5636">
      <c r="A5636" s="93"/>
      <c r="B5636" s="94"/>
      <c r="C5636" s="94"/>
      <c r="D5636" s="94"/>
      <c r="E5636" s="94"/>
      <c r="F5636" s="93"/>
      <c r="G5636" s="93"/>
    </row>
    <row r="5637">
      <c r="A5637" s="93"/>
      <c r="B5637" s="94"/>
      <c r="C5637" s="94"/>
      <c r="D5637" s="94"/>
      <c r="E5637" s="94"/>
      <c r="F5637" s="93"/>
      <c r="G5637" s="93"/>
    </row>
    <row r="5638">
      <c r="A5638" s="93"/>
      <c r="B5638" s="94"/>
      <c r="C5638" s="94"/>
      <c r="D5638" s="94"/>
      <c r="E5638" s="94"/>
      <c r="F5638" s="93"/>
      <c r="G5638" s="96"/>
    </row>
    <row r="5639">
      <c r="A5639" s="93"/>
      <c r="B5639" s="94"/>
      <c r="C5639" s="94"/>
      <c r="D5639" s="94"/>
      <c r="E5639" s="94"/>
      <c r="F5639" s="93"/>
      <c r="G5639" s="96"/>
    </row>
    <row r="5640">
      <c r="A5640" s="93"/>
      <c r="B5640" s="94"/>
      <c r="C5640" s="94"/>
      <c r="D5640" s="94"/>
      <c r="E5640" s="94"/>
      <c r="F5640" s="93"/>
      <c r="G5640" s="96"/>
    </row>
    <row r="5641">
      <c r="A5641" s="93"/>
      <c r="B5641" s="94"/>
      <c r="C5641" s="94"/>
      <c r="D5641" s="94"/>
      <c r="E5641" s="94"/>
      <c r="F5641" s="93"/>
      <c r="G5641" s="96"/>
    </row>
    <row r="5642">
      <c r="A5642" s="93"/>
      <c r="B5642" s="94"/>
      <c r="C5642" s="94"/>
      <c r="D5642" s="94"/>
      <c r="E5642" s="94"/>
      <c r="F5642" s="93"/>
      <c r="G5642" s="96"/>
    </row>
    <row r="5643">
      <c r="A5643" s="93"/>
      <c r="B5643" s="94"/>
      <c r="C5643" s="94"/>
      <c r="D5643" s="94"/>
      <c r="E5643" s="94"/>
      <c r="F5643" s="93"/>
      <c r="G5643" s="96"/>
    </row>
    <row r="5644">
      <c r="A5644" s="93"/>
      <c r="B5644" s="94"/>
      <c r="C5644" s="94"/>
      <c r="D5644" s="94"/>
      <c r="E5644" s="94"/>
      <c r="F5644" s="93"/>
      <c r="G5644" s="96"/>
    </row>
    <row r="5645">
      <c r="A5645" s="93"/>
      <c r="B5645" s="94"/>
      <c r="C5645" s="94"/>
      <c r="D5645" s="94"/>
      <c r="E5645" s="94"/>
      <c r="F5645" s="93"/>
      <c r="G5645" s="93"/>
    </row>
    <row r="5646">
      <c r="A5646" s="93"/>
      <c r="B5646" s="94"/>
      <c r="C5646" s="94"/>
      <c r="D5646" s="94"/>
      <c r="E5646" s="94"/>
      <c r="F5646" s="93"/>
      <c r="G5646" s="93"/>
    </row>
    <row r="5647">
      <c r="A5647" s="93"/>
      <c r="B5647" s="94"/>
      <c r="C5647" s="94"/>
      <c r="D5647" s="94"/>
      <c r="E5647" s="94"/>
      <c r="F5647" s="93"/>
      <c r="G5647" s="96"/>
    </row>
    <row r="5648">
      <c r="A5648" s="93"/>
      <c r="B5648" s="94"/>
      <c r="C5648" s="94"/>
      <c r="D5648" s="94"/>
      <c r="E5648" s="94"/>
      <c r="F5648" s="93"/>
      <c r="G5648" s="96"/>
    </row>
    <row r="5649">
      <c r="A5649" s="93"/>
      <c r="B5649" s="94"/>
      <c r="C5649" s="94"/>
      <c r="D5649" s="94"/>
      <c r="E5649" s="94"/>
      <c r="F5649" s="93"/>
      <c r="G5649" s="96"/>
    </row>
    <row r="5650">
      <c r="A5650" s="93"/>
      <c r="B5650" s="94"/>
      <c r="C5650" s="94"/>
      <c r="D5650" s="94"/>
      <c r="E5650" s="94"/>
      <c r="F5650" s="93"/>
      <c r="G5650" s="96"/>
    </row>
    <row r="5651">
      <c r="A5651" s="93"/>
      <c r="B5651" s="94"/>
      <c r="C5651" s="94"/>
      <c r="D5651" s="94"/>
      <c r="E5651" s="94"/>
      <c r="F5651" s="93"/>
      <c r="G5651" s="96"/>
    </row>
    <row r="5652">
      <c r="A5652" s="93"/>
      <c r="B5652" s="94"/>
      <c r="C5652" s="94"/>
      <c r="D5652" s="94"/>
      <c r="E5652" s="94"/>
      <c r="F5652" s="93"/>
      <c r="G5652" s="96"/>
    </row>
    <row r="5653">
      <c r="A5653" s="93"/>
      <c r="B5653" s="94"/>
      <c r="C5653" s="94"/>
      <c r="D5653" s="94"/>
      <c r="E5653" s="94"/>
      <c r="F5653" s="93"/>
      <c r="G5653" s="96"/>
    </row>
    <row r="5654">
      <c r="A5654" s="93"/>
      <c r="B5654" s="94"/>
      <c r="C5654" s="94"/>
      <c r="D5654" s="94"/>
      <c r="E5654" s="94"/>
      <c r="F5654" s="93"/>
      <c r="G5654" s="96"/>
    </row>
    <row r="5655">
      <c r="A5655" s="93"/>
      <c r="B5655" s="94"/>
      <c r="C5655" s="94"/>
      <c r="D5655" s="94"/>
      <c r="E5655" s="94"/>
      <c r="F5655" s="93"/>
      <c r="G5655" s="96"/>
    </row>
    <row r="5656">
      <c r="A5656" s="93"/>
      <c r="B5656" s="94"/>
      <c r="C5656" s="94"/>
      <c r="D5656" s="94"/>
      <c r="E5656" s="94"/>
      <c r="F5656" s="93"/>
      <c r="G5656" s="96"/>
    </row>
    <row r="5657">
      <c r="A5657" s="93"/>
      <c r="B5657" s="94"/>
      <c r="C5657" s="94"/>
      <c r="D5657" s="94"/>
      <c r="E5657" s="94"/>
      <c r="F5657" s="93"/>
      <c r="G5657" s="96"/>
    </row>
    <row r="5658">
      <c r="A5658" s="93"/>
      <c r="B5658" s="94"/>
      <c r="C5658" s="94"/>
      <c r="D5658" s="94"/>
      <c r="E5658" s="94"/>
      <c r="F5658" s="93"/>
      <c r="G5658" s="96"/>
    </row>
    <row r="5659">
      <c r="A5659" s="93"/>
      <c r="B5659" s="94"/>
      <c r="C5659" s="94"/>
      <c r="D5659" s="94"/>
      <c r="E5659" s="94"/>
      <c r="F5659" s="93"/>
      <c r="G5659" s="96"/>
    </row>
    <row r="5660">
      <c r="A5660" s="93"/>
      <c r="B5660" s="94"/>
      <c r="C5660" s="94"/>
      <c r="D5660" s="94"/>
      <c r="E5660" s="94"/>
      <c r="F5660" s="93"/>
      <c r="G5660" s="96"/>
    </row>
    <row r="5661">
      <c r="A5661" s="93"/>
      <c r="B5661" s="94"/>
      <c r="C5661" s="94"/>
      <c r="D5661" s="94"/>
      <c r="E5661" s="94"/>
      <c r="F5661" s="93"/>
      <c r="G5661" s="96"/>
    </row>
    <row r="5662">
      <c r="A5662" s="93"/>
      <c r="B5662" s="94"/>
      <c r="C5662" s="94"/>
      <c r="D5662" s="94"/>
      <c r="E5662" s="94"/>
      <c r="F5662" s="93"/>
      <c r="G5662" s="96"/>
    </row>
    <row r="5663">
      <c r="A5663" s="93"/>
      <c r="B5663" s="94"/>
      <c r="C5663" s="94"/>
      <c r="D5663" s="94"/>
      <c r="E5663" s="94"/>
      <c r="F5663" s="93"/>
      <c r="G5663" s="96"/>
    </row>
    <row r="5664">
      <c r="A5664" s="93"/>
      <c r="B5664" s="94"/>
      <c r="C5664" s="94"/>
      <c r="D5664" s="94"/>
      <c r="E5664" s="94"/>
      <c r="F5664" s="93"/>
      <c r="G5664" s="96"/>
    </row>
    <row r="5665">
      <c r="A5665" s="93"/>
      <c r="B5665" s="94"/>
      <c r="C5665" s="94"/>
      <c r="D5665" s="94"/>
      <c r="E5665" s="94"/>
      <c r="F5665" s="93"/>
      <c r="G5665" s="96"/>
    </row>
    <row r="5666">
      <c r="A5666" s="93"/>
      <c r="B5666" s="94"/>
      <c r="C5666" s="94"/>
      <c r="D5666" s="94"/>
      <c r="E5666" s="94"/>
      <c r="F5666" s="93"/>
      <c r="G5666" s="96"/>
    </row>
    <row r="5667">
      <c r="A5667" s="93"/>
      <c r="B5667" s="94"/>
      <c r="C5667" s="94"/>
      <c r="D5667" s="94"/>
      <c r="E5667" s="94"/>
      <c r="F5667" s="93"/>
      <c r="G5667" s="96"/>
    </row>
    <row r="5668">
      <c r="A5668" s="93"/>
      <c r="B5668" s="94"/>
      <c r="C5668" s="94"/>
      <c r="D5668" s="94"/>
      <c r="E5668" s="94"/>
      <c r="F5668" s="93"/>
      <c r="G5668" s="96"/>
    </row>
    <row r="5669">
      <c r="A5669" s="93"/>
      <c r="B5669" s="94"/>
      <c r="C5669" s="94"/>
      <c r="D5669" s="94"/>
      <c r="E5669" s="94"/>
      <c r="F5669" s="93"/>
      <c r="G5669" s="96"/>
    </row>
    <row r="5670">
      <c r="A5670" s="93"/>
      <c r="B5670" s="94"/>
      <c r="C5670" s="94"/>
      <c r="D5670" s="94"/>
      <c r="E5670" s="94"/>
      <c r="F5670" s="93"/>
      <c r="G5670" s="96"/>
    </row>
    <row r="5671">
      <c r="A5671" s="93"/>
      <c r="B5671" s="94"/>
      <c r="C5671" s="94"/>
      <c r="D5671" s="94"/>
      <c r="E5671" s="94"/>
      <c r="F5671" s="93"/>
      <c r="G5671" s="96"/>
    </row>
    <row r="5672">
      <c r="A5672" s="93"/>
      <c r="B5672" s="94"/>
      <c r="C5672" s="94"/>
      <c r="D5672" s="94"/>
      <c r="E5672" s="94"/>
      <c r="F5672" s="93"/>
      <c r="G5672" s="96"/>
    </row>
    <row r="5673">
      <c r="A5673" s="93"/>
      <c r="B5673" s="94"/>
      <c r="C5673" s="94"/>
      <c r="D5673" s="94"/>
      <c r="E5673" s="94"/>
      <c r="F5673" s="93"/>
      <c r="G5673" s="96"/>
    </row>
    <row r="5674">
      <c r="A5674" s="93"/>
      <c r="B5674" s="94"/>
      <c r="C5674" s="94"/>
      <c r="D5674" s="94"/>
      <c r="E5674" s="94"/>
      <c r="F5674" s="93"/>
      <c r="G5674" s="96"/>
    </row>
    <row r="5675">
      <c r="A5675" s="93"/>
      <c r="B5675" s="94"/>
      <c r="C5675" s="94"/>
      <c r="D5675" s="94"/>
      <c r="E5675" s="94"/>
      <c r="F5675" s="93"/>
      <c r="G5675" s="96"/>
    </row>
    <row r="5676">
      <c r="A5676" s="93"/>
      <c r="B5676" s="94"/>
      <c r="C5676" s="94"/>
      <c r="D5676" s="94"/>
      <c r="E5676" s="94"/>
      <c r="F5676" s="93"/>
      <c r="G5676" s="96"/>
    </row>
    <row r="5677">
      <c r="A5677" s="93"/>
      <c r="B5677" s="94"/>
      <c r="C5677" s="94"/>
      <c r="D5677" s="94"/>
      <c r="E5677" s="94"/>
      <c r="F5677" s="93"/>
      <c r="G5677" s="96"/>
    </row>
    <row r="5678">
      <c r="A5678" s="93"/>
      <c r="B5678" s="94"/>
      <c r="C5678" s="94"/>
      <c r="D5678" s="94"/>
      <c r="E5678" s="94"/>
      <c r="F5678" s="93"/>
      <c r="G5678" s="96"/>
    </row>
    <row r="5679">
      <c r="A5679" s="93"/>
      <c r="B5679" s="94"/>
      <c r="C5679" s="94"/>
      <c r="D5679" s="94"/>
      <c r="E5679" s="94"/>
      <c r="F5679" s="93"/>
      <c r="G5679" s="96"/>
    </row>
    <row r="5680">
      <c r="A5680" s="93"/>
      <c r="B5680" s="94"/>
      <c r="C5680" s="94"/>
      <c r="D5680" s="94"/>
      <c r="E5680" s="94"/>
      <c r="F5680" s="93"/>
      <c r="G5680" s="93"/>
    </row>
    <row r="5681">
      <c r="A5681" s="93"/>
      <c r="B5681" s="94"/>
      <c r="C5681" s="94"/>
      <c r="D5681" s="94"/>
      <c r="E5681" s="94"/>
      <c r="F5681" s="93"/>
      <c r="G5681" s="93"/>
    </row>
    <row r="5682">
      <c r="A5682" s="93"/>
      <c r="B5682" s="94"/>
      <c r="C5682" s="94"/>
      <c r="D5682" s="94"/>
      <c r="E5682" s="94"/>
      <c r="F5682" s="93"/>
      <c r="G5682" s="93"/>
    </row>
    <row r="5683">
      <c r="A5683" s="93"/>
      <c r="B5683" s="94"/>
      <c r="C5683" s="94"/>
      <c r="D5683" s="94"/>
      <c r="E5683" s="94"/>
      <c r="F5683" s="93"/>
      <c r="G5683" s="93"/>
    </row>
    <row r="5684">
      <c r="A5684" s="93"/>
      <c r="B5684" s="94"/>
      <c r="C5684" s="94"/>
      <c r="D5684" s="94"/>
      <c r="E5684" s="94"/>
      <c r="F5684" s="93"/>
      <c r="G5684" s="93"/>
    </row>
    <row r="5685">
      <c r="A5685" s="93"/>
      <c r="B5685" s="94"/>
      <c r="C5685" s="94"/>
      <c r="D5685" s="94"/>
      <c r="E5685" s="94"/>
      <c r="F5685" s="93"/>
      <c r="G5685" s="93"/>
    </row>
    <row r="5686">
      <c r="A5686" s="93"/>
      <c r="B5686" s="94"/>
      <c r="C5686" s="94"/>
      <c r="D5686" s="94"/>
      <c r="E5686" s="94"/>
      <c r="F5686" s="93"/>
      <c r="G5686" s="93"/>
    </row>
    <row r="5687">
      <c r="A5687" s="93"/>
      <c r="B5687" s="94"/>
      <c r="C5687" s="94"/>
      <c r="D5687" s="94"/>
      <c r="E5687" s="94"/>
      <c r="F5687" s="93"/>
      <c r="G5687" s="93"/>
    </row>
    <row r="5688">
      <c r="A5688" s="93"/>
      <c r="B5688" s="94"/>
      <c r="C5688" s="94"/>
      <c r="D5688" s="94"/>
      <c r="E5688" s="94"/>
      <c r="F5688" s="93"/>
      <c r="G5688" s="93"/>
    </row>
    <row r="5689">
      <c r="A5689" s="93"/>
      <c r="B5689" s="94"/>
      <c r="C5689" s="94"/>
      <c r="D5689" s="94"/>
      <c r="E5689" s="94"/>
      <c r="F5689" s="93"/>
      <c r="G5689" s="96"/>
    </row>
    <row r="5690">
      <c r="A5690" s="93"/>
      <c r="B5690" s="94"/>
      <c r="C5690" s="94"/>
      <c r="D5690" s="94"/>
      <c r="E5690" s="94"/>
      <c r="F5690" s="93"/>
      <c r="G5690" s="96"/>
    </row>
    <row r="5691">
      <c r="A5691" s="93"/>
      <c r="B5691" s="94"/>
      <c r="C5691" s="94"/>
      <c r="D5691" s="94"/>
      <c r="E5691" s="94"/>
      <c r="F5691" s="93"/>
      <c r="G5691" s="96"/>
    </row>
    <row r="5692">
      <c r="A5692" s="93"/>
      <c r="B5692" s="94"/>
      <c r="C5692" s="94"/>
      <c r="D5692" s="94"/>
      <c r="E5692" s="94"/>
      <c r="F5692" s="93"/>
      <c r="G5692" s="96"/>
    </row>
    <row r="5693">
      <c r="A5693" s="93"/>
      <c r="B5693" s="94"/>
      <c r="C5693" s="94"/>
      <c r="D5693" s="94"/>
      <c r="E5693" s="94"/>
      <c r="F5693" s="93"/>
      <c r="G5693" s="96"/>
    </row>
    <row r="5694">
      <c r="A5694" s="93"/>
      <c r="B5694" s="94"/>
      <c r="C5694" s="94"/>
      <c r="D5694" s="94"/>
      <c r="E5694" s="94"/>
      <c r="F5694" s="93"/>
      <c r="G5694" s="96"/>
    </row>
    <row r="5695">
      <c r="A5695" s="93"/>
      <c r="B5695" s="94"/>
      <c r="C5695" s="94"/>
      <c r="D5695" s="94"/>
      <c r="E5695" s="94"/>
      <c r="F5695" s="93"/>
      <c r="G5695" s="96"/>
    </row>
    <row r="5696">
      <c r="A5696" s="93"/>
      <c r="B5696" s="94"/>
      <c r="C5696" s="94"/>
      <c r="D5696" s="94"/>
      <c r="E5696" s="94"/>
      <c r="F5696" s="93"/>
      <c r="G5696" s="96"/>
    </row>
    <row r="5697">
      <c r="A5697" s="93"/>
      <c r="B5697" s="94"/>
      <c r="C5697" s="94"/>
      <c r="D5697" s="94"/>
      <c r="E5697" s="94"/>
      <c r="F5697" s="93"/>
      <c r="G5697" s="96"/>
    </row>
    <row r="5698">
      <c r="A5698" s="93"/>
      <c r="B5698" s="94"/>
      <c r="C5698" s="94"/>
      <c r="D5698" s="94"/>
      <c r="E5698" s="94"/>
      <c r="F5698" s="93"/>
      <c r="G5698" s="96"/>
    </row>
    <row r="5699">
      <c r="A5699" s="93"/>
      <c r="B5699" s="94"/>
      <c r="C5699" s="94"/>
      <c r="D5699" s="94"/>
      <c r="E5699" s="94"/>
      <c r="F5699" s="93"/>
      <c r="G5699" s="96"/>
    </row>
    <row r="5700">
      <c r="A5700" s="93"/>
      <c r="B5700" s="94"/>
      <c r="C5700" s="94"/>
      <c r="D5700" s="94"/>
      <c r="E5700" s="94"/>
      <c r="F5700" s="93"/>
      <c r="G5700" s="96"/>
    </row>
    <row r="5701">
      <c r="A5701" s="93"/>
      <c r="B5701" s="94"/>
      <c r="C5701" s="94"/>
      <c r="D5701" s="94"/>
      <c r="E5701" s="94"/>
      <c r="F5701" s="93"/>
      <c r="G5701" s="96"/>
    </row>
    <row r="5702">
      <c r="A5702" s="93"/>
      <c r="B5702" s="94"/>
      <c r="C5702" s="94"/>
      <c r="D5702" s="94"/>
      <c r="E5702" s="94"/>
      <c r="F5702" s="93"/>
      <c r="G5702" s="96"/>
    </row>
    <row r="5703">
      <c r="A5703" s="93"/>
      <c r="B5703" s="94"/>
      <c r="C5703" s="94"/>
      <c r="D5703" s="94"/>
      <c r="E5703" s="94"/>
      <c r="F5703" s="93"/>
      <c r="G5703" s="96"/>
    </row>
    <row r="5704">
      <c r="A5704" s="93"/>
      <c r="B5704" s="94"/>
      <c r="C5704" s="94"/>
      <c r="D5704" s="94"/>
      <c r="E5704" s="94"/>
      <c r="F5704" s="93"/>
      <c r="G5704" s="96"/>
    </row>
    <row r="5705">
      <c r="A5705" s="93"/>
      <c r="B5705" s="94"/>
      <c r="C5705" s="94"/>
      <c r="D5705" s="94"/>
      <c r="E5705" s="94"/>
      <c r="F5705" s="93"/>
      <c r="G5705" s="96"/>
    </row>
    <row r="5706">
      <c r="A5706" s="93"/>
      <c r="B5706" s="94"/>
      <c r="C5706" s="94"/>
      <c r="D5706" s="94"/>
      <c r="E5706" s="94"/>
      <c r="F5706" s="93"/>
      <c r="G5706" s="96"/>
    </row>
    <row r="5707">
      <c r="A5707" s="93"/>
      <c r="B5707" s="94"/>
      <c r="C5707" s="94"/>
      <c r="D5707" s="94"/>
      <c r="E5707" s="94"/>
      <c r="F5707" s="93"/>
      <c r="G5707" s="93"/>
    </row>
    <row r="5708">
      <c r="A5708" s="93"/>
      <c r="B5708" s="94"/>
      <c r="C5708" s="94"/>
      <c r="D5708" s="94"/>
      <c r="E5708" s="94"/>
      <c r="F5708" s="93"/>
      <c r="G5708" s="96"/>
    </row>
    <row r="5709">
      <c r="A5709" s="93"/>
      <c r="B5709" s="94"/>
      <c r="C5709" s="94"/>
      <c r="D5709" s="94"/>
      <c r="E5709" s="94"/>
      <c r="F5709" s="93"/>
      <c r="G5709" s="96"/>
    </row>
    <row r="5710">
      <c r="A5710" s="93"/>
      <c r="B5710" s="94"/>
      <c r="C5710" s="94"/>
      <c r="D5710" s="94"/>
      <c r="E5710" s="94"/>
      <c r="F5710" s="93"/>
      <c r="G5710" s="96"/>
    </row>
    <row r="5711">
      <c r="A5711" s="93"/>
      <c r="B5711" s="94"/>
      <c r="C5711" s="94"/>
      <c r="D5711" s="94"/>
      <c r="E5711" s="94"/>
      <c r="F5711" s="93"/>
      <c r="G5711" s="96"/>
    </row>
    <row r="5712">
      <c r="A5712" s="93"/>
      <c r="B5712" s="94"/>
      <c r="C5712" s="94"/>
      <c r="D5712" s="94"/>
      <c r="E5712" s="94"/>
      <c r="F5712" s="93"/>
      <c r="G5712" s="96"/>
    </row>
    <row r="5713">
      <c r="A5713" s="93"/>
      <c r="B5713" s="94"/>
      <c r="C5713" s="94"/>
      <c r="D5713" s="94"/>
      <c r="E5713" s="94"/>
      <c r="F5713" s="93"/>
      <c r="G5713" s="96"/>
    </row>
    <row r="5714">
      <c r="A5714" s="93"/>
      <c r="B5714" s="94"/>
      <c r="C5714" s="94"/>
      <c r="D5714" s="94"/>
      <c r="E5714" s="94"/>
      <c r="F5714" s="93"/>
      <c r="G5714" s="96"/>
    </row>
    <row r="5715">
      <c r="A5715" s="93"/>
      <c r="B5715" s="94"/>
      <c r="C5715" s="94"/>
      <c r="D5715" s="94"/>
      <c r="E5715" s="94"/>
      <c r="F5715" s="93"/>
      <c r="G5715" s="96"/>
    </row>
    <row r="5716">
      <c r="A5716" s="93"/>
      <c r="B5716" s="94"/>
      <c r="C5716" s="94"/>
      <c r="D5716" s="94"/>
      <c r="E5716" s="94"/>
      <c r="F5716" s="93"/>
      <c r="G5716" s="96"/>
    </row>
    <row r="5717">
      <c r="A5717" s="93"/>
      <c r="B5717" s="94"/>
      <c r="C5717" s="94"/>
      <c r="D5717" s="94"/>
      <c r="E5717" s="94"/>
      <c r="F5717" s="93"/>
      <c r="G5717" s="93"/>
    </row>
    <row r="5718">
      <c r="A5718" s="93"/>
      <c r="B5718" s="94"/>
      <c r="C5718" s="94"/>
      <c r="D5718" s="94"/>
      <c r="E5718" s="94"/>
      <c r="F5718" s="93"/>
      <c r="G5718" s="96"/>
    </row>
    <row r="5719">
      <c r="A5719" s="93"/>
      <c r="B5719" s="94"/>
      <c r="C5719" s="94"/>
      <c r="D5719" s="94"/>
      <c r="E5719" s="94"/>
      <c r="F5719" s="93"/>
      <c r="G5719" s="96"/>
    </row>
    <row r="5720">
      <c r="A5720" s="93"/>
      <c r="B5720" s="94"/>
      <c r="C5720" s="94"/>
      <c r="D5720" s="94"/>
      <c r="E5720" s="94"/>
      <c r="F5720" s="93"/>
      <c r="G5720" s="96"/>
    </row>
    <row r="5721">
      <c r="A5721" s="93"/>
      <c r="B5721" s="94"/>
      <c r="C5721" s="94"/>
      <c r="D5721" s="94"/>
      <c r="E5721" s="94"/>
      <c r="F5721" s="93"/>
      <c r="G5721" s="96"/>
    </row>
    <row r="5722">
      <c r="A5722" s="93"/>
      <c r="B5722" s="94"/>
      <c r="C5722" s="94"/>
      <c r="D5722" s="94"/>
      <c r="E5722" s="94"/>
      <c r="F5722" s="93"/>
      <c r="G5722" s="96"/>
    </row>
    <row r="5723">
      <c r="A5723" s="93"/>
      <c r="B5723" s="94"/>
      <c r="C5723" s="94"/>
      <c r="D5723" s="94"/>
      <c r="E5723" s="94"/>
      <c r="F5723" s="93"/>
      <c r="G5723" s="96"/>
    </row>
    <row r="5724">
      <c r="A5724" s="93"/>
      <c r="B5724" s="94"/>
      <c r="C5724" s="94"/>
      <c r="D5724" s="94"/>
      <c r="E5724" s="94"/>
      <c r="F5724" s="93"/>
      <c r="G5724" s="96"/>
    </row>
    <row r="5725">
      <c r="A5725" s="93"/>
      <c r="B5725" s="94"/>
      <c r="C5725" s="94"/>
      <c r="D5725" s="94"/>
      <c r="E5725" s="94"/>
      <c r="F5725" s="93"/>
      <c r="G5725" s="96"/>
    </row>
    <row r="5726">
      <c r="A5726" s="93"/>
      <c r="B5726" s="94"/>
      <c r="C5726" s="94"/>
      <c r="D5726" s="94"/>
      <c r="E5726" s="94"/>
      <c r="F5726" s="93"/>
      <c r="G5726" s="96"/>
    </row>
    <row r="5727">
      <c r="A5727" s="93"/>
      <c r="B5727" s="94"/>
      <c r="C5727" s="94"/>
      <c r="D5727" s="94"/>
      <c r="E5727" s="94"/>
      <c r="F5727" s="93"/>
      <c r="G5727" s="96"/>
    </row>
    <row r="5728">
      <c r="A5728" s="93"/>
      <c r="B5728" s="94"/>
      <c r="C5728" s="94"/>
      <c r="D5728" s="94"/>
      <c r="E5728" s="94"/>
      <c r="F5728" s="93"/>
      <c r="G5728" s="96"/>
    </row>
    <row r="5729">
      <c r="A5729" s="93"/>
      <c r="B5729" s="94"/>
      <c r="C5729" s="94"/>
      <c r="D5729" s="94"/>
      <c r="E5729" s="94"/>
      <c r="F5729" s="93"/>
      <c r="G5729" s="96"/>
    </row>
    <row r="5730">
      <c r="A5730" s="93"/>
      <c r="B5730" s="94"/>
      <c r="C5730" s="94"/>
      <c r="D5730" s="94"/>
      <c r="E5730" s="94"/>
      <c r="F5730" s="93"/>
      <c r="G5730" s="96"/>
    </row>
    <row r="5731">
      <c r="A5731" s="93"/>
      <c r="B5731" s="94"/>
      <c r="C5731" s="94"/>
      <c r="D5731" s="94"/>
      <c r="E5731" s="94"/>
      <c r="F5731" s="93"/>
      <c r="G5731" s="96"/>
    </row>
    <row r="5732">
      <c r="A5732" s="93"/>
      <c r="B5732" s="94"/>
      <c r="C5732" s="94"/>
      <c r="D5732" s="94"/>
      <c r="E5732" s="94"/>
      <c r="F5732" s="93"/>
      <c r="G5732" s="96"/>
    </row>
    <row r="5733">
      <c r="A5733" s="93"/>
      <c r="B5733" s="94"/>
      <c r="C5733" s="94"/>
      <c r="D5733" s="94"/>
      <c r="E5733" s="94"/>
      <c r="F5733" s="93"/>
      <c r="G5733" s="96"/>
    </row>
    <row r="5734">
      <c r="A5734" s="93"/>
      <c r="B5734" s="94"/>
      <c r="C5734" s="94"/>
      <c r="D5734" s="94"/>
      <c r="E5734" s="94"/>
      <c r="F5734" s="93"/>
      <c r="G5734" s="96"/>
    </row>
    <row r="5735">
      <c r="A5735" s="93"/>
      <c r="B5735" s="94"/>
      <c r="C5735" s="94"/>
      <c r="D5735" s="94"/>
      <c r="E5735" s="94"/>
      <c r="F5735" s="93"/>
      <c r="G5735" s="96"/>
    </row>
    <row r="5736">
      <c r="A5736" s="93"/>
      <c r="B5736" s="94"/>
      <c r="C5736" s="94"/>
      <c r="D5736" s="94"/>
      <c r="E5736" s="94"/>
      <c r="F5736" s="93"/>
      <c r="G5736" s="96"/>
    </row>
    <row r="5737">
      <c r="A5737" s="93"/>
      <c r="B5737" s="94"/>
      <c r="C5737" s="94"/>
      <c r="D5737" s="94"/>
      <c r="E5737" s="94"/>
      <c r="F5737" s="93"/>
      <c r="G5737" s="96"/>
    </row>
    <row r="5738">
      <c r="A5738" s="93"/>
      <c r="B5738" s="94"/>
      <c r="C5738" s="94"/>
      <c r="D5738" s="94"/>
      <c r="E5738" s="94"/>
      <c r="F5738" s="93"/>
      <c r="G5738" s="96"/>
    </row>
    <row r="5739">
      <c r="A5739" s="93"/>
      <c r="B5739" s="94"/>
      <c r="C5739" s="94"/>
      <c r="D5739" s="94"/>
      <c r="E5739" s="94"/>
      <c r="F5739" s="93"/>
      <c r="G5739" s="96"/>
    </row>
    <row r="5740">
      <c r="A5740" s="93"/>
      <c r="B5740" s="94"/>
      <c r="C5740" s="94"/>
      <c r="D5740" s="94"/>
      <c r="E5740" s="94"/>
      <c r="F5740" s="93"/>
      <c r="G5740" s="96"/>
    </row>
    <row r="5741">
      <c r="A5741" s="93"/>
      <c r="B5741" s="94"/>
      <c r="C5741" s="94"/>
      <c r="D5741" s="94"/>
      <c r="E5741" s="94"/>
      <c r="F5741" s="93"/>
      <c r="G5741" s="96"/>
    </row>
    <row r="5742">
      <c r="A5742" s="93"/>
      <c r="B5742" s="94"/>
      <c r="C5742" s="94"/>
      <c r="D5742" s="94"/>
      <c r="E5742" s="94"/>
      <c r="F5742" s="93"/>
      <c r="G5742" s="96"/>
    </row>
    <row r="5743">
      <c r="A5743" s="93"/>
      <c r="B5743" s="94"/>
      <c r="C5743" s="94"/>
      <c r="D5743" s="94"/>
      <c r="E5743" s="94"/>
      <c r="F5743" s="93"/>
      <c r="G5743" s="96"/>
    </row>
    <row r="5744">
      <c r="A5744" s="93"/>
      <c r="B5744" s="94"/>
      <c r="C5744" s="94"/>
      <c r="D5744" s="94"/>
      <c r="E5744" s="94"/>
      <c r="F5744" s="93"/>
      <c r="G5744" s="96"/>
    </row>
    <row r="5745">
      <c r="A5745" s="93"/>
      <c r="B5745" s="94"/>
      <c r="C5745" s="94"/>
      <c r="D5745" s="94"/>
      <c r="E5745" s="94"/>
      <c r="F5745" s="93"/>
      <c r="G5745" s="96"/>
    </row>
    <row r="5746">
      <c r="A5746" s="93"/>
      <c r="B5746" s="94"/>
      <c r="C5746" s="94"/>
      <c r="D5746" s="94"/>
      <c r="E5746" s="94"/>
      <c r="F5746" s="93"/>
      <c r="G5746" s="96"/>
    </row>
    <row r="5747">
      <c r="A5747" s="93"/>
      <c r="B5747" s="94"/>
      <c r="C5747" s="94"/>
      <c r="D5747" s="94"/>
      <c r="E5747" s="94"/>
      <c r="F5747" s="93"/>
      <c r="G5747" s="96"/>
    </row>
    <row r="5748">
      <c r="A5748" s="93"/>
      <c r="B5748" s="94"/>
      <c r="C5748" s="94"/>
      <c r="D5748" s="94"/>
      <c r="E5748" s="94"/>
      <c r="F5748" s="93"/>
      <c r="G5748" s="96"/>
    </row>
    <row r="5749">
      <c r="A5749" s="93"/>
      <c r="B5749" s="94"/>
      <c r="C5749" s="94"/>
      <c r="D5749" s="94"/>
      <c r="E5749" s="94"/>
      <c r="F5749" s="93"/>
      <c r="G5749" s="96"/>
    </row>
    <row r="5750">
      <c r="A5750" s="93"/>
      <c r="B5750" s="94"/>
      <c r="C5750" s="94"/>
      <c r="D5750" s="94"/>
      <c r="E5750" s="94"/>
      <c r="F5750" s="93"/>
      <c r="G5750" s="96"/>
    </row>
    <row r="5751">
      <c r="A5751" s="93"/>
      <c r="B5751" s="94"/>
      <c r="C5751" s="94"/>
      <c r="D5751" s="94"/>
      <c r="E5751" s="94"/>
      <c r="F5751" s="93"/>
      <c r="G5751" s="93"/>
    </row>
    <row r="5752">
      <c r="A5752" s="93"/>
      <c r="B5752" s="94"/>
      <c r="C5752" s="94"/>
      <c r="D5752" s="94"/>
      <c r="E5752" s="94"/>
      <c r="F5752" s="93"/>
      <c r="G5752" s="93"/>
    </row>
    <row r="5753">
      <c r="A5753" s="93"/>
      <c r="B5753" s="94"/>
      <c r="C5753" s="94"/>
      <c r="D5753" s="94"/>
      <c r="E5753" s="94"/>
      <c r="F5753" s="93"/>
      <c r="G5753" s="93"/>
    </row>
    <row r="5754">
      <c r="A5754" s="93"/>
      <c r="B5754" s="94"/>
      <c r="C5754" s="94"/>
      <c r="D5754" s="94"/>
      <c r="E5754" s="94"/>
      <c r="F5754" s="93"/>
      <c r="G5754" s="93"/>
    </row>
    <row r="5755">
      <c r="A5755" s="93"/>
      <c r="B5755" s="94"/>
      <c r="C5755" s="94"/>
      <c r="D5755" s="94"/>
      <c r="E5755" s="94"/>
      <c r="F5755" s="93"/>
      <c r="G5755" s="93"/>
    </row>
    <row r="5756">
      <c r="A5756" s="93"/>
      <c r="B5756" s="94"/>
      <c r="C5756" s="94"/>
      <c r="D5756" s="94"/>
      <c r="E5756" s="94"/>
      <c r="F5756" s="93"/>
      <c r="G5756" s="93"/>
    </row>
    <row r="5757">
      <c r="A5757" s="93"/>
      <c r="B5757" s="94"/>
      <c r="C5757" s="94"/>
      <c r="D5757" s="94"/>
      <c r="E5757" s="94"/>
      <c r="F5757" s="93"/>
      <c r="G5757" s="93"/>
    </row>
    <row r="5758">
      <c r="A5758" s="93"/>
      <c r="B5758" s="94"/>
      <c r="C5758" s="94"/>
      <c r="D5758" s="94"/>
      <c r="E5758" s="94"/>
      <c r="F5758" s="93"/>
      <c r="G5758" s="93"/>
    </row>
    <row r="5759">
      <c r="A5759" s="93"/>
      <c r="B5759" s="94"/>
      <c r="C5759" s="94"/>
      <c r="D5759" s="94"/>
      <c r="E5759" s="94"/>
      <c r="F5759" s="93"/>
      <c r="G5759" s="93"/>
    </row>
    <row r="5760">
      <c r="A5760" s="93"/>
      <c r="B5760" s="94"/>
      <c r="C5760" s="94"/>
      <c r="D5760" s="94"/>
      <c r="E5760" s="94"/>
      <c r="F5760" s="93"/>
      <c r="G5760" s="93"/>
    </row>
    <row r="5761">
      <c r="A5761" s="93"/>
      <c r="B5761" s="94"/>
      <c r="C5761" s="94"/>
      <c r="D5761" s="94"/>
      <c r="E5761" s="94"/>
      <c r="F5761" s="93"/>
      <c r="G5761" s="93"/>
    </row>
    <row r="5762">
      <c r="A5762" s="93"/>
      <c r="B5762" s="94"/>
      <c r="C5762" s="94"/>
      <c r="D5762" s="94"/>
      <c r="E5762" s="94"/>
      <c r="F5762" s="93"/>
      <c r="G5762" s="93"/>
    </row>
    <row r="5763">
      <c r="A5763" s="93"/>
      <c r="B5763" s="94"/>
      <c r="C5763" s="94"/>
      <c r="D5763" s="94"/>
      <c r="E5763" s="94"/>
      <c r="F5763" s="93"/>
      <c r="G5763" s="93"/>
    </row>
    <row r="5764">
      <c r="A5764" s="93"/>
      <c r="B5764" s="94"/>
      <c r="C5764" s="94"/>
      <c r="D5764" s="94"/>
      <c r="E5764" s="94"/>
      <c r="F5764" s="93"/>
      <c r="G5764" s="93"/>
    </row>
    <row r="5765">
      <c r="A5765" s="93"/>
      <c r="B5765" s="94"/>
      <c r="C5765" s="94"/>
      <c r="D5765" s="94"/>
      <c r="E5765" s="94"/>
      <c r="F5765" s="93"/>
      <c r="G5765" s="96"/>
    </row>
    <row r="5766">
      <c r="A5766" s="93"/>
      <c r="B5766" s="94"/>
      <c r="C5766" s="94"/>
      <c r="D5766" s="94"/>
      <c r="E5766" s="94"/>
      <c r="F5766" s="93"/>
      <c r="G5766" s="96"/>
    </row>
    <row r="5767">
      <c r="A5767" s="93"/>
      <c r="B5767" s="94"/>
      <c r="C5767" s="94"/>
      <c r="D5767" s="94"/>
      <c r="E5767" s="94"/>
      <c r="F5767" s="93"/>
      <c r="G5767" s="96"/>
    </row>
    <row r="5768">
      <c r="A5768" s="93"/>
      <c r="B5768" s="94"/>
      <c r="C5768" s="94"/>
      <c r="D5768" s="94"/>
      <c r="E5768" s="94"/>
      <c r="F5768" s="93"/>
      <c r="G5768" s="96"/>
    </row>
    <row r="5769">
      <c r="A5769" s="93"/>
      <c r="B5769" s="94"/>
      <c r="C5769" s="94"/>
      <c r="D5769" s="94"/>
      <c r="E5769" s="94"/>
      <c r="F5769" s="93"/>
      <c r="G5769" s="96"/>
    </row>
    <row r="5770">
      <c r="A5770" s="93"/>
      <c r="B5770" s="94"/>
      <c r="C5770" s="94"/>
      <c r="D5770" s="94"/>
      <c r="E5770" s="94"/>
      <c r="F5770" s="93"/>
      <c r="G5770" s="96"/>
    </row>
    <row r="5771">
      <c r="A5771" s="93"/>
      <c r="B5771" s="94"/>
      <c r="C5771" s="94"/>
      <c r="D5771" s="94"/>
      <c r="E5771" s="94"/>
      <c r="F5771" s="93"/>
      <c r="G5771" s="96"/>
    </row>
    <row r="5772">
      <c r="A5772" s="93"/>
      <c r="B5772" s="94"/>
      <c r="C5772" s="94"/>
      <c r="D5772" s="94"/>
      <c r="E5772" s="94"/>
      <c r="F5772" s="93"/>
      <c r="G5772" s="96"/>
    </row>
    <row r="5773">
      <c r="A5773" s="93"/>
      <c r="B5773" s="94"/>
      <c r="C5773" s="94"/>
      <c r="D5773" s="94"/>
      <c r="E5773" s="94"/>
      <c r="F5773" s="93"/>
      <c r="G5773" s="96"/>
    </row>
    <row r="5774">
      <c r="A5774" s="93"/>
      <c r="B5774" s="94"/>
      <c r="C5774" s="94"/>
      <c r="D5774" s="94"/>
      <c r="E5774" s="94"/>
      <c r="F5774" s="93"/>
      <c r="G5774" s="96"/>
    </row>
    <row r="5775">
      <c r="A5775" s="93"/>
      <c r="B5775" s="94"/>
      <c r="C5775" s="94"/>
      <c r="D5775" s="94"/>
      <c r="E5775" s="94"/>
      <c r="F5775" s="93"/>
      <c r="G5775" s="96"/>
    </row>
    <row r="5776">
      <c r="A5776" s="93"/>
      <c r="B5776" s="94"/>
      <c r="C5776" s="94"/>
      <c r="D5776" s="94"/>
      <c r="E5776" s="94"/>
      <c r="F5776" s="93"/>
      <c r="G5776" s="96"/>
    </row>
    <row r="5777">
      <c r="A5777" s="93"/>
      <c r="B5777" s="94"/>
      <c r="C5777" s="94"/>
      <c r="D5777" s="94"/>
      <c r="E5777" s="94"/>
      <c r="F5777" s="93"/>
      <c r="G5777" s="96"/>
    </row>
    <row r="5778">
      <c r="A5778" s="93"/>
      <c r="B5778" s="94"/>
      <c r="C5778" s="94"/>
      <c r="D5778" s="94"/>
      <c r="E5778" s="94"/>
      <c r="F5778" s="93"/>
      <c r="G5778" s="96"/>
    </row>
    <row r="5779">
      <c r="A5779" s="93"/>
      <c r="B5779" s="94"/>
      <c r="C5779" s="94"/>
      <c r="D5779" s="94"/>
      <c r="E5779" s="94"/>
      <c r="F5779" s="93"/>
      <c r="G5779" s="96"/>
    </row>
    <row r="5780">
      <c r="A5780" s="93"/>
      <c r="B5780" s="94"/>
      <c r="C5780" s="94"/>
      <c r="D5780" s="94"/>
      <c r="E5780" s="94"/>
      <c r="F5780" s="93"/>
      <c r="G5780" s="96"/>
    </row>
    <row r="5781">
      <c r="A5781" s="93"/>
      <c r="B5781" s="94"/>
      <c r="C5781" s="94"/>
      <c r="D5781" s="94"/>
      <c r="E5781" s="94"/>
      <c r="F5781" s="93"/>
      <c r="G5781" s="96"/>
    </row>
    <row r="5782">
      <c r="A5782" s="93"/>
      <c r="B5782" s="94"/>
      <c r="C5782" s="94"/>
      <c r="D5782" s="94"/>
      <c r="E5782" s="94"/>
      <c r="F5782" s="93"/>
      <c r="G5782" s="96"/>
    </row>
    <row r="5783">
      <c r="A5783" s="93"/>
      <c r="B5783" s="94"/>
      <c r="C5783" s="94"/>
      <c r="D5783" s="94"/>
      <c r="E5783" s="94"/>
      <c r="F5783" s="93"/>
      <c r="G5783" s="96"/>
    </row>
    <row r="5784">
      <c r="A5784" s="93"/>
      <c r="B5784" s="94"/>
      <c r="C5784" s="94"/>
      <c r="D5784" s="94"/>
      <c r="E5784" s="94"/>
      <c r="F5784" s="93"/>
      <c r="G5784" s="96"/>
    </row>
    <row r="5785">
      <c r="A5785" s="93"/>
      <c r="B5785" s="94"/>
      <c r="C5785" s="94"/>
      <c r="D5785" s="94"/>
      <c r="E5785" s="94"/>
      <c r="F5785" s="93"/>
      <c r="G5785" s="96"/>
    </row>
    <row r="5786">
      <c r="A5786" s="93"/>
      <c r="B5786" s="94"/>
      <c r="C5786" s="94"/>
      <c r="D5786" s="94"/>
      <c r="E5786" s="94"/>
      <c r="F5786" s="93"/>
      <c r="G5786" s="96"/>
    </row>
    <row r="5787">
      <c r="A5787" s="93"/>
      <c r="B5787" s="94"/>
      <c r="C5787" s="94"/>
      <c r="D5787" s="94"/>
      <c r="E5787" s="94"/>
      <c r="F5787" s="93"/>
      <c r="G5787" s="96"/>
    </row>
    <row r="5788">
      <c r="A5788" s="93"/>
      <c r="B5788" s="94"/>
      <c r="C5788" s="94"/>
      <c r="D5788" s="94"/>
      <c r="E5788" s="94"/>
      <c r="F5788" s="93"/>
      <c r="G5788" s="96"/>
    </row>
    <row r="5789">
      <c r="A5789" s="93"/>
      <c r="B5789" s="94"/>
      <c r="C5789" s="94"/>
      <c r="D5789" s="94"/>
      <c r="E5789" s="94"/>
      <c r="F5789" s="93"/>
      <c r="G5789" s="96"/>
    </row>
    <row r="5790">
      <c r="A5790" s="93"/>
      <c r="B5790" s="94"/>
      <c r="C5790" s="94"/>
      <c r="D5790" s="94"/>
      <c r="E5790" s="94"/>
      <c r="F5790" s="93"/>
      <c r="G5790" s="96"/>
    </row>
    <row r="5791">
      <c r="A5791" s="93"/>
      <c r="B5791" s="94"/>
      <c r="C5791" s="94"/>
      <c r="D5791" s="94"/>
      <c r="E5791" s="94"/>
      <c r="F5791" s="93"/>
      <c r="G5791" s="96"/>
    </row>
    <row r="5792">
      <c r="A5792" s="93"/>
      <c r="B5792" s="94"/>
      <c r="C5792" s="94"/>
      <c r="D5792" s="94"/>
      <c r="E5792" s="94"/>
      <c r="F5792" s="93"/>
      <c r="G5792" s="96"/>
    </row>
    <row r="5793">
      <c r="A5793" s="93"/>
      <c r="B5793" s="94"/>
      <c r="C5793" s="94"/>
      <c r="D5793" s="94"/>
      <c r="E5793" s="94"/>
      <c r="F5793" s="93"/>
      <c r="G5793" s="93"/>
    </row>
    <row r="5794">
      <c r="A5794" s="93"/>
      <c r="B5794" s="94"/>
      <c r="C5794" s="94"/>
      <c r="D5794" s="94"/>
      <c r="E5794" s="94"/>
      <c r="F5794" s="93"/>
      <c r="G5794" s="96"/>
    </row>
    <row r="5795">
      <c r="A5795" s="93"/>
      <c r="B5795" s="94"/>
      <c r="C5795" s="94"/>
      <c r="D5795" s="94"/>
      <c r="E5795" s="94"/>
      <c r="F5795" s="93"/>
      <c r="G5795" s="93"/>
    </row>
    <row r="5796">
      <c r="A5796" s="93"/>
      <c r="B5796" s="94"/>
      <c r="C5796" s="94"/>
      <c r="D5796" s="94"/>
      <c r="E5796" s="94"/>
      <c r="F5796" s="93"/>
      <c r="G5796" s="96"/>
    </row>
    <row r="5797">
      <c r="A5797" s="93"/>
      <c r="B5797" s="94"/>
      <c r="C5797" s="94"/>
      <c r="D5797" s="94"/>
      <c r="E5797" s="94"/>
      <c r="F5797" s="93"/>
      <c r="G5797" s="96"/>
    </row>
    <row r="5798">
      <c r="A5798" s="93"/>
      <c r="B5798" s="94"/>
      <c r="C5798" s="94"/>
      <c r="D5798" s="94"/>
      <c r="E5798" s="94"/>
      <c r="F5798" s="93"/>
      <c r="G5798" s="96"/>
    </row>
    <row r="5799">
      <c r="A5799" s="93"/>
      <c r="B5799" s="94"/>
      <c r="C5799" s="94"/>
      <c r="D5799" s="94"/>
      <c r="E5799" s="94"/>
      <c r="F5799" s="93"/>
      <c r="G5799" s="96"/>
    </row>
    <row r="5800">
      <c r="A5800" s="93"/>
      <c r="B5800" s="94"/>
      <c r="C5800" s="94"/>
      <c r="D5800" s="94"/>
      <c r="E5800" s="94"/>
      <c r="F5800" s="93"/>
      <c r="G5800" s="96"/>
    </row>
    <row r="5801">
      <c r="A5801" s="93"/>
      <c r="B5801" s="94"/>
      <c r="C5801" s="94"/>
      <c r="D5801" s="94"/>
      <c r="E5801" s="94"/>
      <c r="F5801" s="93"/>
      <c r="G5801" s="96"/>
    </row>
    <row r="5802">
      <c r="A5802" s="93"/>
      <c r="B5802" s="94"/>
      <c r="C5802" s="94"/>
      <c r="D5802" s="94"/>
      <c r="E5802" s="94"/>
      <c r="F5802" s="93"/>
      <c r="G5802" s="96"/>
    </row>
    <row r="5803">
      <c r="A5803" s="93"/>
      <c r="B5803" s="94"/>
      <c r="C5803" s="94"/>
      <c r="D5803" s="94"/>
      <c r="E5803" s="94"/>
      <c r="F5803" s="93"/>
      <c r="G5803" s="96"/>
    </row>
    <row r="5804">
      <c r="A5804" s="93"/>
      <c r="B5804" s="94"/>
      <c r="C5804" s="94"/>
      <c r="D5804" s="94"/>
      <c r="E5804" s="94"/>
      <c r="F5804" s="93"/>
      <c r="G5804" s="96"/>
    </row>
    <row r="5805">
      <c r="A5805" s="93"/>
      <c r="B5805" s="94"/>
      <c r="C5805" s="94"/>
      <c r="D5805" s="94"/>
      <c r="E5805" s="94"/>
      <c r="F5805" s="93"/>
      <c r="G5805" s="96"/>
    </row>
    <row r="5806">
      <c r="A5806" s="93"/>
      <c r="B5806" s="94"/>
      <c r="C5806" s="94"/>
      <c r="D5806" s="94"/>
      <c r="E5806" s="94"/>
      <c r="F5806" s="93"/>
      <c r="G5806" s="93"/>
    </row>
    <row r="5807">
      <c r="A5807" s="93"/>
      <c r="B5807" s="94"/>
      <c r="C5807" s="94"/>
      <c r="D5807" s="94"/>
      <c r="E5807" s="94"/>
      <c r="F5807" s="93"/>
      <c r="G5807" s="93"/>
    </row>
    <row r="5808">
      <c r="A5808" s="93"/>
      <c r="B5808" s="94"/>
      <c r="C5808" s="94"/>
      <c r="D5808" s="94"/>
      <c r="E5808" s="94"/>
      <c r="F5808" s="93"/>
      <c r="G5808" s="96"/>
    </row>
    <row r="5809">
      <c r="A5809" s="93"/>
      <c r="B5809" s="94"/>
      <c r="C5809" s="94"/>
      <c r="D5809" s="94"/>
      <c r="E5809" s="94"/>
      <c r="F5809" s="93"/>
      <c r="G5809" s="96"/>
    </row>
    <row r="5810">
      <c r="A5810" s="93"/>
      <c r="B5810" s="94"/>
      <c r="C5810" s="94"/>
      <c r="D5810" s="94"/>
      <c r="E5810" s="94"/>
      <c r="F5810" s="93"/>
      <c r="G5810" s="96"/>
    </row>
    <row r="5811">
      <c r="A5811" s="93"/>
      <c r="B5811" s="94"/>
      <c r="C5811" s="94"/>
      <c r="D5811" s="94"/>
      <c r="E5811" s="94"/>
      <c r="F5811" s="93"/>
      <c r="G5811" s="93"/>
    </row>
    <row r="5812">
      <c r="A5812" s="93"/>
      <c r="B5812" s="94"/>
      <c r="C5812" s="94"/>
      <c r="D5812" s="94"/>
      <c r="E5812" s="94"/>
      <c r="F5812" s="93"/>
      <c r="G5812" s="96"/>
    </row>
    <row r="5813">
      <c r="A5813" s="93"/>
      <c r="B5813" s="94"/>
      <c r="C5813" s="94"/>
      <c r="D5813" s="94"/>
      <c r="E5813" s="94"/>
      <c r="F5813" s="93"/>
      <c r="G5813" s="96"/>
    </row>
    <row r="5814">
      <c r="A5814" s="93"/>
      <c r="B5814" s="94"/>
      <c r="C5814" s="94"/>
      <c r="D5814" s="94"/>
      <c r="E5814" s="94"/>
      <c r="F5814" s="93"/>
      <c r="G5814" s="96"/>
    </row>
    <row r="5815">
      <c r="A5815" s="93"/>
      <c r="B5815" s="94"/>
      <c r="C5815" s="94"/>
      <c r="D5815" s="94"/>
      <c r="E5815" s="94"/>
      <c r="F5815" s="93"/>
      <c r="G5815" s="96"/>
    </row>
    <row r="5816">
      <c r="A5816" s="93"/>
      <c r="B5816" s="94"/>
      <c r="C5816" s="94"/>
      <c r="D5816" s="94"/>
      <c r="E5816" s="94"/>
      <c r="F5816" s="93"/>
      <c r="G5816" s="96"/>
    </row>
    <row r="5817">
      <c r="A5817" s="93"/>
      <c r="B5817" s="94"/>
      <c r="C5817" s="94"/>
      <c r="D5817" s="94"/>
      <c r="E5817" s="94"/>
      <c r="F5817" s="93"/>
      <c r="G5817" s="96"/>
    </row>
    <row r="5818">
      <c r="A5818" s="93"/>
      <c r="B5818" s="94"/>
      <c r="C5818" s="94"/>
      <c r="D5818" s="94"/>
      <c r="E5818" s="94"/>
      <c r="F5818" s="93"/>
      <c r="G5818" s="96"/>
    </row>
    <row r="5819">
      <c r="A5819" s="93"/>
      <c r="B5819" s="94"/>
      <c r="C5819" s="94"/>
      <c r="D5819" s="94"/>
      <c r="E5819" s="94"/>
      <c r="F5819" s="93"/>
      <c r="G5819" s="96"/>
    </row>
    <row r="5820">
      <c r="A5820" s="93"/>
      <c r="B5820" s="94"/>
      <c r="C5820" s="94"/>
      <c r="D5820" s="94"/>
      <c r="E5820" s="94"/>
      <c r="F5820" s="93"/>
      <c r="G5820" s="96"/>
    </row>
    <row r="5821">
      <c r="A5821" s="93"/>
      <c r="B5821" s="94"/>
      <c r="C5821" s="94"/>
      <c r="D5821" s="94"/>
      <c r="E5821" s="94"/>
      <c r="F5821" s="93"/>
      <c r="G5821" s="96"/>
    </row>
    <row r="5822">
      <c r="A5822" s="93"/>
      <c r="B5822" s="94"/>
      <c r="C5822" s="94"/>
      <c r="D5822" s="94"/>
      <c r="E5822" s="94"/>
      <c r="F5822" s="93"/>
      <c r="G5822" s="96"/>
    </row>
    <row r="5823">
      <c r="A5823" s="93"/>
      <c r="B5823" s="94"/>
      <c r="C5823" s="94"/>
      <c r="D5823" s="94"/>
      <c r="E5823" s="94"/>
      <c r="F5823" s="93"/>
      <c r="G5823" s="96"/>
    </row>
    <row r="5824">
      <c r="A5824" s="93"/>
      <c r="B5824" s="94"/>
      <c r="C5824" s="94"/>
      <c r="D5824" s="94"/>
      <c r="E5824" s="94"/>
      <c r="F5824" s="93"/>
      <c r="G5824" s="96"/>
    </row>
    <row r="5825">
      <c r="A5825" s="93"/>
      <c r="B5825" s="94"/>
      <c r="C5825" s="94"/>
      <c r="D5825" s="94"/>
      <c r="E5825" s="94"/>
      <c r="F5825" s="93"/>
      <c r="G5825" s="96"/>
    </row>
    <row r="5826">
      <c r="A5826" s="93"/>
      <c r="B5826" s="94"/>
      <c r="C5826" s="94"/>
      <c r="D5826" s="94"/>
      <c r="E5826" s="94"/>
      <c r="F5826" s="93"/>
      <c r="G5826" s="96"/>
    </row>
    <row r="5827">
      <c r="A5827" s="93"/>
      <c r="B5827" s="94"/>
      <c r="C5827" s="94"/>
      <c r="D5827" s="94"/>
      <c r="E5827" s="94"/>
      <c r="F5827" s="93"/>
      <c r="G5827" s="96"/>
    </row>
    <row r="5828">
      <c r="A5828" s="93"/>
      <c r="B5828" s="94"/>
      <c r="C5828" s="94"/>
      <c r="D5828" s="94"/>
      <c r="E5828" s="94"/>
      <c r="F5828" s="93"/>
      <c r="G5828" s="96"/>
    </row>
    <row r="5829">
      <c r="A5829" s="93"/>
      <c r="B5829" s="94"/>
      <c r="C5829" s="94"/>
      <c r="D5829" s="94"/>
      <c r="E5829" s="94"/>
      <c r="F5829" s="93"/>
      <c r="G5829" s="96"/>
    </row>
    <row r="5830">
      <c r="A5830" s="93"/>
      <c r="B5830" s="94"/>
      <c r="C5830" s="94"/>
      <c r="D5830" s="94"/>
      <c r="E5830" s="94"/>
      <c r="F5830" s="93"/>
      <c r="G5830" s="96"/>
    </row>
    <row r="5831">
      <c r="A5831" s="93"/>
      <c r="B5831" s="94"/>
      <c r="C5831" s="94"/>
      <c r="D5831" s="94"/>
      <c r="E5831" s="94"/>
      <c r="F5831" s="93"/>
      <c r="G5831" s="96"/>
    </row>
    <row r="5832">
      <c r="A5832" s="93"/>
      <c r="B5832" s="94"/>
      <c r="C5832" s="94"/>
      <c r="D5832" s="94"/>
      <c r="E5832" s="94"/>
      <c r="F5832" s="93"/>
      <c r="G5832" s="96"/>
    </row>
    <row r="5833">
      <c r="A5833" s="93"/>
      <c r="B5833" s="94"/>
      <c r="C5833" s="94"/>
      <c r="D5833" s="94"/>
      <c r="E5833" s="94"/>
      <c r="F5833" s="93"/>
      <c r="G5833" s="96"/>
    </row>
    <row r="5834">
      <c r="A5834" s="93"/>
      <c r="B5834" s="94"/>
      <c r="C5834" s="94"/>
      <c r="D5834" s="94"/>
      <c r="E5834" s="94"/>
      <c r="F5834" s="93"/>
      <c r="G5834" s="96"/>
    </row>
    <row r="5835">
      <c r="A5835" s="93"/>
      <c r="B5835" s="94"/>
      <c r="C5835" s="94"/>
      <c r="D5835" s="94"/>
      <c r="E5835" s="94"/>
      <c r="F5835" s="93"/>
      <c r="G5835" s="96"/>
    </row>
    <row r="5836">
      <c r="A5836" s="93"/>
      <c r="B5836" s="94"/>
      <c r="C5836" s="94"/>
      <c r="D5836" s="94"/>
      <c r="E5836" s="94"/>
      <c r="F5836" s="93"/>
      <c r="G5836" s="96"/>
    </row>
    <row r="5837">
      <c r="A5837" s="93"/>
      <c r="B5837" s="94"/>
      <c r="C5837" s="94"/>
      <c r="D5837" s="94"/>
      <c r="E5837" s="94"/>
      <c r="F5837" s="93"/>
      <c r="G5837" s="96"/>
    </row>
    <row r="5838">
      <c r="A5838" s="93"/>
      <c r="B5838" s="94"/>
      <c r="C5838" s="94"/>
      <c r="D5838" s="94"/>
      <c r="E5838" s="94"/>
      <c r="F5838" s="93"/>
      <c r="G5838" s="96"/>
    </row>
    <row r="5839">
      <c r="A5839" s="93"/>
      <c r="B5839" s="94"/>
      <c r="C5839" s="94"/>
      <c r="D5839" s="94"/>
      <c r="E5839" s="94"/>
      <c r="F5839" s="93"/>
      <c r="G5839" s="96"/>
    </row>
    <row r="5840">
      <c r="A5840" s="93"/>
      <c r="B5840" s="94"/>
      <c r="C5840" s="94"/>
      <c r="D5840" s="94"/>
      <c r="E5840" s="94"/>
      <c r="F5840" s="93"/>
      <c r="G5840" s="96"/>
    </row>
    <row r="5841">
      <c r="A5841" s="93"/>
      <c r="B5841" s="94"/>
      <c r="C5841" s="94"/>
      <c r="D5841" s="94"/>
      <c r="E5841" s="94"/>
      <c r="F5841" s="93"/>
      <c r="G5841" s="96"/>
    </row>
    <row r="5842">
      <c r="A5842" s="93"/>
      <c r="B5842" s="94"/>
      <c r="C5842" s="94"/>
      <c r="D5842" s="94"/>
      <c r="E5842" s="94"/>
      <c r="F5842" s="93"/>
      <c r="G5842" s="96"/>
    </row>
    <row r="5843">
      <c r="A5843" s="93"/>
      <c r="B5843" s="94"/>
      <c r="C5843" s="94"/>
      <c r="D5843" s="94"/>
      <c r="E5843" s="94"/>
      <c r="F5843" s="93"/>
      <c r="G5843" s="96"/>
    </row>
    <row r="5844">
      <c r="A5844" s="93"/>
      <c r="B5844" s="94"/>
      <c r="C5844" s="94"/>
      <c r="D5844" s="94"/>
      <c r="E5844" s="94"/>
      <c r="F5844" s="93"/>
      <c r="G5844" s="96"/>
    </row>
    <row r="5845">
      <c r="A5845" s="93"/>
      <c r="B5845" s="94"/>
      <c r="C5845" s="94"/>
      <c r="D5845" s="94"/>
      <c r="E5845" s="94"/>
      <c r="F5845" s="93"/>
      <c r="G5845" s="96"/>
    </row>
    <row r="5846">
      <c r="A5846" s="93"/>
      <c r="B5846" s="94"/>
      <c r="C5846" s="94"/>
      <c r="D5846" s="94"/>
      <c r="E5846" s="94"/>
      <c r="F5846" s="93"/>
      <c r="G5846" s="96"/>
    </row>
    <row r="5847">
      <c r="A5847" s="93"/>
      <c r="B5847" s="94"/>
      <c r="C5847" s="94"/>
      <c r="D5847" s="94"/>
      <c r="E5847" s="94"/>
      <c r="F5847" s="93"/>
      <c r="G5847" s="96"/>
    </row>
    <row r="5848">
      <c r="A5848" s="93"/>
      <c r="B5848" s="94"/>
      <c r="C5848" s="94"/>
      <c r="D5848" s="94"/>
      <c r="E5848" s="94"/>
      <c r="F5848" s="93"/>
      <c r="G5848" s="96"/>
    </row>
    <row r="5849">
      <c r="A5849" s="93"/>
      <c r="B5849" s="94"/>
      <c r="C5849" s="94"/>
      <c r="D5849" s="94"/>
      <c r="E5849" s="94"/>
      <c r="F5849" s="93"/>
      <c r="G5849" s="96"/>
    </row>
    <row r="5850">
      <c r="A5850" s="93"/>
      <c r="B5850" s="94"/>
      <c r="C5850" s="94"/>
      <c r="D5850" s="94"/>
      <c r="E5850" s="94"/>
      <c r="F5850" s="93"/>
      <c r="G5850" s="96"/>
    </row>
    <row r="5851">
      <c r="A5851" s="93"/>
      <c r="B5851" s="94"/>
      <c r="C5851" s="94"/>
      <c r="D5851" s="94"/>
      <c r="E5851" s="94"/>
      <c r="F5851" s="93"/>
      <c r="G5851" s="96"/>
    </row>
    <row r="5852">
      <c r="A5852" s="93"/>
      <c r="B5852" s="94"/>
      <c r="C5852" s="94"/>
      <c r="D5852" s="94"/>
      <c r="E5852" s="94"/>
      <c r="F5852" s="93"/>
      <c r="G5852" s="96"/>
    </row>
    <row r="5853">
      <c r="A5853" s="93"/>
      <c r="B5853" s="94"/>
      <c r="C5853" s="94"/>
      <c r="D5853" s="94"/>
      <c r="E5853" s="94"/>
      <c r="F5853" s="93"/>
      <c r="G5853" s="96"/>
    </row>
    <row r="5854">
      <c r="A5854" s="93"/>
      <c r="B5854" s="94"/>
      <c r="C5854" s="94"/>
      <c r="D5854" s="94"/>
      <c r="E5854" s="94"/>
      <c r="F5854" s="93"/>
      <c r="G5854" s="96"/>
    </row>
    <row r="5855">
      <c r="A5855" s="93"/>
      <c r="B5855" s="94"/>
      <c r="C5855" s="94"/>
      <c r="D5855" s="94"/>
      <c r="E5855" s="94"/>
      <c r="F5855" s="93"/>
      <c r="G5855" s="96"/>
    </row>
    <row r="5856">
      <c r="A5856" s="93"/>
      <c r="B5856" s="94"/>
      <c r="C5856" s="94"/>
      <c r="D5856" s="94"/>
      <c r="E5856" s="94"/>
      <c r="F5856" s="93"/>
      <c r="G5856" s="96"/>
    </row>
    <row r="5857">
      <c r="A5857" s="93"/>
      <c r="B5857" s="94"/>
      <c r="C5857" s="94"/>
      <c r="D5857" s="94"/>
      <c r="E5857" s="94"/>
      <c r="F5857" s="93"/>
      <c r="G5857" s="96"/>
    </row>
    <row r="5858">
      <c r="A5858" s="93"/>
      <c r="B5858" s="94"/>
      <c r="C5858" s="94"/>
      <c r="D5858" s="94"/>
      <c r="E5858" s="94"/>
      <c r="F5858" s="93"/>
      <c r="G5858" s="96"/>
    </row>
    <row r="5859">
      <c r="A5859" s="93"/>
      <c r="B5859" s="94"/>
      <c r="C5859" s="94"/>
      <c r="D5859" s="94"/>
      <c r="E5859" s="94"/>
      <c r="F5859" s="93"/>
      <c r="G5859" s="96"/>
    </row>
    <row r="5860">
      <c r="A5860" s="93"/>
      <c r="B5860" s="94"/>
      <c r="C5860" s="94"/>
      <c r="D5860" s="94"/>
      <c r="E5860" s="94"/>
      <c r="F5860" s="93"/>
      <c r="G5860" s="96"/>
    </row>
    <row r="5861">
      <c r="A5861" s="93"/>
      <c r="B5861" s="94"/>
      <c r="C5861" s="94"/>
      <c r="D5861" s="94"/>
      <c r="E5861" s="94"/>
      <c r="F5861" s="93"/>
      <c r="G5861" s="96"/>
    </row>
    <row r="5862">
      <c r="A5862" s="93"/>
      <c r="B5862" s="94"/>
      <c r="C5862" s="94"/>
      <c r="D5862" s="94"/>
      <c r="E5862" s="94"/>
      <c r="F5862" s="93"/>
      <c r="G5862" s="96"/>
    </row>
    <row r="5863">
      <c r="A5863" s="93"/>
      <c r="B5863" s="94"/>
      <c r="C5863" s="94"/>
      <c r="D5863" s="94"/>
      <c r="E5863" s="94"/>
      <c r="F5863" s="93"/>
      <c r="G5863" s="96"/>
    </row>
    <row r="5864">
      <c r="A5864" s="93"/>
      <c r="B5864" s="94"/>
      <c r="C5864" s="94"/>
      <c r="D5864" s="94"/>
      <c r="E5864" s="94"/>
      <c r="F5864" s="93"/>
      <c r="G5864" s="96"/>
    </row>
    <row r="5865">
      <c r="A5865" s="93"/>
      <c r="B5865" s="94"/>
      <c r="C5865" s="94"/>
      <c r="D5865" s="94"/>
      <c r="E5865" s="94"/>
      <c r="F5865" s="93"/>
      <c r="G5865" s="96"/>
    </row>
    <row r="5866">
      <c r="A5866" s="93"/>
      <c r="B5866" s="94"/>
      <c r="C5866" s="94"/>
      <c r="D5866" s="94"/>
      <c r="E5866" s="94"/>
      <c r="F5866" s="93"/>
      <c r="G5866" s="96"/>
    </row>
    <row r="5867">
      <c r="A5867" s="93"/>
      <c r="B5867" s="94"/>
      <c r="C5867" s="94"/>
      <c r="D5867" s="94"/>
      <c r="E5867" s="94"/>
      <c r="F5867" s="93"/>
      <c r="G5867" s="96"/>
    </row>
    <row r="5868">
      <c r="A5868" s="93"/>
      <c r="B5868" s="94"/>
      <c r="C5868" s="94"/>
      <c r="D5868" s="94"/>
      <c r="E5868" s="94"/>
      <c r="F5868" s="93"/>
      <c r="G5868" s="96"/>
    </row>
    <row r="5869">
      <c r="A5869" s="93"/>
      <c r="B5869" s="94"/>
      <c r="C5869" s="94"/>
      <c r="D5869" s="94"/>
      <c r="E5869" s="94"/>
      <c r="F5869" s="93"/>
      <c r="G5869" s="96"/>
    </row>
    <row r="5870">
      <c r="A5870" s="93"/>
      <c r="B5870" s="94"/>
      <c r="C5870" s="94"/>
      <c r="D5870" s="94"/>
      <c r="E5870" s="94"/>
      <c r="F5870" s="93"/>
      <c r="G5870" s="93"/>
    </row>
    <row r="5871">
      <c r="A5871" s="93"/>
      <c r="B5871" s="94"/>
      <c r="C5871" s="94"/>
      <c r="D5871" s="94"/>
      <c r="E5871" s="94"/>
      <c r="F5871" s="93"/>
      <c r="G5871" s="93"/>
    </row>
    <row r="5872">
      <c r="A5872" s="93"/>
      <c r="B5872" s="94"/>
      <c r="C5872" s="94"/>
      <c r="D5872" s="94"/>
      <c r="E5872" s="94"/>
      <c r="F5872" s="93"/>
      <c r="G5872" s="93"/>
    </row>
    <row r="5873">
      <c r="A5873" s="93"/>
      <c r="B5873" s="94"/>
      <c r="C5873" s="94"/>
      <c r="D5873" s="94"/>
      <c r="E5873" s="94"/>
      <c r="F5873" s="93"/>
      <c r="G5873" s="96"/>
    </row>
    <row r="5874">
      <c r="A5874" s="93"/>
      <c r="B5874" s="94"/>
      <c r="C5874" s="94"/>
      <c r="D5874" s="94"/>
      <c r="E5874" s="94"/>
      <c r="F5874" s="93"/>
      <c r="G5874" s="96"/>
    </row>
    <row r="5875">
      <c r="A5875" s="93"/>
      <c r="B5875" s="94"/>
      <c r="C5875" s="94"/>
      <c r="D5875" s="94"/>
      <c r="E5875" s="94"/>
      <c r="F5875" s="93"/>
      <c r="G5875" s="96"/>
    </row>
    <row r="5876">
      <c r="A5876" s="93"/>
      <c r="B5876" s="94"/>
      <c r="C5876" s="94"/>
      <c r="D5876" s="94"/>
      <c r="E5876" s="94"/>
      <c r="F5876" s="93"/>
      <c r="G5876" s="96"/>
    </row>
    <row r="5877">
      <c r="A5877" s="93"/>
      <c r="B5877" s="94"/>
      <c r="C5877" s="94"/>
      <c r="D5877" s="94"/>
      <c r="E5877" s="94"/>
      <c r="F5877" s="93"/>
      <c r="G5877" s="96"/>
    </row>
    <row r="5878">
      <c r="A5878" s="93"/>
      <c r="B5878" s="94"/>
      <c r="C5878" s="94"/>
      <c r="D5878" s="94"/>
      <c r="E5878" s="94"/>
      <c r="F5878" s="93"/>
      <c r="G5878" s="96"/>
    </row>
    <row r="5879">
      <c r="A5879" s="93"/>
      <c r="B5879" s="94"/>
      <c r="C5879" s="94"/>
      <c r="D5879" s="94"/>
      <c r="E5879" s="94"/>
      <c r="F5879" s="93"/>
      <c r="G5879" s="96"/>
    </row>
    <row r="5880">
      <c r="A5880" s="93"/>
      <c r="B5880" s="94"/>
      <c r="C5880" s="94"/>
      <c r="D5880" s="94"/>
      <c r="E5880" s="94"/>
      <c r="F5880" s="93"/>
      <c r="G5880" s="96"/>
    </row>
    <row r="5881">
      <c r="A5881" s="93"/>
      <c r="B5881" s="94"/>
      <c r="C5881" s="94"/>
      <c r="D5881" s="94"/>
      <c r="E5881" s="94"/>
      <c r="F5881" s="93"/>
      <c r="G5881" s="96"/>
    </row>
    <row r="5882">
      <c r="A5882" s="93"/>
      <c r="B5882" s="94"/>
      <c r="C5882" s="94"/>
      <c r="D5882" s="94"/>
      <c r="E5882" s="94"/>
      <c r="F5882" s="93"/>
      <c r="G5882" s="93"/>
    </row>
    <row r="5883">
      <c r="A5883" s="93"/>
      <c r="B5883" s="94"/>
      <c r="C5883" s="94"/>
      <c r="D5883" s="94"/>
      <c r="E5883" s="94"/>
      <c r="F5883" s="93"/>
      <c r="G5883" s="93"/>
    </row>
    <row r="5884">
      <c r="A5884" s="93"/>
      <c r="B5884" s="94"/>
      <c r="C5884" s="94"/>
      <c r="D5884" s="94"/>
      <c r="E5884" s="94"/>
      <c r="F5884" s="93"/>
      <c r="G5884" s="96"/>
    </row>
    <row r="5885">
      <c r="A5885" s="93"/>
      <c r="B5885" s="94"/>
      <c r="C5885" s="94"/>
      <c r="D5885" s="94"/>
      <c r="E5885" s="94"/>
      <c r="F5885" s="93"/>
      <c r="G5885" s="96"/>
    </row>
    <row r="5886">
      <c r="A5886" s="93"/>
      <c r="B5886" s="94"/>
      <c r="C5886" s="94"/>
      <c r="D5886" s="94"/>
      <c r="E5886" s="94"/>
      <c r="F5886" s="93"/>
      <c r="G5886" s="96"/>
    </row>
    <row r="5887">
      <c r="A5887" s="93"/>
      <c r="B5887" s="94"/>
      <c r="C5887" s="94"/>
      <c r="D5887" s="94"/>
      <c r="E5887" s="94"/>
      <c r="F5887" s="93"/>
      <c r="G5887" s="93"/>
    </row>
    <row r="5888">
      <c r="A5888" s="93"/>
      <c r="B5888" s="94"/>
      <c r="C5888" s="94"/>
      <c r="D5888" s="94"/>
      <c r="E5888" s="94"/>
      <c r="F5888" s="93"/>
      <c r="G5888" s="93"/>
    </row>
    <row r="5889">
      <c r="A5889" s="93"/>
      <c r="B5889" s="94"/>
      <c r="C5889" s="94"/>
      <c r="D5889" s="94"/>
      <c r="E5889" s="94"/>
      <c r="F5889" s="93"/>
      <c r="G5889" s="93"/>
    </row>
    <row r="5890">
      <c r="A5890" s="93"/>
      <c r="B5890" s="94"/>
      <c r="C5890" s="94"/>
      <c r="D5890" s="94"/>
      <c r="E5890" s="94"/>
      <c r="F5890" s="93"/>
      <c r="G5890" s="96"/>
    </row>
    <row r="5891">
      <c r="A5891" s="93"/>
      <c r="B5891" s="94"/>
      <c r="C5891" s="94"/>
      <c r="D5891" s="94"/>
      <c r="E5891" s="94"/>
      <c r="F5891" s="93"/>
      <c r="G5891" s="96"/>
    </row>
    <row r="5892">
      <c r="A5892" s="93"/>
      <c r="B5892" s="94"/>
      <c r="C5892" s="94"/>
      <c r="D5892" s="94"/>
      <c r="E5892" s="94"/>
      <c r="F5892" s="93"/>
      <c r="G5892" s="96"/>
    </row>
    <row r="5893">
      <c r="A5893" s="93"/>
      <c r="B5893" s="94"/>
      <c r="C5893" s="94"/>
      <c r="D5893" s="94"/>
      <c r="E5893" s="94"/>
      <c r="F5893" s="93"/>
      <c r="G5893" s="96"/>
    </row>
    <row r="5894">
      <c r="A5894" s="93"/>
      <c r="B5894" s="94"/>
      <c r="C5894" s="94"/>
      <c r="D5894" s="94"/>
      <c r="E5894" s="94"/>
      <c r="F5894" s="93"/>
      <c r="G5894" s="96"/>
    </row>
    <row r="5895">
      <c r="A5895" s="93"/>
      <c r="B5895" s="94"/>
      <c r="C5895" s="94"/>
      <c r="D5895" s="94"/>
      <c r="E5895" s="94"/>
      <c r="F5895" s="93"/>
      <c r="G5895" s="96"/>
    </row>
    <row r="5896">
      <c r="A5896" s="93"/>
      <c r="B5896" s="94"/>
      <c r="C5896" s="94"/>
      <c r="D5896" s="94"/>
      <c r="E5896" s="94"/>
      <c r="F5896" s="93"/>
      <c r="G5896" s="96"/>
    </row>
    <row r="5897">
      <c r="A5897" s="93"/>
      <c r="B5897" s="94"/>
      <c r="C5897" s="94"/>
      <c r="D5897" s="94"/>
      <c r="E5897" s="94"/>
      <c r="F5897" s="93"/>
      <c r="G5897" s="96"/>
    </row>
    <row r="5898">
      <c r="A5898" s="93"/>
      <c r="B5898" s="94"/>
      <c r="C5898" s="94"/>
      <c r="D5898" s="94"/>
      <c r="E5898" s="94"/>
      <c r="F5898" s="93"/>
      <c r="G5898" s="96"/>
    </row>
    <row r="5899">
      <c r="A5899" s="93"/>
      <c r="B5899" s="94"/>
      <c r="C5899" s="94"/>
      <c r="D5899" s="94"/>
      <c r="E5899" s="94"/>
      <c r="F5899" s="93"/>
      <c r="G5899" s="96"/>
    </row>
    <row r="5900">
      <c r="A5900" s="93"/>
      <c r="B5900" s="94"/>
      <c r="C5900" s="94"/>
      <c r="D5900" s="94"/>
      <c r="E5900" s="94"/>
      <c r="F5900" s="93"/>
      <c r="G5900" s="96"/>
    </row>
    <row r="5901">
      <c r="A5901" s="93"/>
      <c r="B5901" s="94"/>
      <c r="C5901" s="94"/>
      <c r="D5901" s="94"/>
      <c r="E5901" s="94"/>
      <c r="F5901" s="93"/>
      <c r="G5901" s="96"/>
    </row>
    <row r="5902">
      <c r="A5902" s="93"/>
      <c r="B5902" s="94"/>
      <c r="C5902" s="94"/>
      <c r="D5902" s="94"/>
      <c r="E5902" s="94"/>
      <c r="F5902" s="93"/>
      <c r="G5902" s="96"/>
    </row>
    <row r="5903">
      <c r="A5903" s="93"/>
      <c r="B5903" s="94"/>
      <c r="C5903" s="94"/>
      <c r="D5903" s="94"/>
      <c r="E5903" s="94"/>
      <c r="F5903" s="93"/>
      <c r="G5903" s="96"/>
    </row>
    <row r="5904">
      <c r="A5904" s="93"/>
      <c r="B5904" s="94"/>
      <c r="C5904" s="94"/>
      <c r="D5904" s="94"/>
      <c r="E5904" s="94"/>
      <c r="F5904" s="93"/>
      <c r="G5904" s="96"/>
    </row>
    <row r="5905">
      <c r="A5905" s="93"/>
      <c r="B5905" s="94"/>
      <c r="C5905" s="94"/>
      <c r="D5905" s="94"/>
      <c r="E5905" s="94"/>
      <c r="F5905" s="93"/>
      <c r="G5905" s="96"/>
    </row>
    <row r="5906">
      <c r="A5906" s="93"/>
      <c r="B5906" s="94"/>
      <c r="C5906" s="94"/>
      <c r="D5906" s="94"/>
      <c r="E5906" s="94"/>
      <c r="F5906" s="93"/>
      <c r="G5906" s="96"/>
    </row>
    <row r="5907">
      <c r="A5907" s="93"/>
      <c r="B5907" s="94"/>
      <c r="C5907" s="94"/>
      <c r="D5907" s="94"/>
      <c r="E5907" s="94"/>
      <c r="F5907" s="93"/>
      <c r="G5907" s="96"/>
    </row>
    <row r="5908">
      <c r="A5908" s="93"/>
      <c r="B5908" s="94"/>
      <c r="C5908" s="94"/>
      <c r="D5908" s="94"/>
      <c r="E5908" s="94"/>
      <c r="F5908" s="93"/>
      <c r="G5908" s="96"/>
    </row>
    <row r="5909">
      <c r="A5909" s="93"/>
      <c r="B5909" s="94"/>
      <c r="C5909" s="94"/>
      <c r="D5909" s="94"/>
      <c r="E5909" s="94"/>
      <c r="F5909" s="93"/>
      <c r="G5909" s="96"/>
    </row>
    <row r="5910">
      <c r="A5910" s="93"/>
      <c r="B5910" s="94"/>
      <c r="C5910" s="94"/>
      <c r="D5910" s="94"/>
      <c r="E5910" s="94"/>
      <c r="F5910" s="93"/>
      <c r="G5910" s="93"/>
    </row>
    <row r="5911">
      <c r="A5911" s="93"/>
      <c r="B5911" s="94"/>
      <c r="C5911" s="94"/>
      <c r="D5911" s="94"/>
      <c r="E5911" s="94"/>
      <c r="F5911" s="93"/>
      <c r="G5911" s="96"/>
    </row>
    <row r="5912">
      <c r="A5912" s="93"/>
      <c r="B5912" s="94"/>
      <c r="C5912" s="94"/>
      <c r="D5912" s="94"/>
      <c r="E5912" s="94"/>
      <c r="F5912" s="93"/>
      <c r="G5912" s="96"/>
    </row>
    <row r="5913">
      <c r="A5913" s="93"/>
      <c r="B5913" s="94"/>
      <c r="C5913" s="94"/>
      <c r="D5913" s="94"/>
      <c r="E5913" s="94"/>
      <c r="F5913" s="93"/>
      <c r="G5913" s="96"/>
    </row>
    <row r="5914">
      <c r="A5914" s="93"/>
      <c r="B5914" s="94"/>
      <c r="C5914" s="94"/>
      <c r="D5914" s="94"/>
      <c r="E5914" s="94"/>
      <c r="F5914" s="93"/>
      <c r="G5914" s="96"/>
    </row>
    <row r="5915">
      <c r="A5915" s="93"/>
      <c r="B5915" s="94"/>
      <c r="C5915" s="94"/>
      <c r="D5915" s="94"/>
      <c r="E5915" s="94"/>
      <c r="F5915" s="93"/>
      <c r="G5915" s="96"/>
    </row>
    <row r="5916">
      <c r="A5916" s="93"/>
      <c r="B5916" s="94"/>
      <c r="C5916" s="94"/>
      <c r="D5916" s="94"/>
      <c r="E5916" s="94"/>
      <c r="F5916" s="93"/>
      <c r="G5916" s="96"/>
    </row>
    <row r="5917">
      <c r="A5917" s="93"/>
      <c r="B5917" s="94"/>
      <c r="C5917" s="94"/>
      <c r="D5917" s="94"/>
      <c r="E5917" s="94"/>
      <c r="F5917" s="93"/>
      <c r="G5917" s="96"/>
    </row>
    <row r="5918">
      <c r="A5918" s="93"/>
      <c r="B5918" s="94"/>
      <c r="C5918" s="94"/>
      <c r="D5918" s="94"/>
      <c r="E5918" s="94"/>
      <c r="F5918" s="93"/>
      <c r="G5918" s="96"/>
    </row>
    <row r="5919">
      <c r="A5919" s="93"/>
      <c r="B5919" s="94"/>
      <c r="C5919" s="94"/>
      <c r="D5919" s="94"/>
      <c r="E5919" s="94"/>
      <c r="F5919" s="93"/>
      <c r="G5919" s="96"/>
    </row>
    <row r="5920">
      <c r="A5920" s="93"/>
      <c r="B5920" s="94"/>
      <c r="C5920" s="94"/>
      <c r="D5920" s="94"/>
      <c r="E5920" s="94"/>
      <c r="F5920" s="93"/>
      <c r="G5920" s="96"/>
    </row>
    <row r="5921">
      <c r="A5921" s="93"/>
      <c r="B5921" s="94"/>
      <c r="C5921" s="94"/>
      <c r="D5921" s="94"/>
      <c r="E5921" s="94"/>
      <c r="F5921" s="93"/>
      <c r="G5921" s="96"/>
    </row>
    <row r="5922">
      <c r="A5922" s="93"/>
      <c r="B5922" s="94"/>
      <c r="C5922" s="94"/>
      <c r="D5922" s="94"/>
      <c r="E5922" s="94"/>
      <c r="F5922" s="93"/>
      <c r="G5922" s="96"/>
    </row>
    <row r="5923">
      <c r="A5923" s="93"/>
      <c r="B5923" s="94"/>
      <c r="C5923" s="94"/>
      <c r="D5923" s="94"/>
      <c r="E5923" s="94"/>
      <c r="F5923" s="93"/>
      <c r="G5923" s="96"/>
    </row>
    <row r="5924">
      <c r="A5924" s="93"/>
      <c r="B5924" s="94"/>
      <c r="C5924" s="94"/>
      <c r="D5924" s="94"/>
      <c r="E5924" s="94"/>
      <c r="F5924" s="93"/>
      <c r="G5924" s="96"/>
    </row>
    <row r="5925">
      <c r="A5925" s="93"/>
      <c r="B5925" s="94"/>
      <c r="C5925" s="94"/>
      <c r="D5925" s="94"/>
      <c r="E5925" s="94"/>
      <c r="F5925" s="93"/>
      <c r="G5925" s="96"/>
    </row>
    <row r="5926">
      <c r="A5926" s="93"/>
      <c r="B5926" s="94"/>
      <c r="C5926" s="94"/>
      <c r="D5926" s="94"/>
      <c r="E5926" s="94"/>
      <c r="F5926" s="93"/>
      <c r="G5926" s="93"/>
    </row>
    <row r="5927">
      <c r="A5927" s="93"/>
      <c r="B5927" s="94"/>
      <c r="C5927" s="94"/>
      <c r="D5927" s="94"/>
      <c r="E5927" s="94"/>
      <c r="F5927" s="93"/>
      <c r="G5927" s="93"/>
    </row>
    <row r="5928">
      <c r="A5928" s="93"/>
      <c r="B5928" s="94"/>
      <c r="C5928" s="94"/>
      <c r="D5928" s="94"/>
      <c r="E5928" s="94"/>
      <c r="F5928" s="93"/>
      <c r="G5928" s="96"/>
    </row>
    <row r="5929">
      <c r="A5929" s="93"/>
      <c r="B5929" s="94"/>
      <c r="C5929" s="94"/>
      <c r="D5929" s="94"/>
      <c r="E5929" s="94"/>
      <c r="F5929" s="93"/>
      <c r="G5929" s="96"/>
    </row>
    <row r="5930">
      <c r="A5930" s="93"/>
      <c r="B5930" s="94"/>
      <c r="C5930" s="94"/>
      <c r="D5930" s="94"/>
      <c r="E5930" s="94"/>
      <c r="F5930" s="93"/>
      <c r="G5930" s="96"/>
    </row>
    <row r="5931">
      <c r="A5931" s="93"/>
      <c r="B5931" s="94"/>
      <c r="C5931" s="94"/>
      <c r="D5931" s="94"/>
      <c r="E5931" s="94"/>
      <c r="F5931" s="93"/>
      <c r="G5931" s="96"/>
    </row>
    <row r="5932">
      <c r="A5932" s="93"/>
      <c r="B5932" s="94"/>
      <c r="C5932" s="94"/>
      <c r="D5932" s="94"/>
      <c r="E5932" s="94"/>
      <c r="F5932" s="93"/>
      <c r="G5932" s="96"/>
    </row>
    <row r="5933">
      <c r="A5933" s="93"/>
      <c r="B5933" s="94"/>
      <c r="C5933" s="94"/>
      <c r="D5933" s="94"/>
      <c r="E5933" s="94"/>
      <c r="F5933" s="93"/>
      <c r="G5933" s="96"/>
    </row>
    <row r="5934">
      <c r="A5934" s="93"/>
      <c r="B5934" s="94"/>
      <c r="C5934" s="94"/>
      <c r="D5934" s="94"/>
      <c r="E5934" s="94"/>
      <c r="F5934" s="93"/>
      <c r="G5934" s="96"/>
    </row>
    <row r="5935">
      <c r="A5935" s="93"/>
      <c r="B5935" s="94"/>
      <c r="C5935" s="94"/>
      <c r="D5935" s="94"/>
      <c r="E5935" s="94"/>
      <c r="F5935" s="93"/>
      <c r="G5935" s="96"/>
    </row>
    <row r="5936">
      <c r="A5936" s="93"/>
      <c r="B5936" s="94"/>
      <c r="C5936" s="94"/>
      <c r="D5936" s="94"/>
      <c r="E5936" s="94"/>
      <c r="F5936" s="93"/>
      <c r="G5936" s="96"/>
    </row>
    <row r="5937">
      <c r="A5937" s="93"/>
      <c r="B5937" s="94"/>
      <c r="C5937" s="94"/>
      <c r="D5937" s="94"/>
      <c r="E5937" s="94"/>
      <c r="F5937" s="93"/>
      <c r="G5937" s="96"/>
    </row>
    <row r="5938">
      <c r="A5938" s="93"/>
      <c r="B5938" s="94"/>
      <c r="C5938" s="94"/>
      <c r="D5938" s="94"/>
      <c r="E5938" s="94"/>
      <c r="F5938" s="93"/>
      <c r="G5938" s="96"/>
    </row>
    <row r="5939">
      <c r="A5939" s="93"/>
      <c r="B5939" s="94"/>
      <c r="C5939" s="94"/>
      <c r="D5939" s="94"/>
      <c r="E5939" s="94"/>
      <c r="F5939" s="93"/>
      <c r="G5939" s="96"/>
    </row>
    <row r="5940">
      <c r="A5940" s="93"/>
      <c r="B5940" s="94"/>
      <c r="C5940" s="94"/>
      <c r="D5940" s="94"/>
      <c r="E5940" s="94"/>
      <c r="F5940" s="93"/>
      <c r="G5940" s="96"/>
    </row>
    <row r="5941">
      <c r="A5941" s="93"/>
      <c r="B5941" s="94"/>
      <c r="C5941" s="94"/>
      <c r="D5941" s="94"/>
      <c r="E5941" s="94"/>
      <c r="F5941" s="93"/>
      <c r="G5941" s="96"/>
    </row>
    <row r="5942">
      <c r="A5942" s="93"/>
      <c r="B5942" s="94"/>
      <c r="C5942" s="94"/>
      <c r="D5942" s="94"/>
      <c r="E5942" s="94"/>
      <c r="F5942" s="93"/>
      <c r="G5942" s="96"/>
    </row>
    <row r="5943">
      <c r="A5943" s="93"/>
      <c r="B5943" s="94"/>
      <c r="C5943" s="94"/>
      <c r="D5943" s="94"/>
      <c r="E5943" s="94"/>
      <c r="F5943" s="93"/>
      <c r="G5943" s="96"/>
    </row>
    <row r="5944">
      <c r="A5944" s="93"/>
      <c r="B5944" s="94"/>
      <c r="C5944" s="94"/>
      <c r="D5944" s="94"/>
      <c r="E5944" s="94"/>
      <c r="F5944" s="93"/>
      <c r="G5944" s="96"/>
    </row>
    <row r="5945">
      <c r="A5945" s="93"/>
      <c r="B5945" s="94"/>
      <c r="C5945" s="94"/>
      <c r="D5945" s="94"/>
      <c r="E5945" s="94"/>
      <c r="F5945" s="93"/>
      <c r="G5945" s="93"/>
    </row>
    <row r="5946">
      <c r="A5946" s="93"/>
      <c r="B5946" s="94"/>
      <c r="C5946" s="94"/>
      <c r="D5946" s="94"/>
      <c r="E5946" s="94"/>
      <c r="F5946" s="93"/>
      <c r="G5946" s="93"/>
    </row>
    <row r="5947">
      <c r="A5947" s="93"/>
      <c r="B5947" s="94"/>
      <c r="C5947" s="94"/>
      <c r="D5947" s="94"/>
      <c r="E5947" s="94"/>
      <c r="F5947" s="93"/>
      <c r="G5947" s="93"/>
    </row>
    <row r="5948">
      <c r="A5948" s="93"/>
      <c r="B5948" s="94"/>
      <c r="C5948" s="94"/>
      <c r="D5948" s="94"/>
      <c r="E5948" s="94"/>
      <c r="F5948" s="93"/>
      <c r="G5948" s="93"/>
    </row>
    <row r="5949">
      <c r="A5949" s="93"/>
      <c r="B5949" s="94"/>
      <c r="C5949" s="94"/>
      <c r="D5949" s="94"/>
      <c r="E5949" s="94"/>
      <c r="F5949" s="93"/>
      <c r="G5949" s="93"/>
    </row>
    <row r="5950">
      <c r="A5950" s="93"/>
      <c r="B5950" s="94"/>
      <c r="C5950" s="94"/>
      <c r="D5950" s="94"/>
      <c r="E5950" s="94"/>
      <c r="F5950" s="93"/>
      <c r="G5950" s="93"/>
    </row>
    <row r="5951">
      <c r="A5951" s="93"/>
      <c r="B5951" s="94"/>
      <c r="C5951" s="94"/>
      <c r="D5951" s="94"/>
      <c r="E5951" s="94"/>
      <c r="F5951" s="93"/>
      <c r="G5951" s="96"/>
    </row>
    <row r="5952">
      <c r="A5952" s="93"/>
      <c r="B5952" s="94"/>
      <c r="C5952" s="94"/>
      <c r="D5952" s="94"/>
      <c r="E5952" s="94"/>
      <c r="F5952" s="93"/>
      <c r="G5952" s="96"/>
    </row>
    <row r="5953">
      <c r="A5953" s="93"/>
      <c r="B5953" s="94"/>
      <c r="C5953" s="94"/>
      <c r="D5953" s="94"/>
      <c r="E5953" s="94"/>
      <c r="F5953" s="93"/>
      <c r="G5953" s="96"/>
    </row>
    <row r="5954">
      <c r="A5954" s="93"/>
      <c r="B5954" s="94"/>
      <c r="C5954" s="94"/>
      <c r="D5954" s="94"/>
      <c r="E5954" s="94"/>
      <c r="F5954" s="93"/>
      <c r="G5954" s="96"/>
    </row>
    <row r="5955">
      <c r="A5955" s="93"/>
      <c r="B5955" s="94"/>
      <c r="C5955" s="94"/>
      <c r="D5955" s="94"/>
      <c r="E5955" s="94"/>
      <c r="F5955" s="93"/>
      <c r="G5955" s="96"/>
    </row>
    <row r="5956">
      <c r="A5956" s="93"/>
      <c r="B5956" s="94"/>
      <c r="C5956" s="94"/>
      <c r="D5956" s="94"/>
      <c r="E5956" s="94"/>
      <c r="F5956" s="93"/>
      <c r="G5956" s="96"/>
    </row>
    <row r="5957">
      <c r="A5957" s="93"/>
      <c r="B5957" s="94"/>
      <c r="C5957" s="94"/>
      <c r="D5957" s="94"/>
      <c r="E5957" s="94"/>
      <c r="F5957" s="93"/>
      <c r="G5957" s="96"/>
    </row>
    <row r="5958">
      <c r="A5958" s="93"/>
      <c r="B5958" s="94"/>
      <c r="C5958" s="94"/>
      <c r="D5958" s="94"/>
      <c r="E5958" s="94"/>
      <c r="F5958" s="93"/>
      <c r="G5958" s="96"/>
    </row>
    <row r="5959">
      <c r="A5959" s="93"/>
      <c r="B5959" s="94"/>
      <c r="C5959" s="94"/>
      <c r="D5959" s="94"/>
      <c r="E5959" s="94"/>
      <c r="F5959" s="93"/>
      <c r="G5959" s="96"/>
    </row>
    <row r="5960">
      <c r="A5960" s="93"/>
      <c r="B5960" s="94"/>
      <c r="C5960" s="94"/>
      <c r="D5960" s="94"/>
      <c r="E5960" s="94"/>
      <c r="F5960" s="93"/>
      <c r="G5960" s="96"/>
    </row>
    <row r="5961">
      <c r="A5961" s="93"/>
      <c r="B5961" s="94"/>
      <c r="C5961" s="94"/>
      <c r="D5961" s="94"/>
      <c r="E5961" s="94"/>
      <c r="F5961" s="93"/>
      <c r="G5961" s="96"/>
    </row>
    <row r="5962">
      <c r="A5962" s="93"/>
      <c r="B5962" s="94"/>
      <c r="C5962" s="94"/>
      <c r="D5962" s="94"/>
      <c r="E5962" s="94"/>
      <c r="F5962" s="93"/>
      <c r="G5962" s="96"/>
    </row>
    <row r="5963">
      <c r="A5963" s="93"/>
      <c r="B5963" s="94"/>
      <c r="C5963" s="94"/>
      <c r="D5963" s="94"/>
      <c r="E5963" s="94"/>
      <c r="F5963" s="93"/>
      <c r="G5963" s="96"/>
    </row>
    <row r="5964">
      <c r="A5964" s="93"/>
      <c r="B5964" s="94"/>
      <c r="C5964" s="94"/>
      <c r="D5964" s="94"/>
      <c r="E5964" s="94"/>
      <c r="F5964" s="93"/>
      <c r="G5964" s="96"/>
    </row>
    <row r="5965">
      <c r="A5965" s="93"/>
      <c r="B5965" s="94"/>
      <c r="C5965" s="94"/>
      <c r="D5965" s="94"/>
      <c r="E5965" s="94"/>
      <c r="F5965" s="93"/>
      <c r="G5965" s="96"/>
    </row>
    <row r="5966">
      <c r="A5966" s="93"/>
      <c r="B5966" s="94"/>
      <c r="C5966" s="94"/>
      <c r="D5966" s="94"/>
      <c r="E5966" s="94"/>
      <c r="F5966" s="93"/>
      <c r="G5966" s="96"/>
    </row>
    <row r="5967">
      <c r="A5967" s="93"/>
      <c r="B5967" s="94"/>
      <c r="C5967" s="94"/>
      <c r="D5967" s="94"/>
      <c r="E5967" s="94"/>
      <c r="F5967" s="93"/>
      <c r="G5967" s="96"/>
    </row>
    <row r="5968">
      <c r="A5968" s="93"/>
      <c r="B5968" s="94"/>
      <c r="C5968" s="94"/>
      <c r="D5968" s="94"/>
      <c r="E5968" s="94"/>
      <c r="F5968" s="93"/>
      <c r="G5968" s="96"/>
    </row>
    <row r="5969">
      <c r="A5969" s="93"/>
      <c r="B5969" s="94"/>
      <c r="C5969" s="94"/>
      <c r="D5969" s="94"/>
      <c r="E5969" s="94"/>
      <c r="F5969" s="93"/>
      <c r="G5969" s="96"/>
    </row>
    <row r="5970">
      <c r="A5970" s="93"/>
      <c r="B5970" s="94"/>
      <c r="C5970" s="94"/>
      <c r="D5970" s="94"/>
      <c r="E5970" s="94"/>
      <c r="F5970" s="93"/>
      <c r="G5970" s="96"/>
    </row>
    <row r="5971">
      <c r="A5971" s="93"/>
      <c r="B5971" s="94"/>
      <c r="C5971" s="94"/>
      <c r="D5971" s="94"/>
      <c r="E5971" s="94"/>
      <c r="F5971" s="93"/>
      <c r="G5971" s="96"/>
    </row>
    <row r="5972">
      <c r="A5972" s="93"/>
      <c r="B5972" s="94"/>
      <c r="C5972" s="94"/>
      <c r="D5972" s="94"/>
      <c r="E5972" s="94"/>
      <c r="F5972" s="93"/>
      <c r="G5972" s="96"/>
    </row>
    <row r="5973">
      <c r="A5973" s="93"/>
      <c r="B5973" s="94"/>
      <c r="C5973" s="94"/>
      <c r="D5973" s="94"/>
      <c r="E5973" s="94"/>
      <c r="F5973" s="93"/>
      <c r="G5973" s="96"/>
    </row>
    <row r="5974">
      <c r="A5974" s="93"/>
      <c r="B5974" s="94"/>
      <c r="C5974" s="94"/>
      <c r="D5974" s="94"/>
      <c r="E5974" s="94"/>
      <c r="F5974" s="93"/>
      <c r="G5974" s="96"/>
    </row>
    <row r="5975">
      <c r="A5975" s="93"/>
      <c r="B5975" s="94"/>
      <c r="C5975" s="94"/>
      <c r="D5975" s="94"/>
      <c r="E5975" s="94"/>
      <c r="F5975" s="93"/>
      <c r="G5975" s="96"/>
    </row>
    <row r="5976">
      <c r="A5976" s="93"/>
      <c r="B5976" s="94"/>
      <c r="C5976" s="94"/>
      <c r="D5976" s="94"/>
      <c r="E5976" s="94"/>
      <c r="F5976" s="93"/>
      <c r="G5976" s="96"/>
    </row>
    <row r="5977">
      <c r="A5977" s="93"/>
      <c r="B5977" s="94"/>
      <c r="C5977" s="94"/>
      <c r="D5977" s="94"/>
      <c r="E5977" s="94"/>
      <c r="F5977" s="93"/>
      <c r="G5977" s="96"/>
    </row>
    <row r="5978">
      <c r="A5978" s="93"/>
      <c r="B5978" s="94"/>
      <c r="C5978" s="94"/>
      <c r="D5978" s="94"/>
      <c r="E5978" s="94"/>
      <c r="F5978" s="93"/>
      <c r="G5978" s="96"/>
    </row>
    <row r="5979">
      <c r="A5979" s="93"/>
      <c r="B5979" s="94"/>
      <c r="C5979" s="94"/>
      <c r="D5979" s="94"/>
      <c r="E5979" s="94"/>
      <c r="F5979" s="93"/>
      <c r="G5979" s="96"/>
    </row>
    <row r="5980">
      <c r="A5980" s="93"/>
      <c r="B5980" s="94"/>
      <c r="C5980" s="94"/>
      <c r="D5980" s="94"/>
      <c r="E5980" s="94"/>
      <c r="F5980" s="93"/>
      <c r="G5980" s="96"/>
    </row>
    <row r="5981">
      <c r="A5981" s="93"/>
      <c r="B5981" s="94"/>
      <c r="C5981" s="94"/>
      <c r="D5981" s="94"/>
      <c r="E5981" s="94"/>
      <c r="F5981" s="93"/>
      <c r="G5981" s="96"/>
    </row>
    <row r="5982">
      <c r="A5982" s="93"/>
      <c r="B5982" s="94"/>
      <c r="C5982" s="94"/>
      <c r="D5982" s="94"/>
      <c r="E5982" s="94"/>
      <c r="F5982" s="93"/>
      <c r="G5982" s="96"/>
    </row>
    <row r="5983">
      <c r="A5983" s="93"/>
      <c r="B5983" s="94"/>
      <c r="C5983" s="94"/>
      <c r="D5983" s="94"/>
      <c r="E5983" s="94"/>
      <c r="F5983" s="93"/>
      <c r="G5983" s="96"/>
    </row>
    <row r="5984">
      <c r="A5984" s="93"/>
      <c r="B5984" s="94"/>
      <c r="C5984" s="94"/>
      <c r="D5984" s="94"/>
      <c r="E5984" s="94"/>
      <c r="F5984" s="93"/>
      <c r="G5984" s="96"/>
    </row>
    <row r="5985">
      <c r="A5985" s="93"/>
      <c r="B5985" s="94"/>
      <c r="C5985" s="94"/>
      <c r="D5985" s="94"/>
      <c r="E5985" s="94"/>
      <c r="F5985" s="93"/>
      <c r="G5985" s="93"/>
    </row>
    <row r="5986">
      <c r="A5986" s="93"/>
      <c r="B5986" s="94"/>
      <c r="C5986" s="94"/>
      <c r="D5986" s="94"/>
      <c r="E5986" s="94"/>
      <c r="F5986" s="93"/>
      <c r="G5986" s="93"/>
    </row>
    <row r="5987">
      <c r="A5987" s="93"/>
      <c r="B5987" s="94"/>
      <c r="C5987" s="94"/>
      <c r="D5987" s="94"/>
      <c r="E5987" s="94"/>
      <c r="F5987" s="93"/>
      <c r="G5987" s="93"/>
    </row>
    <row r="5988">
      <c r="A5988" s="93"/>
      <c r="B5988" s="94"/>
      <c r="C5988" s="94"/>
      <c r="D5988" s="94"/>
      <c r="E5988" s="94"/>
      <c r="F5988" s="93"/>
      <c r="G5988" s="93"/>
    </row>
    <row r="5989">
      <c r="A5989" s="93"/>
      <c r="B5989" s="94"/>
      <c r="C5989" s="94"/>
      <c r="D5989" s="94"/>
      <c r="E5989" s="94"/>
      <c r="F5989" s="93"/>
      <c r="G5989" s="93"/>
    </row>
    <row r="5990">
      <c r="A5990" s="93"/>
      <c r="B5990" s="94"/>
      <c r="C5990" s="94"/>
      <c r="D5990" s="94"/>
      <c r="E5990" s="94"/>
      <c r="F5990" s="93"/>
      <c r="G5990" s="93"/>
    </row>
    <row r="5991">
      <c r="A5991" s="93"/>
      <c r="B5991" s="94"/>
      <c r="C5991" s="94"/>
      <c r="D5991" s="94"/>
      <c r="E5991" s="94"/>
      <c r="F5991" s="93"/>
      <c r="G5991" s="93"/>
    </row>
    <row r="5992">
      <c r="A5992" s="93"/>
      <c r="B5992" s="94"/>
      <c r="C5992" s="94"/>
      <c r="D5992" s="94"/>
      <c r="E5992" s="94"/>
      <c r="F5992" s="93"/>
      <c r="G5992" s="93"/>
    </row>
    <row r="5993">
      <c r="A5993" s="93"/>
      <c r="B5993" s="94"/>
      <c r="C5993" s="94"/>
      <c r="D5993" s="94"/>
      <c r="E5993" s="94"/>
      <c r="F5993" s="93"/>
      <c r="G5993" s="93"/>
    </row>
    <row r="5994">
      <c r="A5994" s="93"/>
      <c r="B5994" s="94"/>
      <c r="C5994" s="94"/>
      <c r="D5994" s="94"/>
      <c r="E5994" s="94"/>
      <c r="F5994" s="93"/>
      <c r="G5994" s="96"/>
    </row>
    <row r="5995">
      <c r="A5995" s="93"/>
      <c r="B5995" s="94"/>
      <c r="C5995" s="94"/>
      <c r="D5995" s="94"/>
      <c r="E5995" s="94"/>
      <c r="F5995" s="93"/>
      <c r="G5995" s="96"/>
    </row>
    <row r="5996">
      <c r="A5996" s="93"/>
      <c r="B5996" s="94"/>
      <c r="C5996" s="94"/>
      <c r="D5996" s="94"/>
      <c r="E5996" s="94"/>
      <c r="F5996" s="93"/>
      <c r="G5996" s="96"/>
    </row>
    <row r="5997">
      <c r="A5997" s="93"/>
      <c r="B5997" s="94"/>
      <c r="C5997" s="94"/>
      <c r="D5997" s="94"/>
      <c r="E5997" s="94"/>
      <c r="F5997" s="93"/>
      <c r="G5997" s="96"/>
    </row>
    <row r="5998">
      <c r="A5998" s="93"/>
      <c r="B5998" s="94"/>
      <c r="C5998" s="94"/>
      <c r="D5998" s="94"/>
      <c r="E5998" s="94"/>
      <c r="F5998" s="93"/>
      <c r="G5998" s="96"/>
    </row>
    <row r="5999">
      <c r="A5999" s="93"/>
      <c r="B5999" s="94"/>
      <c r="C5999" s="94"/>
      <c r="D5999" s="94"/>
      <c r="E5999" s="94"/>
      <c r="F5999" s="93"/>
      <c r="G5999" s="96"/>
    </row>
    <row r="6000">
      <c r="A6000" s="93"/>
      <c r="B6000" s="94"/>
      <c r="C6000" s="94"/>
      <c r="D6000" s="94"/>
      <c r="E6000" s="94"/>
      <c r="F6000" s="93"/>
      <c r="G6000" s="96"/>
    </row>
    <row r="6001">
      <c r="A6001" s="93"/>
      <c r="B6001" s="94"/>
      <c r="C6001" s="94"/>
      <c r="D6001" s="94"/>
      <c r="E6001" s="94"/>
      <c r="F6001" s="93"/>
      <c r="G6001" s="96"/>
    </row>
    <row r="6002">
      <c r="A6002" s="93"/>
      <c r="B6002" s="94"/>
      <c r="C6002" s="94"/>
      <c r="D6002" s="94"/>
      <c r="E6002" s="94"/>
      <c r="F6002" s="93"/>
      <c r="G6002" s="96"/>
    </row>
    <row r="6003">
      <c r="A6003" s="93"/>
      <c r="B6003" s="94"/>
      <c r="C6003" s="94"/>
      <c r="D6003" s="94"/>
      <c r="E6003" s="94"/>
      <c r="F6003" s="93"/>
      <c r="G6003" s="96"/>
    </row>
    <row r="6004">
      <c r="A6004" s="93"/>
      <c r="B6004" s="94"/>
      <c r="C6004" s="94"/>
      <c r="D6004" s="94"/>
      <c r="E6004" s="94"/>
      <c r="F6004" s="93"/>
      <c r="G6004" s="96"/>
    </row>
    <row r="6005">
      <c r="A6005" s="93"/>
      <c r="B6005" s="94"/>
      <c r="C6005" s="94"/>
      <c r="D6005" s="94"/>
      <c r="E6005" s="94"/>
      <c r="F6005" s="93"/>
      <c r="G6005" s="96"/>
    </row>
    <row r="6006">
      <c r="A6006" s="93"/>
      <c r="B6006" s="94"/>
      <c r="C6006" s="94"/>
      <c r="D6006" s="94"/>
      <c r="E6006" s="94"/>
      <c r="F6006" s="93"/>
      <c r="G6006" s="96"/>
    </row>
    <row r="6007">
      <c r="A6007" s="93"/>
      <c r="B6007" s="94"/>
      <c r="C6007" s="94"/>
      <c r="D6007" s="94"/>
      <c r="E6007" s="94"/>
      <c r="F6007" s="93"/>
      <c r="G6007" s="96"/>
    </row>
    <row r="6008">
      <c r="A6008" s="93"/>
      <c r="B6008" s="94"/>
      <c r="C6008" s="94"/>
      <c r="D6008" s="94"/>
      <c r="E6008" s="94"/>
      <c r="F6008" s="93"/>
      <c r="G6008" s="96"/>
    </row>
    <row r="6009">
      <c r="A6009" s="93"/>
      <c r="B6009" s="94"/>
      <c r="C6009" s="94"/>
      <c r="D6009" s="94"/>
      <c r="E6009" s="94"/>
      <c r="F6009" s="93"/>
      <c r="G6009" s="96"/>
    </row>
    <row r="6010">
      <c r="A6010" s="93"/>
      <c r="B6010" s="94"/>
      <c r="C6010" s="94"/>
      <c r="D6010" s="94"/>
      <c r="E6010" s="94"/>
      <c r="F6010" s="93"/>
      <c r="G6010" s="96"/>
    </row>
    <row r="6011">
      <c r="A6011" s="93"/>
      <c r="B6011" s="94"/>
      <c r="C6011" s="94"/>
      <c r="D6011" s="94"/>
      <c r="E6011" s="94"/>
      <c r="F6011" s="93"/>
      <c r="G6011" s="93"/>
    </row>
    <row r="6012">
      <c r="A6012" s="93"/>
      <c r="B6012" s="94"/>
      <c r="C6012" s="94"/>
      <c r="D6012" s="94"/>
      <c r="E6012" s="94"/>
      <c r="F6012" s="93"/>
      <c r="G6012" s="93"/>
    </row>
    <row r="6013">
      <c r="A6013" s="93"/>
      <c r="B6013" s="94"/>
      <c r="C6013" s="94"/>
      <c r="D6013" s="94"/>
      <c r="E6013" s="94"/>
      <c r="F6013" s="93"/>
      <c r="G6013" s="93"/>
    </row>
    <row r="6014">
      <c r="A6014" s="93"/>
      <c r="B6014" s="94"/>
      <c r="C6014" s="94"/>
      <c r="D6014" s="94"/>
      <c r="E6014" s="94"/>
      <c r="F6014" s="93"/>
      <c r="G6014" s="96"/>
    </row>
    <row r="6015">
      <c r="A6015" s="93"/>
      <c r="B6015" s="94"/>
      <c r="C6015" s="94"/>
      <c r="D6015" s="94"/>
      <c r="E6015" s="94"/>
      <c r="F6015" s="93"/>
      <c r="G6015" s="96"/>
    </row>
    <row r="6016">
      <c r="A6016" s="93"/>
      <c r="B6016" s="94"/>
      <c r="C6016" s="94"/>
      <c r="D6016" s="94"/>
      <c r="E6016" s="94"/>
      <c r="F6016" s="93"/>
      <c r="G6016" s="96"/>
    </row>
    <row r="6017">
      <c r="A6017" s="93"/>
      <c r="B6017" s="94"/>
      <c r="C6017" s="94"/>
      <c r="D6017" s="94"/>
      <c r="E6017" s="94"/>
      <c r="F6017" s="93"/>
      <c r="G6017" s="96"/>
    </row>
    <row r="6018">
      <c r="A6018" s="93"/>
      <c r="B6018" s="94"/>
      <c r="C6018" s="94"/>
      <c r="D6018" s="94"/>
      <c r="E6018" s="94"/>
      <c r="F6018" s="93"/>
      <c r="G6018" s="96"/>
    </row>
    <row r="6019">
      <c r="A6019" s="93"/>
      <c r="B6019" s="94"/>
      <c r="C6019" s="94"/>
      <c r="D6019" s="94"/>
      <c r="E6019" s="94"/>
      <c r="F6019" s="93"/>
      <c r="G6019" s="96"/>
    </row>
    <row r="6020">
      <c r="A6020" s="93"/>
      <c r="B6020" s="94"/>
      <c r="C6020" s="94"/>
      <c r="D6020" s="94"/>
      <c r="E6020" s="94"/>
      <c r="F6020" s="93"/>
      <c r="G6020" s="96"/>
    </row>
    <row r="6021">
      <c r="A6021" s="93"/>
      <c r="B6021" s="94"/>
      <c r="C6021" s="94"/>
      <c r="D6021" s="94"/>
      <c r="E6021" s="94"/>
      <c r="F6021" s="93"/>
      <c r="G6021" s="96"/>
    </row>
    <row r="6022">
      <c r="A6022" s="93"/>
      <c r="B6022" s="94"/>
      <c r="C6022" s="94"/>
      <c r="D6022" s="94"/>
      <c r="E6022" s="94"/>
      <c r="F6022" s="93"/>
      <c r="G6022" s="96"/>
    </row>
    <row r="6023">
      <c r="A6023" s="93"/>
      <c r="B6023" s="94"/>
      <c r="C6023" s="94"/>
      <c r="D6023" s="94"/>
      <c r="E6023" s="94"/>
      <c r="F6023" s="93"/>
      <c r="G6023" s="96"/>
    </row>
    <row r="6024">
      <c r="A6024" s="93"/>
      <c r="B6024" s="94"/>
      <c r="C6024" s="94"/>
      <c r="D6024" s="94"/>
      <c r="E6024" s="94"/>
      <c r="F6024" s="93"/>
      <c r="G6024" s="96"/>
    </row>
    <row r="6025">
      <c r="A6025" s="93"/>
      <c r="B6025" s="94"/>
      <c r="C6025" s="94"/>
      <c r="D6025" s="94"/>
      <c r="E6025" s="94"/>
      <c r="F6025" s="93"/>
      <c r="G6025" s="96"/>
    </row>
    <row r="6026">
      <c r="A6026" s="93"/>
      <c r="B6026" s="94"/>
      <c r="C6026" s="94"/>
      <c r="D6026" s="94"/>
      <c r="E6026" s="94"/>
      <c r="F6026" s="93"/>
      <c r="G6026" s="96"/>
    </row>
    <row r="6027">
      <c r="A6027" s="93"/>
      <c r="B6027" s="94"/>
      <c r="C6027" s="94"/>
      <c r="D6027" s="94"/>
      <c r="E6027" s="94"/>
      <c r="F6027" s="93"/>
      <c r="G6027" s="96"/>
    </row>
    <row r="6028">
      <c r="A6028" s="93"/>
      <c r="B6028" s="94"/>
      <c r="C6028" s="94"/>
      <c r="D6028" s="94"/>
      <c r="E6028" s="94"/>
      <c r="F6028" s="93"/>
      <c r="G6028" s="96"/>
    </row>
    <row r="6029">
      <c r="A6029" s="93"/>
      <c r="B6029" s="94"/>
      <c r="C6029" s="94"/>
      <c r="D6029" s="94"/>
      <c r="E6029" s="94"/>
      <c r="F6029" s="93"/>
      <c r="G6029" s="96"/>
    </row>
    <row r="6030">
      <c r="A6030" s="93"/>
      <c r="B6030" s="94"/>
      <c r="C6030" s="94"/>
      <c r="D6030" s="94"/>
      <c r="E6030" s="94"/>
      <c r="F6030" s="93"/>
      <c r="G6030" s="96"/>
    </row>
    <row r="6031">
      <c r="A6031" s="93"/>
      <c r="B6031" s="94"/>
      <c r="C6031" s="94"/>
      <c r="D6031" s="94"/>
      <c r="E6031" s="94"/>
      <c r="F6031" s="93"/>
      <c r="G6031" s="96"/>
    </row>
    <row r="6032">
      <c r="A6032" s="93"/>
      <c r="B6032" s="94"/>
      <c r="C6032" s="94"/>
      <c r="D6032" s="94"/>
      <c r="E6032" s="94"/>
      <c r="F6032" s="93"/>
      <c r="G6032" s="96"/>
    </row>
    <row r="6033">
      <c r="A6033" s="93"/>
      <c r="B6033" s="94"/>
      <c r="C6033" s="94"/>
      <c r="D6033" s="94"/>
      <c r="E6033" s="94"/>
      <c r="F6033" s="93"/>
      <c r="G6033" s="96"/>
    </row>
    <row r="6034">
      <c r="A6034" s="93"/>
      <c r="B6034" s="94"/>
      <c r="C6034" s="94"/>
      <c r="D6034" s="94"/>
      <c r="E6034" s="94"/>
      <c r="F6034" s="93"/>
      <c r="G6034" s="93"/>
    </row>
    <row r="6035">
      <c r="A6035" s="93"/>
      <c r="B6035" s="94"/>
      <c r="C6035" s="94"/>
      <c r="D6035" s="94"/>
      <c r="E6035" s="94"/>
      <c r="F6035" s="93"/>
      <c r="G6035" s="96"/>
    </row>
    <row r="6036">
      <c r="A6036" s="93"/>
      <c r="B6036" s="94"/>
      <c r="C6036" s="94"/>
      <c r="D6036" s="94"/>
      <c r="E6036" s="94"/>
      <c r="F6036" s="93"/>
      <c r="G6036" s="96"/>
    </row>
    <row r="6037">
      <c r="A6037" s="93"/>
      <c r="B6037" s="94"/>
      <c r="C6037" s="94"/>
      <c r="D6037" s="94"/>
      <c r="E6037" s="94"/>
      <c r="F6037" s="93"/>
      <c r="G6037" s="96"/>
    </row>
    <row r="6038">
      <c r="A6038" s="93"/>
      <c r="B6038" s="94"/>
      <c r="C6038" s="94"/>
      <c r="D6038" s="94"/>
      <c r="E6038" s="94"/>
      <c r="F6038" s="93"/>
      <c r="G6038" s="96"/>
    </row>
    <row r="6039">
      <c r="A6039" s="93"/>
      <c r="B6039" s="94"/>
      <c r="C6039" s="94"/>
      <c r="D6039" s="94"/>
      <c r="E6039" s="94"/>
      <c r="F6039" s="93"/>
      <c r="G6039" s="96"/>
    </row>
    <row r="6040">
      <c r="A6040" s="93"/>
      <c r="B6040" s="94"/>
      <c r="C6040" s="94"/>
      <c r="D6040" s="94"/>
      <c r="E6040" s="94"/>
      <c r="F6040" s="93"/>
      <c r="G6040" s="96"/>
    </row>
    <row r="6041">
      <c r="A6041" s="93"/>
      <c r="B6041" s="94"/>
      <c r="C6041" s="94"/>
      <c r="D6041" s="94"/>
      <c r="E6041" s="94"/>
      <c r="F6041" s="93"/>
      <c r="G6041" s="96"/>
    </row>
    <row r="6042">
      <c r="A6042" s="93"/>
      <c r="B6042" s="94"/>
      <c r="C6042" s="94"/>
      <c r="D6042" s="94"/>
      <c r="E6042" s="94"/>
      <c r="F6042" s="93"/>
      <c r="G6042" s="96"/>
    </row>
    <row r="6043">
      <c r="A6043" s="93"/>
      <c r="B6043" s="94"/>
      <c r="C6043" s="94"/>
      <c r="D6043" s="94"/>
      <c r="E6043" s="94"/>
      <c r="F6043" s="93"/>
      <c r="G6043" s="96"/>
    </row>
    <row r="6044">
      <c r="A6044" s="93"/>
      <c r="B6044" s="94"/>
      <c r="C6044" s="94"/>
      <c r="D6044" s="94"/>
      <c r="E6044" s="94"/>
      <c r="F6044" s="93"/>
      <c r="G6044" s="96"/>
    </row>
    <row r="6045">
      <c r="A6045" s="93"/>
      <c r="B6045" s="94"/>
      <c r="C6045" s="94"/>
      <c r="D6045" s="94"/>
      <c r="E6045" s="94"/>
      <c r="F6045" s="93"/>
      <c r="G6045" s="93"/>
    </row>
    <row r="6046">
      <c r="A6046" s="93"/>
      <c r="B6046" s="94"/>
      <c r="C6046" s="94"/>
      <c r="D6046" s="94"/>
      <c r="E6046" s="94"/>
      <c r="F6046" s="93"/>
      <c r="G6046" s="93"/>
    </row>
    <row r="6047">
      <c r="A6047" s="93"/>
      <c r="B6047" s="94"/>
      <c r="C6047" s="94"/>
      <c r="D6047" s="94"/>
      <c r="E6047" s="94"/>
      <c r="F6047" s="93"/>
      <c r="G6047" s="93"/>
    </row>
    <row r="6048">
      <c r="A6048" s="93"/>
      <c r="B6048" s="94"/>
      <c r="C6048" s="94"/>
      <c r="D6048" s="94"/>
      <c r="E6048" s="94"/>
      <c r="F6048" s="93"/>
      <c r="G6048" s="93"/>
    </row>
    <row r="6049">
      <c r="A6049" s="93"/>
      <c r="B6049" s="94"/>
      <c r="C6049" s="94"/>
      <c r="D6049" s="94"/>
      <c r="E6049" s="94"/>
      <c r="F6049" s="93"/>
      <c r="G6049" s="96"/>
    </row>
    <row r="6050">
      <c r="A6050" s="93"/>
      <c r="B6050" s="94"/>
      <c r="C6050" s="94"/>
      <c r="D6050" s="94"/>
      <c r="E6050" s="94"/>
      <c r="F6050" s="93"/>
      <c r="G6050" s="96"/>
    </row>
    <row r="6051">
      <c r="A6051" s="93"/>
      <c r="B6051" s="94"/>
      <c r="C6051" s="94"/>
      <c r="D6051" s="94"/>
      <c r="E6051" s="94"/>
      <c r="F6051" s="93"/>
      <c r="G6051" s="96"/>
    </row>
    <row r="6052">
      <c r="A6052" s="93"/>
      <c r="B6052" s="94"/>
      <c r="C6052" s="94"/>
      <c r="D6052" s="94"/>
      <c r="E6052" s="94"/>
      <c r="F6052" s="93"/>
      <c r="G6052" s="96"/>
    </row>
    <row r="6053">
      <c r="A6053" s="93"/>
      <c r="B6053" s="94"/>
      <c r="C6053" s="94"/>
      <c r="D6053" s="94"/>
      <c r="E6053" s="94"/>
      <c r="F6053" s="93"/>
      <c r="G6053" s="96"/>
    </row>
    <row r="6054">
      <c r="A6054" s="93"/>
      <c r="B6054" s="94"/>
      <c r="C6054" s="94"/>
      <c r="D6054" s="94"/>
      <c r="E6054" s="94"/>
      <c r="F6054" s="93"/>
      <c r="G6054" s="96"/>
    </row>
    <row r="6055">
      <c r="A6055" s="93"/>
      <c r="B6055" s="94"/>
      <c r="C6055" s="94"/>
      <c r="D6055" s="94"/>
      <c r="E6055" s="94"/>
      <c r="F6055" s="93"/>
      <c r="G6055" s="93"/>
    </row>
    <row r="6056">
      <c r="A6056" s="93"/>
      <c r="B6056" s="94"/>
      <c r="C6056" s="94"/>
      <c r="D6056" s="94"/>
      <c r="E6056" s="94"/>
      <c r="F6056" s="93"/>
      <c r="G6056" s="96"/>
    </row>
    <row r="6057">
      <c r="A6057" s="93"/>
      <c r="B6057" s="94"/>
      <c r="C6057" s="94"/>
      <c r="D6057" s="94"/>
      <c r="E6057" s="94"/>
      <c r="F6057" s="93"/>
      <c r="G6057" s="96"/>
    </row>
    <row r="6058">
      <c r="A6058" s="93"/>
      <c r="B6058" s="94"/>
      <c r="C6058" s="94"/>
      <c r="D6058" s="94"/>
      <c r="E6058" s="94"/>
      <c r="F6058" s="93"/>
      <c r="G6058" s="93"/>
    </row>
    <row r="6059">
      <c r="A6059" s="93"/>
      <c r="B6059" s="94"/>
      <c r="C6059" s="94"/>
      <c r="D6059" s="94"/>
      <c r="E6059" s="94"/>
      <c r="F6059" s="93"/>
      <c r="G6059" s="93"/>
    </row>
    <row r="6060">
      <c r="A6060" s="93"/>
      <c r="B6060" s="94"/>
      <c r="C6060" s="94"/>
      <c r="D6060" s="94"/>
      <c r="E6060" s="94"/>
      <c r="F6060" s="93"/>
      <c r="G6060" s="93"/>
    </row>
    <row r="6061">
      <c r="A6061" s="93"/>
      <c r="B6061" s="94"/>
      <c r="C6061" s="94"/>
      <c r="D6061" s="94"/>
      <c r="E6061" s="94"/>
      <c r="F6061" s="93"/>
      <c r="G6061" s="93"/>
    </row>
    <row r="6062">
      <c r="A6062" s="93"/>
      <c r="B6062" s="94"/>
      <c r="C6062" s="94"/>
      <c r="D6062" s="94"/>
      <c r="E6062" s="94"/>
      <c r="F6062" s="93"/>
      <c r="G6062" s="96"/>
    </row>
    <row r="6063">
      <c r="A6063" s="93"/>
      <c r="B6063" s="94"/>
      <c r="C6063" s="94"/>
      <c r="D6063" s="94"/>
      <c r="E6063" s="94"/>
      <c r="F6063" s="93"/>
      <c r="G6063" s="96"/>
    </row>
    <row r="6064">
      <c r="A6064" s="93"/>
      <c r="B6064" s="94"/>
      <c r="C6064" s="94"/>
      <c r="D6064" s="94"/>
      <c r="E6064" s="94"/>
      <c r="F6064" s="93"/>
      <c r="G6064" s="96"/>
    </row>
    <row r="6065">
      <c r="A6065" s="93"/>
      <c r="B6065" s="94"/>
      <c r="C6065" s="94"/>
      <c r="D6065" s="94"/>
      <c r="E6065" s="94"/>
      <c r="F6065" s="93"/>
      <c r="G6065" s="96"/>
    </row>
    <row r="6066">
      <c r="A6066" s="93"/>
      <c r="B6066" s="94"/>
      <c r="C6066" s="94"/>
      <c r="D6066" s="94"/>
      <c r="E6066" s="94"/>
      <c r="F6066" s="93"/>
      <c r="G6066" s="96"/>
    </row>
    <row r="6067">
      <c r="A6067" s="93"/>
      <c r="B6067" s="94"/>
      <c r="C6067" s="94"/>
      <c r="D6067" s="94"/>
      <c r="E6067" s="94"/>
      <c r="F6067" s="93"/>
      <c r="G6067" s="96"/>
    </row>
    <row r="6068">
      <c r="A6068" s="93"/>
      <c r="B6068" s="94"/>
      <c r="C6068" s="94"/>
      <c r="D6068" s="94"/>
      <c r="E6068" s="94"/>
      <c r="F6068" s="93"/>
      <c r="G6068" s="96"/>
    </row>
    <row r="6069">
      <c r="A6069" s="93"/>
      <c r="B6069" s="94"/>
      <c r="C6069" s="94"/>
      <c r="D6069" s="94"/>
      <c r="E6069" s="94"/>
      <c r="F6069" s="93"/>
      <c r="G6069" s="96"/>
    </row>
    <row r="6070">
      <c r="A6070" s="93"/>
      <c r="B6070" s="94"/>
      <c r="C6070" s="94"/>
      <c r="D6070" s="94"/>
      <c r="E6070" s="94"/>
      <c r="F6070" s="93"/>
      <c r="G6070" s="96"/>
    </row>
    <row r="6071">
      <c r="A6071" s="93"/>
      <c r="B6071" s="94"/>
      <c r="C6071" s="94"/>
      <c r="D6071" s="94"/>
      <c r="E6071" s="94"/>
      <c r="F6071" s="93"/>
      <c r="G6071" s="96"/>
    </row>
    <row r="6072">
      <c r="A6072" s="93"/>
      <c r="B6072" s="94"/>
      <c r="C6072" s="94"/>
      <c r="D6072" s="94"/>
      <c r="E6072" s="94"/>
      <c r="F6072" s="93"/>
      <c r="G6072" s="96"/>
    </row>
    <row r="6073">
      <c r="A6073" s="93"/>
      <c r="B6073" s="94"/>
      <c r="C6073" s="94"/>
      <c r="D6073" s="94"/>
      <c r="E6073" s="94"/>
      <c r="F6073" s="93"/>
      <c r="G6073" s="96"/>
    </row>
    <row r="6074">
      <c r="A6074" s="93"/>
      <c r="B6074" s="94"/>
      <c r="C6074" s="94"/>
      <c r="D6074" s="94"/>
      <c r="E6074" s="94"/>
      <c r="F6074" s="93"/>
      <c r="G6074" s="96"/>
    </row>
    <row r="6075">
      <c r="A6075" s="93"/>
      <c r="B6075" s="94"/>
      <c r="C6075" s="94"/>
      <c r="D6075" s="94"/>
      <c r="E6075" s="94"/>
      <c r="F6075" s="93"/>
      <c r="G6075" s="96"/>
    </row>
    <row r="6076">
      <c r="A6076" s="93"/>
      <c r="B6076" s="94"/>
      <c r="C6076" s="94"/>
      <c r="D6076" s="94"/>
      <c r="E6076" s="94"/>
      <c r="F6076" s="93"/>
      <c r="G6076" s="96"/>
    </row>
    <row r="6077">
      <c r="A6077" s="93"/>
      <c r="B6077" s="94"/>
      <c r="C6077" s="94"/>
      <c r="D6077" s="94"/>
      <c r="E6077" s="94"/>
      <c r="F6077" s="93"/>
      <c r="G6077" s="96"/>
    </row>
    <row r="6078">
      <c r="A6078" s="93"/>
      <c r="B6078" s="94"/>
      <c r="C6078" s="94"/>
      <c r="D6078" s="94"/>
      <c r="E6078" s="94"/>
      <c r="F6078" s="93"/>
      <c r="G6078" s="96"/>
    </row>
    <row r="6079">
      <c r="A6079" s="93"/>
      <c r="B6079" s="94"/>
      <c r="C6079" s="94"/>
      <c r="D6079" s="94"/>
      <c r="E6079" s="94"/>
      <c r="F6079" s="93"/>
      <c r="G6079" s="96"/>
    </row>
    <row r="6080">
      <c r="A6080" s="93"/>
      <c r="B6080" s="94"/>
      <c r="C6080" s="94"/>
      <c r="D6080" s="94"/>
      <c r="E6080" s="94"/>
      <c r="F6080" s="93"/>
      <c r="G6080" s="96"/>
    </row>
    <row r="6081">
      <c r="A6081" s="93"/>
      <c r="B6081" s="94"/>
      <c r="C6081" s="94"/>
      <c r="D6081" s="94"/>
      <c r="E6081" s="94"/>
      <c r="F6081" s="93"/>
      <c r="G6081" s="96"/>
    </row>
    <row r="6082">
      <c r="A6082" s="93"/>
      <c r="B6082" s="94"/>
      <c r="C6082" s="94"/>
      <c r="D6082" s="94"/>
      <c r="E6082" s="94"/>
      <c r="F6082" s="93"/>
      <c r="G6082" s="93"/>
    </row>
    <row r="6083">
      <c r="A6083" s="93"/>
      <c r="B6083" s="94"/>
      <c r="C6083" s="94"/>
      <c r="D6083" s="94"/>
      <c r="E6083" s="94"/>
      <c r="F6083" s="93"/>
      <c r="G6083" s="93"/>
    </row>
    <row r="6084">
      <c r="A6084" s="93"/>
      <c r="B6084" s="94"/>
      <c r="C6084" s="94"/>
      <c r="D6084" s="94"/>
      <c r="E6084" s="94"/>
      <c r="F6084" s="93"/>
      <c r="G6084" s="93"/>
    </row>
    <row r="6085">
      <c r="A6085" s="93"/>
      <c r="B6085" s="94"/>
      <c r="C6085" s="94"/>
      <c r="D6085" s="94"/>
      <c r="E6085" s="94"/>
      <c r="F6085" s="93"/>
      <c r="G6085" s="93"/>
    </row>
    <row r="6086">
      <c r="A6086" s="93"/>
      <c r="B6086" s="94"/>
      <c r="C6086" s="94"/>
      <c r="D6086" s="94"/>
      <c r="E6086" s="94"/>
      <c r="F6086" s="93"/>
      <c r="G6086" s="93"/>
    </row>
    <row r="6087">
      <c r="A6087" s="93"/>
      <c r="B6087" s="94"/>
      <c r="C6087" s="94"/>
      <c r="D6087" s="94"/>
      <c r="E6087" s="94"/>
      <c r="F6087" s="93"/>
      <c r="G6087" s="93"/>
    </row>
    <row r="6088">
      <c r="A6088" s="93"/>
      <c r="B6088" s="94"/>
      <c r="C6088" s="94"/>
      <c r="D6088" s="94"/>
      <c r="E6088" s="94"/>
      <c r="F6088" s="93"/>
      <c r="G6088" s="93"/>
    </row>
    <row r="6089">
      <c r="A6089" s="93"/>
      <c r="B6089" s="94"/>
      <c r="C6089" s="94"/>
      <c r="D6089" s="94"/>
      <c r="E6089" s="94"/>
      <c r="F6089" s="93"/>
      <c r="G6089" s="96"/>
    </row>
    <row r="6090">
      <c r="A6090" s="93"/>
      <c r="B6090" s="94"/>
      <c r="C6090" s="94"/>
      <c r="D6090" s="94"/>
      <c r="E6090" s="94"/>
      <c r="F6090" s="93"/>
      <c r="G6090" s="96"/>
    </row>
    <row r="6091">
      <c r="A6091" s="93"/>
      <c r="B6091" s="94"/>
      <c r="C6091" s="94"/>
      <c r="D6091" s="94"/>
      <c r="E6091" s="94"/>
      <c r="F6091" s="93"/>
      <c r="G6091" s="96"/>
    </row>
    <row r="6092">
      <c r="A6092" s="93"/>
      <c r="B6092" s="94"/>
      <c r="C6092" s="94"/>
      <c r="D6092" s="94"/>
      <c r="E6092" s="94"/>
      <c r="F6092" s="93"/>
      <c r="G6092" s="96"/>
    </row>
    <row r="6093">
      <c r="A6093" s="93"/>
      <c r="B6093" s="94"/>
      <c r="C6093" s="94"/>
      <c r="D6093" s="94"/>
      <c r="E6093" s="94"/>
      <c r="F6093" s="93"/>
      <c r="G6093" s="96"/>
    </row>
    <row r="6094">
      <c r="A6094" s="93"/>
      <c r="B6094" s="94"/>
      <c r="C6094" s="94"/>
      <c r="D6094" s="94"/>
      <c r="E6094" s="94"/>
      <c r="F6094" s="93"/>
      <c r="G6094" s="96"/>
    </row>
    <row r="6095">
      <c r="A6095" s="93"/>
      <c r="B6095" s="94"/>
      <c r="C6095" s="94"/>
      <c r="D6095" s="94"/>
      <c r="E6095" s="94"/>
      <c r="F6095" s="93"/>
      <c r="G6095" s="96"/>
    </row>
    <row r="6096">
      <c r="A6096" s="93"/>
      <c r="B6096" s="94"/>
      <c r="C6096" s="94"/>
      <c r="D6096" s="94"/>
      <c r="E6096" s="94"/>
      <c r="F6096" s="93"/>
      <c r="G6096" s="96"/>
    </row>
    <row r="6097">
      <c r="A6097" s="93"/>
      <c r="B6097" s="94"/>
      <c r="C6097" s="94"/>
      <c r="D6097" s="94"/>
      <c r="E6097" s="94"/>
      <c r="F6097" s="93"/>
      <c r="G6097" s="96"/>
    </row>
    <row r="6098">
      <c r="A6098" s="93"/>
      <c r="B6098" s="94"/>
      <c r="C6098" s="94"/>
      <c r="D6098" s="94"/>
      <c r="E6098" s="94"/>
      <c r="F6098" s="93"/>
      <c r="G6098" s="96"/>
    </row>
    <row r="6099">
      <c r="A6099" s="93"/>
      <c r="B6099" s="94"/>
      <c r="C6099" s="94"/>
      <c r="D6099" s="94"/>
      <c r="E6099" s="94"/>
      <c r="F6099" s="93"/>
      <c r="G6099" s="96"/>
    </row>
    <row r="6100">
      <c r="A6100" s="93"/>
      <c r="B6100" s="94"/>
      <c r="C6100" s="94"/>
      <c r="D6100" s="94"/>
      <c r="E6100" s="94"/>
      <c r="F6100" s="93"/>
      <c r="G6100" s="96"/>
    </row>
    <row r="6101">
      <c r="A6101" s="93"/>
      <c r="B6101" s="94"/>
      <c r="C6101" s="94"/>
      <c r="D6101" s="94"/>
      <c r="E6101" s="94"/>
      <c r="F6101" s="93"/>
      <c r="G6101" s="96"/>
    </row>
    <row r="6102">
      <c r="A6102" s="93"/>
      <c r="B6102" s="94"/>
      <c r="C6102" s="94"/>
      <c r="D6102" s="94"/>
      <c r="E6102" s="94"/>
      <c r="F6102" s="93"/>
      <c r="G6102" s="96"/>
    </row>
    <row r="6103">
      <c r="A6103" s="93"/>
      <c r="B6103" s="94"/>
      <c r="C6103" s="94"/>
      <c r="D6103" s="94"/>
      <c r="E6103" s="94"/>
      <c r="F6103" s="93"/>
      <c r="G6103" s="93"/>
    </row>
    <row r="6104">
      <c r="A6104" s="93"/>
      <c r="B6104" s="94"/>
      <c r="C6104" s="94"/>
      <c r="D6104" s="94"/>
      <c r="E6104" s="94"/>
      <c r="F6104" s="93"/>
      <c r="G6104" s="96"/>
    </row>
    <row r="6105">
      <c r="A6105" s="93"/>
      <c r="B6105" s="94"/>
      <c r="C6105" s="94"/>
      <c r="D6105" s="94"/>
      <c r="E6105" s="94"/>
      <c r="F6105" s="93"/>
      <c r="G6105" s="96"/>
    </row>
    <row r="6106">
      <c r="A6106" s="93"/>
      <c r="B6106" s="94"/>
      <c r="C6106" s="94"/>
      <c r="D6106" s="94"/>
      <c r="E6106" s="94"/>
      <c r="F6106" s="93"/>
      <c r="G6106" s="96"/>
    </row>
    <row r="6107">
      <c r="A6107" s="93"/>
      <c r="B6107" s="94"/>
      <c r="C6107" s="94"/>
      <c r="D6107" s="94"/>
      <c r="E6107" s="94"/>
      <c r="F6107" s="93"/>
      <c r="G6107" s="96"/>
    </row>
    <row r="6108">
      <c r="A6108" s="93"/>
      <c r="B6108" s="94"/>
      <c r="C6108" s="94"/>
      <c r="D6108" s="94"/>
      <c r="E6108" s="94"/>
      <c r="F6108" s="93"/>
      <c r="G6108" s="96"/>
    </row>
    <row r="6109">
      <c r="A6109" s="93"/>
      <c r="B6109" s="94"/>
      <c r="C6109" s="94"/>
      <c r="D6109" s="94"/>
      <c r="E6109" s="94"/>
      <c r="F6109" s="93"/>
      <c r="G6109" s="96"/>
    </row>
    <row r="6110">
      <c r="A6110" s="93"/>
      <c r="B6110" s="94"/>
      <c r="C6110" s="94"/>
      <c r="D6110" s="94"/>
      <c r="E6110" s="94"/>
      <c r="F6110" s="93"/>
      <c r="G6110" s="96"/>
    </row>
    <row r="6111">
      <c r="A6111" s="93"/>
      <c r="B6111" s="94"/>
      <c r="C6111" s="94"/>
      <c r="D6111" s="94"/>
      <c r="E6111" s="94"/>
      <c r="F6111" s="93"/>
      <c r="G6111" s="96"/>
    </row>
    <row r="6112">
      <c r="A6112" s="93"/>
      <c r="B6112" s="94"/>
      <c r="C6112" s="94"/>
      <c r="D6112" s="94"/>
      <c r="E6112" s="94"/>
      <c r="F6112" s="93"/>
      <c r="G6112" s="96"/>
    </row>
    <row r="6113">
      <c r="A6113" s="93"/>
      <c r="B6113" s="94"/>
      <c r="C6113" s="94"/>
      <c r="D6113" s="94"/>
      <c r="E6113" s="94"/>
      <c r="F6113" s="93"/>
      <c r="G6113" s="96"/>
    </row>
    <row r="6114">
      <c r="A6114" s="93"/>
      <c r="B6114" s="94"/>
      <c r="C6114" s="94"/>
      <c r="D6114" s="94"/>
      <c r="E6114" s="94"/>
      <c r="F6114" s="93"/>
      <c r="G6114" s="96"/>
    </row>
    <row r="6115">
      <c r="A6115" s="93"/>
      <c r="B6115" s="94"/>
      <c r="C6115" s="94"/>
      <c r="D6115" s="94"/>
      <c r="E6115" s="94"/>
      <c r="F6115" s="93"/>
      <c r="G6115" s="93"/>
    </row>
    <row r="6116">
      <c r="A6116" s="93"/>
      <c r="B6116" s="94"/>
      <c r="C6116" s="94"/>
      <c r="D6116" s="94"/>
      <c r="E6116" s="94"/>
      <c r="F6116" s="93"/>
      <c r="G6116" s="93"/>
    </row>
    <row r="6117">
      <c r="A6117" s="93"/>
      <c r="B6117" s="94"/>
      <c r="C6117" s="94"/>
      <c r="D6117" s="94"/>
      <c r="E6117" s="94"/>
      <c r="F6117" s="93"/>
      <c r="G6117" s="93"/>
    </row>
    <row r="6118">
      <c r="A6118" s="93"/>
      <c r="B6118" s="94"/>
      <c r="C6118" s="94"/>
      <c r="D6118" s="94"/>
      <c r="E6118" s="94"/>
      <c r="F6118" s="93"/>
      <c r="G6118" s="96"/>
    </row>
    <row r="6119">
      <c r="A6119" s="93"/>
      <c r="B6119" s="94"/>
      <c r="C6119" s="94"/>
      <c r="D6119" s="94"/>
      <c r="E6119" s="94"/>
      <c r="F6119" s="93"/>
      <c r="G6119" s="96"/>
    </row>
    <row r="6120">
      <c r="A6120" s="93"/>
      <c r="B6120" s="94"/>
      <c r="C6120" s="94"/>
      <c r="D6120" s="94"/>
      <c r="E6120" s="94"/>
      <c r="F6120" s="93"/>
      <c r="G6120" s="96"/>
    </row>
    <row r="6121">
      <c r="A6121" s="93"/>
      <c r="B6121" s="94"/>
      <c r="C6121" s="94"/>
      <c r="D6121" s="94"/>
      <c r="E6121" s="94"/>
      <c r="F6121" s="93"/>
      <c r="G6121" s="96"/>
    </row>
    <row r="6122">
      <c r="A6122" s="93"/>
      <c r="B6122" s="94"/>
      <c r="C6122" s="94"/>
      <c r="D6122" s="94"/>
      <c r="E6122" s="94"/>
      <c r="F6122" s="93"/>
      <c r="G6122" s="96"/>
    </row>
    <row r="6123">
      <c r="A6123" s="93"/>
      <c r="B6123" s="94"/>
      <c r="C6123" s="94"/>
      <c r="D6123" s="94"/>
      <c r="E6123" s="94"/>
      <c r="F6123" s="93"/>
      <c r="G6123" s="96"/>
    </row>
    <row r="6124">
      <c r="A6124" s="93"/>
      <c r="B6124" s="94"/>
      <c r="C6124" s="94"/>
      <c r="D6124" s="94"/>
      <c r="E6124" s="94"/>
      <c r="F6124" s="93"/>
      <c r="G6124" s="93"/>
    </row>
    <row r="6125">
      <c r="A6125" s="93"/>
      <c r="B6125" s="94"/>
      <c r="C6125" s="94"/>
      <c r="D6125" s="94"/>
      <c r="E6125" s="94"/>
      <c r="F6125" s="93"/>
      <c r="G6125" s="96"/>
    </row>
    <row r="6126">
      <c r="A6126" s="93"/>
      <c r="B6126" s="94"/>
      <c r="C6126" s="94"/>
      <c r="D6126" s="94"/>
      <c r="E6126" s="94"/>
      <c r="F6126" s="93"/>
      <c r="G6126" s="96"/>
    </row>
    <row r="6127">
      <c r="A6127" s="93"/>
      <c r="B6127" s="94"/>
      <c r="C6127" s="94"/>
      <c r="D6127" s="94"/>
      <c r="E6127" s="94"/>
      <c r="F6127" s="93"/>
      <c r="G6127" s="96"/>
    </row>
    <row r="6128">
      <c r="A6128" s="93"/>
      <c r="B6128" s="94"/>
      <c r="C6128" s="94"/>
      <c r="D6128" s="94"/>
      <c r="E6128" s="94"/>
      <c r="F6128" s="93"/>
      <c r="G6128" s="96"/>
    </row>
    <row r="6129">
      <c r="A6129" s="93"/>
      <c r="B6129" s="94"/>
      <c r="C6129" s="94"/>
      <c r="D6129" s="94"/>
      <c r="E6129" s="94"/>
      <c r="F6129" s="93"/>
      <c r="G6129" s="96"/>
    </row>
    <row r="6130">
      <c r="A6130" s="93"/>
      <c r="B6130" s="94"/>
      <c r="C6130" s="94"/>
      <c r="D6130" s="94"/>
      <c r="E6130" s="94"/>
      <c r="F6130" s="93"/>
      <c r="G6130" s="96"/>
    </row>
    <row r="6131">
      <c r="A6131" s="93"/>
      <c r="B6131" s="94"/>
      <c r="C6131" s="94"/>
      <c r="D6131" s="94"/>
      <c r="E6131" s="94"/>
      <c r="F6131" s="93"/>
      <c r="G6131" s="96"/>
    </row>
    <row r="6132">
      <c r="A6132" s="93"/>
      <c r="B6132" s="94"/>
      <c r="C6132" s="94"/>
      <c r="D6132" s="94"/>
      <c r="E6132" s="94"/>
      <c r="F6132" s="93"/>
      <c r="G6132" s="96"/>
    </row>
    <row r="6133">
      <c r="A6133" s="93"/>
      <c r="B6133" s="94"/>
      <c r="C6133" s="94"/>
      <c r="D6133" s="94"/>
      <c r="E6133" s="94"/>
      <c r="F6133" s="93"/>
      <c r="G6133" s="96"/>
    </row>
    <row r="6134">
      <c r="A6134" s="93"/>
      <c r="B6134" s="94"/>
      <c r="C6134" s="94"/>
      <c r="D6134" s="94"/>
      <c r="E6134" s="94"/>
      <c r="F6134" s="93"/>
      <c r="G6134" s="96"/>
    </row>
    <row r="6135">
      <c r="A6135" s="93"/>
      <c r="B6135" s="94"/>
      <c r="C6135" s="94"/>
      <c r="D6135" s="94"/>
      <c r="E6135" s="94"/>
      <c r="F6135" s="93"/>
      <c r="G6135" s="96"/>
    </row>
    <row r="6136">
      <c r="A6136" s="93"/>
      <c r="B6136" s="94"/>
      <c r="C6136" s="94"/>
      <c r="D6136" s="94"/>
      <c r="E6136" s="94"/>
      <c r="F6136" s="93"/>
      <c r="G6136" s="96"/>
    </row>
    <row r="6137">
      <c r="A6137" s="93"/>
      <c r="B6137" s="94"/>
      <c r="C6137" s="94"/>
      <c r="D6137" s="94"/>
      <c r="E6137" s="94"/>
      <c r="F6137" s="93"/>
      <c r="G6137" s="93"/>
    </row>
    <row r="6138">
      <c r="A6138" s="93"/>
      <c r="B6138" s="94"/>
      <c r="C6138" s="94"/>
      <c r="D6138" s="94"/>
      <c r="E6138" s="94"/>
      <c r="F6138" s="93"/>
      <c r="G6138" s="93"/>
    </row>
    <row r="6139">
      <c r="A6139" s="93"/>
      <c r="B6139" s="94"/>
      <c r="C6139" s="94"/>
      <c r="D6139" s="94"/>
      <c r="E6139" s="94"/>
      <c r="F6139" s="93"/>
      <c r="G6139" s="93"/>
    </row>
    <row r="6140">
      <c r="A6140" s="93"/>
      <c r="B6140" s="94"/>
      <c r="C6140" s="94"/>
      <c r="D6140" s="94"/>
      <c r="E6140" s="94"/>
      <c r="F6140" s="93"/>
      <c r="G6140" s="93"/>
    </row>
    <row r="6141">
      <c r="A6141" s="93"/>
      <c r="B6141" s="94"/>
      <c r="C6141" s="94"/>
      <c r="D6141" s="94"/>
      <c r="E6141" s="94"/>
      <c r="F6141" s="93"/>
      <c r="G6141" s="93"/>
    </row>
    <row r="6142">
      <c r="A6142" s="93"/>
      <c r="B6142" s="94"/>
      <c r="C6142" s="94"/>
      <c r="D6142" s="94"/>
      <c r="E6142" s="94"/>
      <c r="F6142" s="93"/>
      <c r="G6142" s="93"/>
    </row>
    <row r="6143">
      <c r="A6143" s="93"/>
      <c r="B6143" s="94"/>
      <c r="C6143" s="94"/>
      <c r="D6143" s="94"/>
      <c r="E6143" s="94"/>
      <c r="F6143" s="93"/>
      <c r="G6143" s="96"/>
    </row>
    <row r="6144">
      <c r="A6144" s="93"/>
      <c r="B6144" s="94"/>
      <c r="C6144" s="94"/>
      <c r="D6144" s="94"/>
      <c r="E6144" s="94"/>
      <c r="F6144" s="93"/>
      <c r="G6144" s="96"/>
    </row>
    <row r="6145">
      <c r="A6145" s="93"/>
      <c r="B6145" s="94"/>
      <c r="C6145" s="94"/>
      <c r="D6145" s="94"/>
      <c r="E6145" s="94"/>
      <c r="F6145" s="93"/>
      <c r="G6145" s="96"/>
    </row>
    <row r="6146">
      <c r="A6146" s="93"/>
      <c r="B6146" s="94"/>
      <c r="C6146" s="94"/>
      <c r="D6146" s="94"/>
      <c r="E6146" s="94"/>
      <c r="F6146" s="93"/>
      <c r="G6146" s="96"/>
    </row>
    <row r="6147">
      <c r="A6147" s="93"/>
      <c r="B6147" s="94"/>
      <c r="C6147" s="94"/>
      <c r="D6147" s="94"/>
      <c r="E6147" s="94"/>
      <c r="F6147" s="93"/>
      <c r="G6147" s="96"/>
    </row>
    <row r="6148">
      <c r="A6148" s="93"/>
      <c r="B6148" s="94"/>
      <c r="C6148" s="94"/>
      <c r="D6148" s="94"/>
      <c r="E6148" s="94"/>
      <c r="F6148" s="93"/>
      <c r="G6148" s="96"/>
    </row>
    <row r="6149">
      <c r="A6149" s="93"/>
      <c r="B6149" s="94"/>
      <c r="C6149" s="94"/>
      <c r="D6149" s="94"/>
      <c r="E6149" s="94"/>
      <c r="F6149" s="93"/>
      <c r="G6149" s="96"/>
    </row>
    <row r="6150">
      <c r="A6150" s="93"/>
      <c r="B6150" s="94"/>
      <c r="C6150" s="94"/>
      <c r="D6150" s="94"/>
      <c r="E6150" s="94"/>
      <c r="F6150" s="93"/>
      <c r="G6150" s="96"/>
    </row>
    <row r="6151">
      <c r="A6151" s="93"/>
      <c r="B6151" s="94"/>
      <c r="C6151" s="94"/>
      <c r="D6151" s="94"/>
      <c r="E6151" s="94"/>
      <c r="F6151" s="93"/>
      <c r="G6151" s="96"/>
    </row>
    <row r="6152">
      <c r="A6152" s="93"/>
      <c r="B6152" s="94"/>
      <c r="C6152" s="94"/>
      <c r="D6152" s="94"/>
      <c r="E6152" s="94"/>
      <c r="F6152" s="93"/>
      <c r="G6152" s="96"/>
    </row>
    <row r="6153">
      <c r="A6153" s="93"/>
      <c r="B6153" s="94"/>
      <c r="C6153" s="94"/>
      <c r="D6153" s="94"/>
      <c r="E6153" s="94"/>
      <c r="F6153" s="93"/>
      <c r="G6153" s="96"/>
    </row>
    <row r="6154">
      <c r="A6154" s="93"/>
      <c r="B6154" s="94"/>
      <c r="C6154" s="94"/>
      <c r="D6154" s="94"/>
      <c r="E6154" s="94"/>
      <c r="F6154" s="93"/>
      <c r="G6154" s="96"/>
    </row>
    <row r="6155">
      <c r="A6155" s="93"/>
      <c r="B6155" s="94"/>
      <c r="C6155" s="94"/>
      <c r="D6155" s="94"/>
      <c r="E6155" s="94"/>
      <c r="F6155" s="93"/>
      <c r="G6155" s="96"/>
    </row>
    <row r="6156">
      <c r="A6156" s="93"/>
      <c r="B6156" s="94"/>
      <c r="C6156" s="94"/>
      <c r="D6156" s="94"/>
      <c r="E6156" s="94"/>
      <c r="F6156" s="93"/>
      <c r="G6156" s="96"/>
    </row>
    <row r="6157">
      <c r="A6157" s="93"/>
      <c r="B6157" s="94"/>
      <c r="C6157" s="94"/>
      <c r="D6157" s="94"/>
      <c r="E6157" s="94"/>
      <c r="F6157" s="93"/>
      <c r="G6157" s="93"/>
    </row>
    <row r="6158">
      <c r="A6158" s="93"/>
      <c r="B6158" s="94"/>
      <c r="C6158" s="94"/>
      <c r="D6158" s="94"/>
      <c r="E6158" s="94"/>
      <c r="F6158" s="93"/>
      <c r="G6158" s="96"/>
    </row>
    <row r="6159">
      <c r="A6159" s="93"/>
      <c r="B6159" s="94"/>
      <c r="C6159" s="94"/>
      <c r="D6159" s="94"/>
      <c r="E6159" s="94"/>
      <c r="F6159" s="93"/>
      <c r="G6159" s="96"/>
    </row>
    <row r="6160">
      <c r="A6160" s="93"/>
      <c r="B6160" s="94"/>
      <c r="C6160" s="94"/>
      <c r="D6160" s="94"/>
      <c r="E6160" s="94"/>
      <c r="F6160" s="93"/>
      <c r="G6160" s="96"/>
    </row>
    <row r="6161">
      <c r="A6161" s="93"/>
      <c r="B6161" s="94"/>
      <c r="C6161" s="94"/>
      <c r="D6161" s="94"/>
      <c r="E6161" s="94"/>
      <c r="F6161" s="93"/>
      <c r="G6161" s="96"/>
    </row>
    <row r="6162">
      <c r="A6162" s="93"/>
      <c r="B6162" s="94"/>
      <c r="C6162" s="94"/>
      <c r="D6162" s="94"/>
      <c r="E6162" s="94"/>
      <c r="F6162" s="93"/>
      <c r="G6162" s="96"/>
    </row>
    <row r="6163">
      <c r="A6163" s="93"/>
      <c r="B6163" s="94"/>
      <c r="C6163" s="94"/>
      <c r="D6163" s="94"/>
      <c r="E6163" s="94"/>
      <c r="F6163" s="93"/>
      <c r="G6163" s="96"/>
    </row>
    <row r="6164">
      <c r="A6164" s="93"/>
      <c r="B6164" s="94"/>
      <c r="C6164" s="94"/>
      <c r="D6164" s="94"/>
      <c r="E6164" s="94"/>
      <c r="F6164" s="93"/>
      <c r="G6164" s="96"/>
    </row>
    <row r="6165">
      <c r="A6165" s="93"/>
      <c r="B6165" s="94"/>
      <c r="C6165" s="94"/>
      <c r="D6165" s="94"/>
      <c r="E6165" s="94"/>
      <c r="F6165" s="93"/>
      <c r="G6165" s="96"/>
    </row>
    <row r="6166">
      <c r="A6166" s="93"/>
      <c r="B6166" s="94"/>
      <c r="C6166" s="94"/>
      <c r="D6166" s="94"/>
      <c r="E6166" s="94"/>
      <c r="F6166" s="93"/>
      <c r="G6166" s="96"/>
    </row>
    <row r="6167">
      <c r="A6167" s="93"/>
      <c r="B6167" s="94"/>
      <c r="C6167" s="94"/>
      <c r="D6167" s="94"/>
      <c r="E6167" s="94"/>
      <c r="F6167" s="93"/>
      <c r="G6167" s="96"/>
    </row>
    <row r="6168">
      <c r="A6168" s="93"/>
      <c r="B6168" s="94"/>
      <c r="C6168" s="94"/>
      <c r="D6168" s="94"/>
      <c r="E6168" s="94"/>
      <c r="F6168" s="93"/>
      <c r="G6168" s="96"/>
    </row>
    <row r="6169">
      <c r="A6169" s="93"/>
      <c r="B6169" s="94"/>
      <c r="C6169" s="94"/>
      <c r="D6169" s="94"/>
      <c r="E6169" s="94"/>
      <c r="F6169" s="93"/>
      <c r="G6169" s="96"/>
    </row>
    <row r="6170">
      <c r="A6170" s="93"/>
      <c r="B6170" s="94"/>
      <c r="C6170" s="94"/>
      <c r="D6170" s="94"/>
      <c r="E6170" s="94"/>
      <c r="F6170" s="93"/>
      <c r="G6170" s="96"/>
    </row>
    <row r="6171">
      <c r="A6171" s="93"/>
      <c r="B6171" s="94"/>
      <c r="C6171" s="94"/>
      <c r="D6171" s="94"/>
      <c r="E6171" s="94"/>
      <c r="F6171" s="93"/>
      <c r="G6171" s="96"/>
    </row>
    <row r="6172">
      <c r="A6172" s="93"/>
      <c r="B6172" s="94"/>
      <c r="C6172" s="94"/>
      <c r="D6172" s="94"/>
      <c r="E6172" s="94"/>
      <c r="F6172" s="93"/>
      <c r="G6172" s="96"/>
    </row>
    <row r="6173">
      <c r="A6173" s="93"/>
      <c r="B6173" s="94"/>
      <c r="C6173" s="94"/>
      <c r="D6173" s="94"/>
      <c r="E6173" s="94"/>
      <c r="F6173" s="93"/>
      <c r="G6173" s="96"/>
    </row>
    <row r="6174">
      <c r="A6174" s="93"/>
      <c r="B6174" s="94"/>
      <c r="C6174" s="94"/>
      <c r="D6174" s="94"/>
      <c r="E6174" s="94"/>
      <c r="F6174" s="93"/>
      <c r="G6174" s="96"/>
    </row>
    <row r="6175">
      <c r="A6175" s="93"/>
      <c r="B6175" s="94"/>
      <c r="C6175" s="94"/>
      <c r="D6175" s="94"/>
      <c r="E6175" s="94"/>
      <c r="F6175" s="93"/>
      <c r="G6175" s="96"/>
    </row>
    <row r="6176">
      <c r="A6176" s="93"/>
      <c r="B6176" s="94"/>
      <c r="C6176" s="94"/>
      <c r="D6176" s="94"/>
      <c r="E6176" s="94"/>
      <c r="F6176" s="93"/>
      <c r="G6176" s="96"/>
    </row>
    <row r="6177">
      <c r="A6177" s="93"/>
      <c r="B6177" s="94"/>
      <c r="C6177" s="94"/>
      <c r="D6177" s="94"/>
      <c r="E6177" s="94"/>
      <c r="F6177" s="93"/>
      <c r="G6177" s="96"/>
    </row>
    <row r="6178">
      <c r="A6178" s="93"/>
      <c r="B6178" s="94"/>
      <c r="C6178" s="94"/>
      <c r="D6178" s="94"/>
      <c r="E6178" s="94"/>
      <c r="F6178" s="93"/>
      <c r="G6178" s="96"/>
    </row>
    <row r="6179">
      <c r="A6179" s="93"/>
      <c r="B6179" s="94"/>
      <c r="C6179" s="94"/>
      <c r="D6179" s="94"/>
      <c r="E6179" s="94"/>
      <c r="F6179" s="93"/>
      <c r="G6179" s="93"/>
    </row>
    <row r="6180">
      <c r="A6180" s="93"/>
      <c r="B6180" s="94"/>
      <c r="C6180" s="94"/>
      <c r="D6180" s="94"/>
      <c r="E6180" s="94"/>
      <c r="F6180" s="93"/>
      <c r="G6180" s="96"/>
    </row>
    <row r="6181">
      <c r="A6181" s="93"/>
      <c r="B6181" s="94"/>
      <c r="C6181" s="94"/>
      <c r="D6181" s="94"/>
      <c r="E6181" s="94"/>
      <c r="F6181" s="93"/>
      <c r="G6181" s="96"/>
    </row>
    <row r="6182">
      <c r="A6182" s="93"/>
      <c r="B6182" s="94"/>
      <c r="C6182" s="94"/>
      <c r="D6182" s="94"/>
      <c r="E6182" s="94"/>
      <c r="F6182" s="93"/>
      <c r="G6182" s="93"/>
    </row>
    <row r="6183">
      <c r="A6183" s="93"/>
      <c r="B6183" s="94"/>
      <c r="C6183" s="94"/>
      <c r="D6183" s="94"/>
      <c r="E6183" s="94"/>
      <c r="F6183" s="93"/>
      <c r="G6183" s="96"/>
    </row>
    <row r="6184">
      <c r="A6184" s="93"/>
      <c r="B6184" s="94"/>
      <c r="C6184" s="94"/>
      <c r="D6184" s="94"/>
      <c r="E6184" s="94"/>
      <c r="F6184" s="93"/>
      <c r="G6184" s="96"/>
    </row>
    <row r="6185">
      <c r="A6185" s="93"/>
      <c r="B6185" s="94"/>
      <c r="C6185" s="94"/>
      <c r="D6185" s="94"/>
      <c r="E6185" s="94"/>
      <c r="F6185" s="93"/>
      <c r="G6185" s="96"/>
    </row>
    <row r="6186">
      <c r="A6186" s="93"/>
      <c r="B6186" s="94"/>
      <c r="C6186" s="94"/>
      <c r="D6186" s="94"/>
      <c r="E6186" s="94"/>
      <c r="F6186" s="93"/>
      <c r="G6186" s="96"/>
    </row>
    <row r="6187">
      <c r="A6187" s="93"/>
      <c r="B6187" s="94"/>
      <c r="C6187" s="94"/>
      <c r="D6187" s="94"/>
      <c r="E6187" s="94"/>
      <c r="F6187" s="93"/>
      <c r="G6187" s="96"/>
    </row>
    <row r="6188">
      <c r="A6188" s="93"/>
      <c r="B6188" s="94"/>
      <c r="C6188" s="94"/>
      <c r="D6188" s="94"/>
      <c r="E6188" s="94"/>
      <c r="F6188" s="93"/>
      <c r="G6188" s="96"/>
    </row>
    <row r="6189">
      <c r="A6189" s="93"/>
      <c r="B6189" s="94"/>
      <c r="C6189" s="94"/>
      <c r="D6189" s="94"/>
      <c r="E6189" s="94"/>
      <c r="F6189" s="93"/>
      <c r="G6189" s="96"/>
    </row>
    <row r="6190">
      <c r="A6190" s="93"/>
      <c r="B6190" s="94"/>
      <c r="C6190" s="94"/>
      <c r="D6190" s="94"/>
      <c r="E6190" s="94"/>
      <c r="F6190" s="93"/>
      <c r="G6190" s="96"/>
    </row>
    <row r="6191">
      <c r="A6191" s="93"/>
      <c r="B6191" s="94"/>
      <c r="C6191" s="94"/>
      <c r="D6191" s="94"/>
      <c r="E6191" s="94"/>
      <c r="F6191" s="93"/>
      <c r="G6191" s="96"/>
    </row>
    <row r="6192">
      <c r="A6192" s="93"/>
      <c r="B6192" s="94"/>
      <c r="C6192" s="94"/>
      <c r="D6192" s="94"/>
      <c r="E6192" s="94"/>
      <c r="F6192" s="93"/>
      <c r="G6192" s="96"/>
    </row>
    <row r="6193">
      <c r="A6193" s="93"/>
      <c r="B6193" s="94"/>
      <c r="C6193" s="94"/>
      <c r="D6193" s="94"/>
      <c r="E6193" s="94"/>
      <c r="F6193" s="93"/>
      <c r="G6193" s="96"/>
    </row>
    <row r="6194">
      <c r="A6194" s="93"/>
      <c r="B6194" s="94"/>
      <c r="C6194" s="94"/>
      <c r="D6194" s="94"/>
      <c r="E6194" s="94"/>
      <c r="F6194" s="93"/>
      <c r="G6194" s="96"/>
    </row>
    <row r="6195">
      <c r="A6195" s="93"/>
      <c r="B6195" s="94"/>
      <c r="C6195" s="94"/>
      <c r="D6195" s="94"/>
      <c r="E6195" s="94"/>
      <c r="F6195" s="93"/>
      <c r="G6195" s="96"/>
    </row>
    <row r="6196">
      <c r="A6196" s="93"/>
      <c r="B6196" s="94"/>
      <c r="C6196" s="94"/>
      <c r="D6196" s="94"/>
      <c r="E6196" s="94"/>
      <c r="F6196" s="93"/>
      <c r="G6196" s="96"/>
    </row>
    <row r="6197">
      <c r="A6197" s="93"/>
      <c r="B6197" s="94"/>
      <c r="C6197" s="94"/>
      <c r="D6197" s="94"/>
      <c r="E6197" s="94"/>
      <c r="F6197" s="93"/>
      <c r="G6197" s="96"/>
    </row>
    <row r="6198">
      <c r="A6198" s="93"/>
      <c r="B6198" s="94"/>
      <c r="C6198" s="94"/>
      <c r="D6198" s="94"/>
      <c r="E6198" s="94"/>
      <c r="F6198" s="93"/>
      <c r="G6198" s="96"/>
    </row>
    <row r="6199">
      <c r="A6199" s="93"/>
      <c r="B6199" s="94"/>
      <c r="C6199" s="94"/>
      <c r="D6199" s="94"/>
      <c r="E6199" s="94"/>
      <c r="F6199" s="93"/>
      <c r="G6199" s="96"/>
    </row>
    <row r="6200">
      <c r="A6200" s="93"/>
      <c r="B6200" s="94"/>
      <c r="C6200" s="94"/>
      <c r="D6200" s="94"/>
      <c r="E6200" s="94"/>
      <c r="F6200" s="93"/>
      <c r="G6200" s="96"/>
    </row>
    <row r="6201">
      <c r="A6201" s="93"/>
      <c r="B6201" s="94"/>
      <c r="C6201" s="94"/>
      <c r="D6201" s="94"/>
      <c r="E6201" s="94"/>
      <c r="F6201" s="93"/>
      <c r="G6201" s="96"/>
    </row>
    <row r="6202">
      <c r="A6202" s="93"/>
      <c r="B6202" s="94"/>
      <c r="C6202" s="94"/>
      <c r="D6202" s="94"/>
      <c r="E6202" s="94"/>
      <c r="F6202" s="93"/>
      <c r="G6202" s="96"/>
    </row>
    <row r="6203">
      <c r="A6203" s="93"/>
      <c r="B6203" s="94"/>
      <c r="C6203" s="94"/>
      <c r="D6203" s="94"/>
      <c r="E6203" s="94"/>
      <c r="F6203" s="93"/>
      <c r="G6203" s="96"/>
    </row>
    <row r="6204">
      <c r="A6204" s="93"/>
      <c r="B6204" s="94"/>
      <c r="C6204" s="94"/>
      <c r="D6204" s="94"/>
      <c r="E6204" s="94"/>
      <c r="F6204" s="93"/>
      <c r="G6204" s="96"/>
    </row>
    <row r="6205">
      <c r="A6205" s="93"/>
      <c r="B6205" s="94"/>
      <c r="C6205" s="94"/>
      <c r="D6205" s="94"/>
      <c r="E6205" s="94"/>
      <c r="F6205" s="93"/>
      <c r="G6205" s="96"/>
    </row>
    <row r="6206">
      <c r="A6206" s="93"/>
      <c r="B6206" s="94"/>
      <c r="C6206" s="94"/>
      <c r="D6206" s="94"/>
      <c r="E6206" s="94"/>
      <c r="F6206" s="93"/>
      <c r="G6206" s="96"/>
    </row>
    <row r="6207">
      <c r="A6207" s="93"/>
      <c r="B6207" s="94"/>
      <c r="C6207" s="94"/>
      <c r="D6207" s="94"/>
      <c r="E6207" s="94"/>
      <c r="F6207" s="93"/>
      <c r="G6207" s="96"/>
    </row>
    <row r="6208">
      <c r="A6208" s="93"/>
      <c r="B6208" s="94"/>
      <c r="C6208" s="94"/>
      <c r="D6208" s="94"/>
      <c r="E6208" s="94"/>
      <c r="F6208" s="93"/>
      <c r="G6208" s="96"/>
    </row>
    <row r="6209">
      <c r="A6209" s="93"/>
      <c r="B6209" s="94"/>
      <c r="C6209" s="94"/>
      <c r="D6209" s="94"/>
      <c r="E6209" s="94"/>
      <c r="F6209" s="93"/>
      <c r="G6209" s="96"/>
    </row>
    <row r="6210">
      <c r="A6210" s="93"/>
      <c r="B6210" s="94"/>
      <c r="C6210" s="94"/>
      <c r="D6210" s="94"/>
      <c r="E6210" s="94"/>
      <c r="F6210" s="93"/>
      <c r="G6210" s="96"/>
    </row>
    <row r="6211">
      <c r="A6211" s="93"/>
      <c r="B6211" s="94"/>
      <c r="C6211" s="94"/>
      <c r="D6211" s="94"/>
      <c r="E6211" s="94"/>
      <c r="F6211" s="93"/>
      <c r="G6211" s="96"/>
    </row>
    <row r="6212">
      <c r="A6212" s="93"/>
      <c r="B6212" s="94"/>
      <c r="C6212" s="94"/>
      <c r="D6212" s="94"/>
      <c r="E6212" s="94"/>
      <c r="F6212" s="93"/>
      <c r="G6212" s="96"/>
    </row>
    <row r="6213">
      <c r="A6213" s="93"/>
      <c r="B6213" s="94"/>
      <c r="C6213" s="94"/>
      <c r="D6213" s="94"/>
      <c r="E6213" s="94"/>
      <c r="F6213" s="93"/>
      <c r="G6213" s="96"/>
    </row>
    <row r="6214">
      <c r="A6214" s="93"/>
      <c r="B6214" s="94"/>
      <c r="C6214" s="94"/>
      <c r="D6214" s="94"/>
      <c r="E6214" s="94"/>
      <c r="F6214" s="93"/>
      <c r="G6214" s="96"/>
    </row>
    <row r="6215">
      <c r="A6215" s="93"/>
      <c r="B6215" s="94"/>
      <c r="C6215" s="94"/>
      <c r="D6215" s="94"/>
      <c r="E6215" s="94"/>
      <c r="F6215" s="93"/>
      <c r="G6215" s="96"/>
    </row>
    <row r="6216">
      <c r="A6216" s="93"/>
      <c r="B6216" s="94"/>
      <c r="C6216" s="94"/>
      <c r="D6216" s="94"/>
      <c r="E6216" s="94"/>
      <c r="F6216" s="93"/>
      <c r="G6216" s="96"/>
    </row>
    <row r="6217">
      <c r="A6217" s="93"/>
      <c r="B6217" s="94"/>
      <c r="C6217" s="94"/>
      <c r="D6217" s="94"/>
      <c r="E6217" s="94"/>
      <c r="F6217" s="93"/>
      <c r="G6217" s="96"/>
    </row>
    <row r="6218">
      <c r="A6218" s="93"/>
      <c r="B6218" s="94"/>
      <c r="C6218" s="94"/>
      <c r="D6218" s="94"/>
      <c r="E6218" s="94"/>
      <c r="F6218" s="93"/>
      <c r="G6218" s="96"/>
    </row>
    <row r="6219">
      <c r="A6219" s="93"/>
      <c r="B6219" s="94"/>
      <c r="C6219" s="94"/>
      <c r="D6219" s="94"/>
      <c r="E6219" s="94"/>
      <c r="F6219" s="93"/>
      <c r="G6219" s="96"/>
    </row>
    <row r="6220">
      <c r="A6220" s="93"/>
      <c r="B6220" s="94"/>
      <c r="C6220" s="94"/>
      <c r="D6220" s="94"/>
      <c r="E6220" s="94"/>
      <c r="F6220" s="93"/>
      <c r="G6220" s="96"/>
    </row>
    <row r="6221">
      <c r="A6221" s="93"/>
      <c r="B6221" s="94"/>
      <c r="C6221" s="94"/>
      <c r="D6221" s="94"/>
      <c r="E6221" s="94"/>
      <c r="F6221" s="93"/>
      <c r="G6221" s="96"/>
    </row>
    <row r="6222">
      <c r="A6222" s="93"/>
      <c r="B6222" s="94"/>
      <c r="C6222" s="94"/>
      <c r="D6222" s="94"/>
      <c r="E6222" s="94"/>
      <c r="F6222" s="93"/>
      <c r="G6222" s="96"/>
    </row>
    <row r="6223">
      <c r="A6223" s="93"/>
      <c r="B6223" s="94"/>
      <c r="C6223" s="94"/>
      <c r="D6223" s="94"/>
      <c r="E6223" s="94"/>
      <c r="F6223" s="93"/>
      <c r="G6223" s="96"/>
    </row>
    <row r="6224">
      <c r="A6224" s="93"/>
      <c r="B6224" s="94"/>
      <c r="C6224" s="94"/>
      <c r="D6224" s="94"/>
      <c r="E6224" s="94"/>
      <c r="F6224" s="93"/>
      <c r="G6224" s="96"/>
    </row>
    <row r="6225">
      <c r="A6225" s="93"/>
      <c r="B6225" s="94"/>
      <c r="C6225" s="94"/>
      <c r="D6225" s="94"/>
      <c r="E6225" s="94"/>
      <c r="F6225" s="93"/>
      <c r="G6225" s="96"/>
    </row>
    <row r="6226">
      <c r="A6226" s="93"/>
      <c r="B6226" s="94"/>
      <c r="C6226" s="94"/>
      <c r="D6226" s="94"/>
      <c r="E6226" s="94"/>
      <c r="F6226" s="93"/>
      <c r="G6226" s="96"/>
    </row>
    <row r="6227">
      <c r="A6227" s="93"/>
      <c r="B6227" s="94"/>
      <c r="C6227" s="94"/>
      <c r="D6227" s="94"/>
      <c r="E6227" s="94"/>
      <c r="F6227" s="93"/>
      <c r="G6227" s="96"/>
    </row>
    <row r="6228">
      <c r="A6228" s="93"/>
      <c r="B6228" s="94"/>
      <c r="C6228" s="94"/>
      <c r="D6228" s="94"/>
      <c r="E6228" s="94"/>
      <c r="F6228" s="93"/>
      <c r="G6228" s="96"/>
    </row>
    <row r="6229">
      <c r="A6229" s="93"/>
      <c r="B6229" s="94"/>
      <c r="C6229" s="94"/>
      <c r="D6229" s="94"/>
      <c r="E6229" s="94"/>
      <c r="F6229" s="93"/>
      <c r="G6229" s="96"/>
    </row>
    <row r="6230">
      <c r="A6230" s="93"/>
      <c r="B6230" s="94"/>
      <c r="C6230" s="94"/>
      <c r="D6230" s="94"/>
      <c r="E6230" s="94"/>
      <c r="F6230" s="93"/>
      <c r="G6230" s="96"/>
    </row>
    <row r="6231">
      <c r="A6231" s="93"/>
      <c r="B6231" s="94"/>
      <c r="C6231" s="94"/>
      <c r="D6231" s="94"/>
      <c r="E6231" s="94"/>
      <c r="F6231" s="93"/>
      <c r="G6231" s="96"/>
    </row>
    <row r="6232">
      <c r="A6232" s="93"/>
      <c r="B6232" s="94"/>
      <c r="C6232" s="94"/>
      <c r="D6232" s="94"/>
      <c r="E6232" s="94"/>
      <c r="F6232" s="93"/>
      <c r="G6232" s="96"/>
    </row>
    <row r="6233">
      <c r="A6233" s="93"/>
      <c r="B6233" s="94"/>
      <c r="C6233" s="94"/>
      <c r="D6233" s="94"/>
      <c r="E6233" s="94"/>
      <c r="F6233" s="93"/>
      <c r="G6233" s="93"/>
    </row>
    <row r="6234">
      <c r="A6234" s="93"/>
      <c r="B6234" s="94"/>
      <c r="C6234" s="94"/>
      <c r="D6234" s="94"/>
      <c r="E6234" s="94"/>
      <c r="F6234" s="93"/>
      <c r="G6234" s="93"/>
    </row>
    <row r="6235">
      <c r="A6235" s="93"/>
      <c r="B6235" s="94"/>
      <c r="C6235" s="94"/>
      <c r="D6235" s="94"/>
      <c r="E6235" s="94"/>
      <c r="F6235" s="93"/>
      <c r="G6235" s="93"/>
    </row>
    <row r="6236">
      <c r="A6236" s="93"/>
      <c r="B6236" s="94"/>
      <c r="C6236" s="94"/>
      <c r="D6236" s="94"/>
      <c r="E6236" s="94"/>
      <c r="F6236" s="93"/>
      <c r="G6236" s="93"/>
    </row>
    <row r="6237">
      <c r="A6237" s="93"/>
      <c r="B6237" s="94"/>
      <c r="C6237" s="94"/>
      <c r="D6237" s="94"/>
      <c r="E6237" s="94"/>
      <c r="F6237" s="93"/>
      <c r="G6237" s="96"/>
    </row>
    <row r="6238">
      <c r="A6238" s="93"/>
      <c r="B6238" s="94"/>
      <c r="C6238" s="94"/>
      <c r="D6238" s="94"/>
      <c r="E6238" s="94"/>
      <c r="F6238" s="93"/>
      <c r="G6238" s="96"/>
    </row>
    <row r="6239">
      <c r="A6239" s="93"/>
      <c r="B6239" s="94"/>
      <c r="C6239" s="94"/>
      <c r="D6239" s="94"/>
      <c r="E6239" s="94"/>
      <c r="F6239" s="93"/>
      <c r="G6239" s="96"/>
    </row>
    <row r="6240">
      <c r="A6240" s="93"/>
      <c r="B6240" s="94"/>
      <c r="C6240" s="94"/>
      <c r="D6240" s="94"/>
      <c r="E6240" s="94"/>
      <c r="F6240" s="93"/>
      <c r="G6240" s="96"/>
    </row>
    <row r="6241">
      <c r="A6241" s="93"/>
      <c r="B6241" s="94"/>
      <c r="C6241" s="94"/>
      <c r="D6241" s="94"/>
      <c r="E6241" s="94"/>
      <c r="F6241" s="93"/>
      <c r="G6241" s="96"/>
    </row>
    <row r="6242">
      <c r="A6242" s="93"/>
      <c r="B6242" s="94"/>
      <c r="C6242" s="94"/>
      <c r="D6242" s="94"/>
      <c r="E6242" s="94"/>
      <c r="F6242" s="93"/>
      <c r="G6242" s="96"/>
    </row>
    <row r="6243">
      <c r="A6243" s="93"/>
      <c r="B6243" s="94"/>
      <c r="C6243" s="94"/>
      <c r="D6243" s="94"/>
      <c r="E6243" s="94"/>
      <c r="F6243" s="93"/>
      <c r="G6243" s="96"/>
    </row>
    <row r="6244">
      <c r="A6244" s="93"/>
      <c r="B6244" s="94"/>
      <c r="C6244" s="94"/>
      <c r="D6244" s="94"/>
      <c r="E6244" s="94"/>
      <c r="F6244" s="93"/>
      <c r="G6244" s="96"/>
    </row>
    <row r="6245">
      <c r="A6245" s="93"/>
      <c r="B6245" s="94"/>
      <c r="C6245" s="94"/>
      <c r="D6245" s="94"/>
      <c r="E6245" s="94"/>
      <c r="F6245" s="93"/>
      <c r="G6245" s="96"/>
    </row>
    <row r="6246">
      <c r="A6246" s="93"/>
      <c r="B6246" s="94"/>
      <c r="C6246" s="94"/>
      <c r="D6246" s="94"/>
      <c r="E6246" s="94"/>
      <c r="F6246" s="93"/>
      <c r="G6246" s="96"/>
    </row>
    <row r="6247">
      <c r="A6247" s="93"/>
      <c r="B6247" s="94"/>
      <c r="C6247" s="94"/>
      <c r="D6247" s="94"/>
      <c r="E6247" s="94"/>
      <c r="F6247" s="93"/>
      <c r="G6247" s="96"/>
    </row>
    <row r="6248">
      <c r="A6248" s="93"/>
      <c r="B6248" s="94"/>
      <c r="C6248" s="94"/>
      <c r="D6248" s="94"/>
      <c r="E6248" s="94"/>
      <c r="F6248" s="93"/>
      <c r="G6248" s="96"/>
    </row>
    <row r="6249">
      <c r="A6249" s="93"/>
      <c r="B6249" s="94"/>
      <c r="C6249" s="94"/>
      <c r="D6249" s="94"/>
      <c r="E6249" s="94"/>
      <c r="F6249" s="93"/>
      <c r="G6249" s="96"/>
    </row>
    <row r="6250">
      <c r="A6250" s="93"/>
      <c r="B6250" s="94"/>
      <c r="C6250" s="94"/>
      <c r="D6250" s="94"/>
      <c r="E6250" s="94"/>
      <c r="F6250" s="93"/>
      <c r="G6250" s="96"/>
    </row>
    <row r="6251">
      <c r="A6251" s="93"/>
      <c r="B6251" s="94"/>
      <c r="C6251" s="94"/>
      <c r="D6251" s="94"/>
      <c r="E6251" s="94"/>
      <c r="F6251" s="93"/>
      <c r="G6251" s="96"/>
    </row>
    <row r="6252">
      <c r="A6252" s="93"/>
      <c r="B6252" s="94"/>
      <c r="C6252" s="94"/>
      <c r="D6252" s="94"/>
      <c r="E6252" s="94"/>
      <c r="F6252" s="93"/>
      <c r="G6252" s="96"/>
    </row>
    <row r="6253">
      <c r="A6253" s="93"/>
      <c r="B6253" s="94"/>
      <c r="C6253" s="94"/>
      <c r="D6253" s="94"/>
      <c r="E6253" s="94"/>
      <c r="F6253" s="93"/>
      <c r="G6253" s="96"/>
    </row>
    <row r="6254">
      <c r="A6254" s="93"/>
      <c r="B6254" s="94"/>
      <c r="C6254" s="94"/>
      <c r="D6254" s="94"/>
      <c r="E6254" s="94"/>
      <c r="F6254" s="93"/>
      <c r="G6254" s="96"/>
    </row>
    <row r="6255">
      <c r="A6255" s="93"/>
      <c r="B6255" s="94"/>
      <c r="C6255" s="94"/>
      <c r="D6255" s="94"/>
      <c r="E6255" s="94"/>
      <c r="F6255" s="93"/>
      <c r="G6255" s="96"/>
    </row>
    <row r="6256">
      <c r="A6256" s="93"/>
      <c r="B6256" s="94"/>
      <c r="C6256" s="94"/>
      <c r="D6256" s="94"/>
      <c r="E6256" s="94"/>
      <c r="F6256" s="93"/>
      <c r="G6256" s="96"/>
    </row>
    <row r="6257">
      <c r="A6257" s="93"/>
      <c r="B6257" s="94"/>
      <c r="C6257" s="94"/>
      <c r="D6257" s="94"/>
      <c r="E6257" s="94"/>
      <c r="F6257" s="93"/>
      <c r="G6257" s="96"/>
    </row>
    <row r="6258">
      <c r="A6258" s="93"/>
      <c r="B6258" s="94"/>
      <c r="C6258" s="94"/>
      <c r="D6258" s="94"/>
      <c r="E6258" s="94"/>
      <c r="F6258" s="93"/>
      <c r="G6258" s="96"/>
    </row>
    <row r="6259">
      <c r="A6259" s="93"/>
      <c r="B6259" s="94"/>
      <c r="C6259" s="94"/>
      <c r="D6259" s="94"/>
      <c r="E6259" s="94"/>
      <c r="F6259" s="93"/>
      <c r="G6259" s="96"/>
    </row>
    <row r="6260">
      <c r="A6260" s="93"/>
      <c r="B6260" s="94"/>
      <c r="C6260" s="94"/>
      <c r="D6260" s="94"/>
      <c r="E6260" s="94"/>
      <c r="F6260" s="93"/>
      <c r="G6260" s="96"/>
    </row>
    <row r="6261">
      <c r="A6261" s="93"/>
      <c r="B6261" s="94"/>
      <c r="C6261" s="94"/>
      <c r="D6261" s="94"/>
      <c r="E6261" s="94"/>
      <c r="F6261" s="93"/>
      <c r="G6261" s="96"/>
    </row>
    <row r="6262">
      <c r="A6262" s="93"/>
      <c r="B6262" s="94"/>
      <c r="C6262" s="94"/>
      <c r="D6262" s="94"/>
      <c r="E6262" s="94"/>
      <c r="F6262" s="93"/>
      <c r="G6262" s="96"/>
    </row>
    <row r="6263">
      <c r="A6263" s="93"/>
      <c r="B6263" s="94"/>
      <c r="C6263" s="94"/>
      <c r="D6263" s="94"/>
      <c r="E6263" s="94"/>
      <c r="F6263" s="93"/>
      <c r="G6263" s="96"/>
    </row>
    <row r="6264">
      <c r="A6264" s="93"/>
      <c r="B6264" s="94"/>
      <c r="C6264" s="94"/>
      <c r="D6264" s="94"/>
      <c r="E6264" s="94"/>
      <c r="F6264" s="93"/>
      <c r="G6264" s="96"/>
    </row>
    <row r="6265">
      <c r="A6265" s="93"/>
      <c r="B6265" s="94"/>
      <c r="C6265" s="94"/>
      <c r="D6265" s="94"/>
      <c r="E6265" s="94"/>
      <c r="F6265" s="93"/>
      <c r="G6265" s="96"/>
    </row>
    <row r="6266">
      <c r="A6266" s="93"/>
      <c r="B6266" s="94"/>
      <c r="C6266" s="94"/>
      <c r="D6266" s="94"/>
      <c r="E6266" s="94"/>
      <c r="F6266" s="93"/>
      <c r="G6266" s="96"/>
    </row>
    <row r="6267">
      <c r="A6267" s="93"/>
      <c r="B6267" s="94"/>
      <c r="C6267" s="94"/>
      <c r="D6267" s="94"/>
      <c r="E6267" s="94"/>
      <c r="F6267" s="93"/>
      <c r="G6267" s="96"/>
    </row>
    <row r="6268">
      <c r="A6268" s="93"/>
      <c r="B6268" s="94"/>
      <c r="C6268" s="94"/>
      <c r="D6268" s="94"/>
      <c r="E6268" s="94"/>
      <c r="F6268" s="93"/>
      <c r="G6268" s="96"/>
    </row>
    <row r="6269">
      <c r="A6269" s="93"/>
      <c r="B6269" s="94"/>
      <c r="C6269" s="94"/>
      <c r="D6269" s="94"/>
      <c r="E6269" s="94"/>
      <c r="F6269" s="93"/>
      <c r="G6269" s="93"/>
    </row>
    <row r="6270">
      <c r="A6270" s="93"/>
      <c r="B6270" s="94"/>
      <c r="C6270" s="94"/>
      <c r="D6270" s="94"/>
      <c r="E6270" s="94"/>
      <c r="F6270" s="93"/>
      <c r="G6270" s="96"/>
    </row>
    <row r="6271">
      <c r="A6271" s="93"/>
      <c r="B6271" s="94"/>
      <c r="C6271" s="94"/>
      <c r="D6271" s="94"/>
      <c r="E6271" s="94"/>
      <c r="F6271" s="93"/>
      <c r="G6271" s="96"/>
    </row>
    <row r="6272">
      <c r="A6272" s="93"/>
      <c r="B6272" s="94"/>
      <c r="C6272" s="94"/>
      <c r="D6272" s="94"/>
      <c r="E6272" s="94"/>
      <c r="F6272" s="93"/>
      <c r="G6272" s="96"/>
    </row>
    <row r="6273">
      <c r="A6273" s="93"/>
      <c r="B6273" s="94"/>
      <c r="C6273" s="94"/>
      <c r="D6273" s="94"/>
      <c r="E6273" s="94"/>
      <c r="F6273" s="93"/>
      <c r="G6273" s="96"/>
    </row>
    <row r="6274">
      <c r="A6274" s="93"/>
      <c r="B6274" s="94"/>
      <c r="C6274" s="94"/>
      <c r="D6274" s="94"/>
      <c r="E6274" s="94"/>
      <c r="F6274" s="93"/>
      <c r="G6274" s="96"/>
    </row>
    <row r="6275">
      <c r="A6275" s="93"/>
      <c r="B6275" s="94"/>
      <c r="C6275" s="94"/>
      <c r="D6275" s="94"/>
      <c r="E6275" s="94"/>
      <c r="F6275" s="93"/>
      <c r="G6275" s="96"/>
    </row>
    <row r="6276">
      <c r="A6276" s="93"/>
      <c r="B6276" s="94"/>
      <c r="C6276" s="94"/>
      <c r="D6276" s="94"/>
      <c r="E6276" s="94"/>
      <c r="F6276" s="93"/>
      <c r="G6276" s="96"/>
    </row>
    <row r="6277">
      <c r="A6277" s="93"/>
      <c r="B6277" s="94"/>
      <c r="C6277" s="94"/>
      <c r="D6277" s="94"/>
      <c r="E6277" s="94"/>
      <c r="F6277" s="93"/>
      <c r="G6277" s="96"/>
    </row>
    <row r="6278">
      <c r="A6278" s="93"/>
      <c r="B6278" s="94"/>
      <c r="C6278" s="94"/>
      <c r="D6278" s="94"/>
      <c r="E6278" s="94"/>
      <c r="F6278" s="93"/>
      <c r="G6278" s="96"/>
    </row>
    <row r="6279">
      <c r="A6279" s="93"/>
      <c r="B6279" s="94"/>
      <c r="C6279" s="94"/>
      <c r="D6279" s="94"/>
      <c r="E6279" s="94"/>
      <c r="F6279" s="93"/>
      <c r="G6279" s="93"/>
    </row>
    <row r="6280">
      <c r="A6280" s="93"/>
      <c r="B6280" s="94"/>
      <c r="C6280" s="94"/>
      <c r="D6280" s="94"/>
      <c r="E6280" s="94"/>
      <c r="F6280" s="93"/>
      <c r="G6280" s="96"/>
    </row>
    <row r="6281">
      <c r="A6281" s="93"/>
      <c r="B6281" s="94"/>
      <c r="C6281" s="94"/>
      <c r="D6281" s="94"/>
      <c r="E6281" s="94"/>
      <c r="F6281" s="93"/>
      <c r="G6281" s="96"/>
    </row>
    <row r="6282">
      <c r="A6282" s="93"/>
      <c r="B6282" s="94"/>
      <c r="C6282" s="94"/>
      <c r="D6282" s="94"/>
      <c r="E6282" s="94"/>
      <c r="F6282" s="93"/>
      <c r="G6282" s="96"/>
    </row>
    <row r="6283">
      <c r="A6283" s="93"/>
      <c r="B6283" s="94"/>
      <c r="C6283" s="94"/>
      <c r="D6283" s="94"/>
      <c r="E6283" s="94"/>
      <c r="F6283" s="93"/>
      <c r="G6283" s="96"/>
    </row>
    <row r="6284">
      <c r="A6284" s="93"/>
      <c r="B6284" s="94"/>
      <c r="C6284" s="94"/>
      <c r="D6284" s="94"/>
      <c r="E6284" s="94"/>
      <c r="F6284" s="93"/>
      <c r="G6284" s="96"/>
    </row>
    <row r="6285">
      <c r="A6285" s="93"/>
      <c r="B6285" s="94"/>
      <c r="C6285" s="94"/>
      <c r="D6285" s="94"/>
      <c r="E6285" s="94"/>
      <c r="F6285" s="93"/>
      <c r="G6285" s="96"/>
    </row>
    <row r="6286">
      <c r="A6286" s="93"/>
      <c r="B6286" s="94"/>
      <c r="C6286" s="94"/>
      <c r="D6286" s="94"/>
      <c r="E6286" s="94"/>
      <c r="F6286" s="93"/>
      <c r="G6286" s="96"/>
    </row>
    <row r="6287">
      <c r="A6287" s="93"/>
      <c r="B6287" s="94"/>
      <c r="C6287" s="94"/>
      <c r="D6287" s="94"/>
      <c r="E6287" s="94"/>
      <c r="F6287" s="93"/>
      <c r="G6287" s="96"/>
    </row>
    <row r="6288">
      <c r="A6288" s="93"/>
      <c r="B6288" s="94"/>
      <c r="C6288" s="94"/>
      <c r="D6288" s="94"/>
      <c r="E6288" s="94"/>
      <c r="F6288" s="93"/>
      <c r="G6288" s="96"/>
    </row>
    <row r="6289">
      <c r="A6289" s="93"/>
      <c r="B6289" s="94"/>
      <c r="C6289" s="94"/>
      <c r="D6289" s="94"/>
      <c r="E6289" s="94"/>
      <c r="F6289" s="93"/>
      <c r="G6289" s="93"/>
    </row>
    <row r="6290">
      <c r="A6290" s="93"/>
      <c r="B6290" s="94"/>
      <c r="C6290" s="94"/>
      <c r="D6290" s="94"/>
      <c r="E6290" s="94"/>
      <c r="F6290" s="93"/>
      <c r="G6290" s="93"/>
    </row>
    <row r="6291">
      <c r="A6291" s="93"/>
      <c r="B6291" s="94"/>
      <c r="C6291" s="94"/>
      <c r="D6291" s="94"/>
      <c r="E6291" s="94"/>
      <c r="F6291" s="93"/>
      <c r="G6291" s="93"/>
    </row>
    <row r="6292">
      <c r="A6292" s="93"/>
      <c r="B6292" s="94"/>
      <c r="C6292" s="94"/>
      <c r="D6292" s="94"/>
      <c r="E6292" s="94"/>
      <c r="F6292" s="93"/>
      <c r="G6292" s="93"/>
    </row>
    <row r="6293">
      <c r="A6293" s="93"/>
      <c r="B6293" s="94"/>
      <c r="C6293" s="94"/>
      <c r="D6293" s="94"/>
      <c r="E6293" s="94"/>
      <c r="F6293" s="93"/>
      <c r="G6293" s="93"/>
    </row>
    <row r="6294">
      <c r="A6294" s="93"/>
      <c r="B6294" s="94"/>
      <c r="C6294" s="94"/>
      <c r="D6294" s="94"/>
      <c r="E6294" s="94"/>
      <c r="F6294" s="93"/>
      <c r="G6294" s="93"/>
    </row>
    <row r="6295">
      <c r="A6295" s="93"/>
      <c r="B6295" s="94"/>
      <c r="C6295" s="94"/>
      <c r="D6295" s="94"/>
      <c r="E6295" s="94"/>
      <c r="F6295" s="93"/>
      <c r="G6295" s="96"/>
    </row>
    <row r="6296">
      <c r="A6296" s="93"/>
      <c r="B6296" s="94"/>
      <c r="C6296" s="94"/>
      <c r="D6296" s="94"/>
      <c r="E6296" s="94"/>
      <c r="F6296" s="93"/>
      <c r="G6296" s="96"/>
    </row>
    <row r="6297">
      <c r="A6297" s="93"/>
      <c r="B6297" s="94"/>
      <c r="C6297" s="94"/>
      <c r="D6297" s="94"/>
      <c r="E6297" s="94"/>
      <c r="F6297" s="93"/>
      <c r="G6297" s="96"/>
    </row>
    <row r="6298">
      <c r="A6298" s="93"/>
      <c r="B6298" s="94"/>
      <c r="C6298" s="94"/>
      <c r="D6298" s="94"/>
      <c r="E6298" s="94"/>
      <c r="F6298" s="93"/>
      <c r="G6298" s="96"/>
    </row>
    <row r="6299">
      <c r="A6299" s="93"/>
      <c r="B6299" s="94"/>
      <c r="C6299" s="94"/>
      <c r="D6299" s="94"/>
      <c r="E6299" s="94"/>
      <c r="F6299" s="93"/>
      <c r="G6299" s="96"/>
    </row>
    <row r="6300">
      <c r="A6300" s="93"/>
      <c r="B6300" s="94"/>
      <c r="C6300" s="94"/>
      <c r="D6300" s="94"/>
      <c r="E6300" s="94"/>
      <c r="F6300" s="93"/>
      <c r="G6300" s="96"/>
    </row>
    <row r="6301">
      <c r="A6301" s="93"/>
      <c r="B6301" s="94"/>
      <c r="C6301" s="94"/>
      <c r="D6301" s="94"/>
      <c r="E6301" s="94"/>
      <c r="F6301" s="93"/>
      <c r="G6301" s="93"/>
    </row>
    <row r="6302">
      <c r="A6302" s="93"/>
      <c r="B6302" s="94"/>
      <c r="C6302" s="94"/>
      <c r="D6302" s="94"/>
      <c r="E6302" s="94"/>
      <c r="F6302" s="93"/>
      <c r="G6302" s="93"/>
    </row>
    <row r="6303">
      <c r="A6303" s="93"/>
      <c r="B6303" s="94"/>
      <c r="C6303" s="94"/>
      <c r="D6303" s="94"/>
      <c r="E6303" s="94"/>
      <c r="F6303" s="93"/>
      <c r="G6303" s="96"/>
    </row>
    <row r="6304">
      <c r="A6304" s="93"/>
      <c r="B6304" s="94"/>
      <c r="C6304" s="94"/>
      <c r="D6304" s="94"/>
      <c r="E6304" s="94"/>
      <c r="F6304" s="93"/>
      <c r="G6304" s="96"/>
    </row>
    <row r="6305">
      <c r="A6305" s="93"/>
      <c r="B6305" s="94"/>
      <c r="C6305" s="94"/>
      <c r="D6305" s="94"/>
      <c r="E6305" s="94"/>
      <c r="F6305" s="93"/>
      <c r="G6305" s="96"/>
    </row>
    <row r="6306">
      <c r="A6306" s="93"/>
      <c r="B6306" s="94"/>
      <c r="C6306" s="94"/>
      <c r="D6306" s="94"/>
      <c r="E6306" s="94"/>
      <c r="F6306" s="93"/>
      <c r="G6306" s="96"/>
    </row>
    <row r="6307">
      <c r="A6307" s="93"/>
      <c r="B6307" s="94"/>
      <c r="C6307" s="94"/>
      <c r="D6307" s="94"/>
      <c r="E6307" s="94"/>
      <c r="F6307" s="93"/>
      <c r="G6307" s="96"/>
    </row>
    <row r="6308">
      <c r="A6308" s="93"/>
      <c r="B6308" s="94"/>
      <c r="C6308" s="94"/>
      <c r="D6308" s="94"/>
      <c r="E6308" s="94"/>
      <c r="F6308" s="93"/>
      <c r="G6308" s="96"/>
    </row>
    <row r="6309">
      <c r="A6309" s="93"/>
      <c r="B6309" s="94"/>
      <c r="C6309" s="94"/>
      <c r="D6309" s="94"/>
      <c r="E6309" s="94"/>
      <c r="F6309" s="93"/>
      <c r="G6309" s="96"/>
    </row>
    <row r="6310">
      <c r="A6310" s="93"/>
      <c r="B6310" s="94"/>
      <c r="C6310" s="94"/>
      <c r="D6310" s="94"/>
      <c r="E6310" s="94"/>
      <c r="F6310" s="93"/>
      <c r="G6310" s="96"/>
    </row>
    <row r="6311">
      <c r="A6311" s="93"/>
      <c r="B6311" s="94"/>
      <c r="C6311" s="94"/>
      <c r="D6311" s="94"/>
      <c r="E6311" s="94"/>
      <c r="F6311" s="93"/>
      <c r="G6311" s="96"/>
    </row>
    <row r="6312">
      <c r="A6312" s="93"/>
      <c r="B6312" s="94"/>
      <c r="C6312" s="94"/>
      <c r="D6312" s="94"/>
      <c r="E6312" s="94"/>
      <c r="F6312" s="93"/>
      <c r="G6312" s="96"/>
    </row>
    <row r="6313">
      <c r="A6313" s="93"/>
      <c r="B6313" s="94"/>
      <c r="C6313" s="94"/>
      <c r="D6313" s="94"/>
      <c r="E6313" s="94"/>
      <c r="F6313" s="93"/>
      <c r="G6313" s="96"/>
    </row>
    <row r="6314">
      <c r="A6314" s="93"/>
      <c r="B6314" s="94"/>
      <c r="C6314" s="94"/>
      <c r="D6314" s="94"/>
      <c r="E6314" s="94"/>
      <c r="F6314" s="93"/>
      <c r="G6314" s="96"/>
    </row>
    <row r="6315">
      <c r="A6315" s="93"/>
      <c r="B6315" s="94"/>
      <c r="C6315" s="94"/>
      <c r="D6315" s="94"/>
      <c r="E6315" s="94"/>
      <c r="F6315" s="93"/>
      <c r="G6315" s="96"/>
    </row>
    <row r="6316">
      <c r="A6316" s="93"/>
      <c r="B6316" s="94"/>
      <c r="C6316" s="94"/>
      <c r="D6316" s="94"/>
      <c r="E6316" s="94"/>
      <c r="F6316" s="93"/>
      <c r="G6316" s="96"/>
    </row>
    <row r="6317">
      <c r="A6317" s="93"/>
      <c r="B6317" s="94"/>
      <c r="C6317" s="94"/>
      <c r="D6317" s="94"/>
      <c r="E6317" s="94"/>
      <c r="F6317" s="93"/>
      <c r="G6317" s="96"/>
    </row>
    <row r="6318">
      <c r="A6318" s="93"/>
      <c r="B6318" s="94"/>
      <c r="C6318" s="94"/>
      <c r="D6318" s="94"/>
      <c r="E6318" s="94"/>
      <c r="F6318" s="93"/>
      <c r="G6318" s="96"/>
    </row>
    <row r="6319">
      <c r="A6319" s="93"/>
      <c r="B6319" s="94"/>
      <c r="C6319" s="94"/>
      <c r="D6319" s="94"/>
      <c r="E6319" s="94"/>
      <c r="F6319" s="93"/>
      <c r="G6319" s="96"/>
    </row>
    <row r="6320">
      <c r="A6320" s="93"/>
      <c r="B6320" s="94"/>
      <c r="C6320" s="94"/>
      <c r="D6320" s="94"/>
      <c r="E6320" s="94"/>
      <c r="F6320" s="93"/>
      <c r="G6320" s="96"/>
    </row>
    <row r="6321">
      <c r="A6321" s="93"/>
      <c r="B6321" s="94"/>
      <c r="C6321" s="94"/>
      <c r="D6321" s="94"/>
      <c r="E6321" s="94"/>
      <c r="F6321" s="93"/>
      <c r="G6321" s="96"/>
    </row>
    <row r="6322">
      <c r="A6322" s="93"/>
      <c r="B6322" s="94"/>
      <c r="C6322" s="94"/>
      <c r="D6322" s="94"/>
      <c r="E6322" s="94"/>
      <c r="F6322" s="93"/>
      <c r="G6322" s="96"/>
    </row>
    <row r="6323">
      <c r="A6323" s="93"/>
      <c r="B6323" s="94"/>
      <c r="C6323" s="94"/>
      <c r="D6323" s="94"/>
      <c r="E6323" s="94"/>
      <c r="F6323" s="93"/>
      <c r="G6323" s="96"/>
    </row>
    <row r="6324">
      <c r="A6324" s="93"/>
      <c r="B6324" s="94"/>
      <c r="C6324" s="94"/>
      <c r="D6324" s="94"/>
      <c r="E6324" s="94"/>
      <c r="F6324" s="93"/>
      <c r="G6324" s="96"/>
    </row>
    <row r="6325">
      <c r="A6325" s="93"/>
      <c r="B6325" s="94"/>
      <c r="C6325" s="94"/>
      <c r="D6325" s="94"/>
      <c r="E6325" s="94"/>
      <c r="F6325" s="93"/>
      <c r="G6325" s="96"/>
    </row>
    <row r="6326">
      <c r="A6326" s="93"/>
      <c r="B6326" s="94"/>
      <c r="C6326" s="94"/>
      <c r="D6326" s="94"/>
      <c r="E6326" s="94"/>
      <c r="F6326" s="93"/>
      <c r="G6326" s="96"/>
    </row>
    <row r="6327">
      <c r="A6327" s="93"/>
      <c r="B6327" s="94"/>
      <c r="C6327" s="94"/>
      <c r="D6327" s="94"/>
      <c r="E6327" s="94"/>
      <c r="F6327" s="93"/>
      <c r="G6327" s="96"/>
    </row>
    <row r="6328">
      <c r="A6328" s="93"/>
      <c r="B6328" s="94"/>
      <c r="C6328" s="94"/>
      <c r="D6328" s="94"/>
      <c r="E6328" s="94"/>
      <c r="F6328" s="93"/>
      <c r="G6328" s="96"/>
    </row>
    <row r="6329">
      <c r="A6329" s="93"/>
      <c r="B6329" s="94"/>
      <c r="C6329" s="94"/>
      <c r="D6329" s="94"/>
      <c r="E6329" s="94"/>
      <c r="F6329" s="93"/>
      <c r="G6329" s="96"/>
    </row>
    <row r="6330">
      <c r="A6330" s="93"/>
      <c r="B6330" s="94"/>
      <c r="C6330" s="94"/>
      <c r="D6330" s="94"/>
      <c r="E6330" s="94"/>
      <c r="F6330" s="93"/>
      <c r="G6330" s="96"/>
    </row>
    <row r="6331">
      <c r="A6331" s="93"/>
      <c r="B6331" s="94"/>
      <c r="C6331" s="94"/>
      <c r="D6331" s="94"/>
      <c r="E6331" s="94"/>
      <c r="F6331" s="93"/>
      <c r="G6331" s="96"/>
    </row>
    <row r="6332">
      <c r="A6332" s="93"/>
      <c r="B6332" s="94"/>
      <c r="C6332" s="94"/>
      <c r="D6332" s="94"/>
      <c r="E6332" s="94"/>
      <c r="F6332" s="93"/>
      <c r="G6332" s="96"/>
    </row>
    <row r="6333">
      <c r="A6333" s="93"/>
      <c r="B6333" s="94"/>
      <c r="C6333" s="94"/>
      <c r="D6333" s="94"/>
      <c r="E6333" s="94"/>
      <c r="F6333" s="93"/>
      <c r="G6333" s="96"/>
    </row>
    <row r="6334">
      <c r="A6334" s="93"/>
      <c r="B6334" s="94"/>
      <c r="C6334" s="94"/>
      <c r="D6334" s="94"/>
      <c r="E6334" s="94"/>
      <c r="F6334" s="93"/>
      <c r="G6334" s="96"/>
    </row>
    <row r="6335">
      <c r="A6335" s="93"/>
      <c r="B6335" s="94"/>
      <c r="C6335" s="94"/>
      <c r="D6335" s="94"/>
      <c r="E6335" s="94"/>
      <c r="F6335" s="93"/>
      <c r="G6335" s="96"/>
    </row>
    <row r="6336">
      <c r="A6336" s="93"/>
      <c r="B6336" s="94"/>
      <c r="C6336" s="94"/>
      <c r="D6336" s="94"/>
      <c r="E6336" s="94"/>
      <c r="F6336" s="93"/>
      <c r="G6336" s="93"/>
    </row>
    <row r="6337">
      <c r="A6337" s="93"/>
      <c r="B6337" s="94"/>
      <c r="C6337" s="94"/>
      <c r="D6337" s="94"/>
      <c r="E6337" s="94"/>
      <c r="F6337" s="93"/>
      <c r="G6337" s="93"/>
    </row>
    <row r="6338">
      <c r="A6338" s="93"/>
      <c r="B6338" s="94"/>
      <c r="C6338" s="94"/>
      <c r="D6338" s="94"/>
      <c r="E6338" s="94"/>
      <c r="F6338" s="93"/>
      <c r="G6338" s="93"/>
    </row>
    <row r="6339">
      <c r="A6339" s="93"/>
      <c r="B6339" s="94"/>
      <c r="C6339" s="94"/>
      <c r="D6339" s="94"/>
      <c r="E6339" s="94"/>
      <c r="F6339" s="93"/>
      <c r="G6339" s="93"/>
    </row>
    <row r="6340">
      <c r="A6340" s="93"/>
      <c r="B6340" s="94"/>
      <c r="C6340" s="94"/>
      <c r="D6340" s="94"/>
      <c r="E6340" s="94"/>
      <c r="F6340" s="93"/>
      <c r="G6340" s="93"/>
    </row>
    <row r="6341">
      <c r="A6341" s="93"/>
      <c r="B6341" s="94"/>
      <c r="C6341" s="94"/>
      <c r="D6341" s="94"/>
      <c r="E6341" s="94"/>
      <c r="F6341" s="93"/>
      <c r="G6341" s="93"/>
    </row>
    <row r="6342">
      <c r="A6342" s="93"/>
      <c r="B6342" s="94"/>
      <c r="C6342" s="94"/>
      <c r="D6342" s="94"/>
      <c r="E6342" s="94"/>
      <c r="F6342" s="93"/>
      <c r="G6342" s="96"/>
    </row>
    <row r="6343">
      <c r="A6343" s="93"/>
      <c r="B6343" s="94"/>
      <c r="C6343" s="94"/>
      <c r="D6343" s="94"/>
      <c r="E6343" s="94"/>
      <c r="F6343" s="93"/>
      <c r="G6343" s="96"/>
    </row>
    <row r="6344">
      <c r="A6344" s="93"/>
      <c r="B6344" s="94"/>
      <c r="C6344" s="94"/>
      <c r="D6344" s="94"/>
      <c r="E6344" s="94"/>
      <c r="F6344" s="93"/>
      <c r="G6344" s="96"/>
    </row>
    <row r="6345">
      <c r="A6345" s="93"/>
      <c r="B6345" s="94"/>
      <c r="C6345" s="94"/>
      <c r="D6345" s="94"/>
      <c r="E6345" s="94"/>
      <c r="F6345" s="93"/>
      <c r="G6345" s="96"/>
    </row>
    <row r="6346">
      <c r="A6346" s="93"/>
      <c r="B6346" s="94"/>
      <c r="C6346" s="94"/>
      <c r="D6346" s="94"/>
      <c r="E6346" s="94"/>
      <c r="F6346" s="93"/>
      <c r="G6346" s="96"/>
    </row>
    <row r="6347">
      <c r="A6347" s="93"/>
      <c r="B6347" s="94"/>
      <c r="C6347" s="94"/>
      <c r="D6347" s="94"/>
      <c r="E6347" s="94"/>
      <c r="F6347" s="93"/>
      <c r="G6347" s="96"/>
    </row>
    <row r="6348">
      <c r="A6348" s="93"/>
      <c r="B6348" s="94"/>
      <c r="C6348" s="94"/>
      <c r="D6348" s="94"/>
      <c r="E6348" s="94"/>
      <c r="F6348" s="93"/>
      <c r="G6348" s="96"/>
    </row>
    <row r="6349">
      <c r="A6349" s="93"/>
      <c r="B6349" s="94"/>
      <c r="C6349" s="94"/>
      <c r="D6349" s="94"/>
      <c r="E6349" s="94"/>
      <c r="F6349" s="93"/>
      <c r="G6349" s="96"/>
    </row>
    <row r="6350">
      <c r="A6350" s="93"/>
      <c r="B6350" s="94"/>
      <c r="C6350" s="94"/>
      <c r="D6350" s="94"/>
      <c r="E6350" s="94"/>
      <c r="F6350" s="93"/>
      <c r="G6350" s="96"/>
    </row>
    <row r="6351">
      <c r="A6351" s="93"/>
      <c r="B6351" s="94"/>
      <c r="C6351" s="94"/>
      <c r="D6351" s="94"/>
      <c r="E6351" s="94"/>
      <c r="F6351" s="93"/>
      <c r="G6351" s="96"/>
    </row>
    <row r="6352">
      <c r="A6352" s="93"/>
      <c r="B6352" s="94"/>
      <c r="C6352" s="94"/>
      <c r="D6352" s="94"/>
      <c r="E6352" s="94"/>
      <c r="F6352" s="93"/>
      <c r="G6352" s="96"/>
    </row>
    <row r="6353">
      <c r="A6353" s="93"/>
      <c r="B6353" s="94"/>
      <c r="C6353" s="94"/>
      <c r="D6353" s="94"/>
      <c r="E6353" s="94"/>
      <c r="F6353" s="93"/>
      <c r="G6353" s="96"/>
    </row>
    <row r="6354">
      <c r="A6354" s="93"/>
      <c r="B6354" s="94"/>
      <c r="C6354" s="94"/>
      <c r="D6354" s="94"/>
      <c r="E6354" s="94"/>
      <c r="F6354" s="93"/>
      <c r="G6354" s="96"/>
    </row>
    <row r="6355">
      <c r="A6355" s="93"/>
      <c r="B6355" s="94"/>
      <c r="C6355" s="94"/>
      <c r="D6355" s="94"/>
      <c r="E6355" s="94"/>
      <c r="F6355" s="93"/>
      <c r="G6355" s="96"/>
    </row>
    <row r="6356">
      <c r="A6356" s="93"/>
      <c r="B6356" s="94"/>
      <c r="C6356" s="94"/>
      <c r="D6356" s="94"/>
      <c r="E6356" s="94"/>
      <c r="F6356" s="93"/>
      <c r="G6356" s="96"/>
    </row>
    <row r="6357">
      <c r="A6357" s="93"/>
      <c r="B6357" s="94"/>
      <c r="C6357" s="94"/>
      <c r="D6357" s="94"/>
      <c r="E6357" s="94"/>
      <c r="F6357" s="93"/>
      <c r="G6357" s="96"/>
    </row>
    <row r="6358">
      <c r="A6358" s="93"/>
      <c r="B6358" s="94"/>
      <c r="C6358" s="94"/>
      <c r="D6358" s="94"/>
      <c r="E6358" s="94"/>
      <c r="F6358" s="93"/>
      <c r="G6358" s="96"/>
    </row>
    <row r="6359">
      <c r="A6359" s="93"/>
      <c r="B6359" s="94"/>
      <c r="C6359" s="94"/>
      <c r="D6359" s="94"/>
      <c r="E6359" s="94"/>
      <c r="F6359" s="93"/>
      <c r="G6359" s="96"/>
    </row>
    <row r="6360">
      <c r="A6360" s="93"/>
      <c r="B6360" s="94"/>
      <c r="C6360" s="94"/>
      <c r="D6360" s="94"/>
      <c r="E6360" s="94"/>
      <c r="F6360" s="93"/>
      <c r="G6360" s="96"/>
    </row>
    <row r="6361">
      <c r="A6361" s="93"/>
      <c r="B6361" s="94"/>
      <c r="C6361" s="94"/>
      <c r="D6361" s="94"/>
      <c r="E6361" s="94"/>
      <c r="F6361" s="93"/>
      <c r="G6361" s="96"/>
    </row>
    <row r="6362">
      <c r="A6362" s="93"/>
      <c r="B6362" s="94"/>
      <c r="C6362" s="94"/>
      <c r="D6362" s="94"/>
      <c r="E6362" s="94"/>
      <c r="F6362" s="93"/>
      <c r="G6362" s="93"/>
    </row>
    <row r="6363">
      <c r="A6363" s="93"/>
      <c r="B6363" s="94"/>
      <c r="C6363" s="94"/>
      <c r="D6363" s="94"/>
      <c r="E6363" s="94"/>
      <c r="F6363" s="93"/>
      <c r="G6363" s="96"/>
    </row>
    <row r="6364">
      <c r="A6364" s="93"/>
      <c r="B6364" s="94"/>
      <c r="C6364" s="94"/>
      <c r="D6364" s="94"/>
      <c r="E6364" s="94"/>
      <c r="F6364" s="93"/>
      <c r="G6364" s="96"/>
    </row>
    <row r="6365">
      <c r="A6365" s="93"/>
      <c r="B6365" s="94"/>
      <c r="C6365" s="94"/>
      <c r="D6365" s="94"/>
      <c r="E6365" s="94"/>
      <c r="F6365" s="93"/>
      <c r="G6365" s="96"/>
    </row>
    <row r="6366">
      <c r="A6366" s="93"/>
      <c r="B6366" s="94"/>
      <c r="C6366" s="94"/>
      <c r="D6366" s="94"/>
      <c r="E6366" s="94"/>
      <c r="F6366" s="93"/>
      <c r="G6366" s="96"/>
    </row>
    <row r="6367">
      <c r="A6367" s="93"/>
      <c r="B6367" s="94"/>
      <c r="C6367" s="94"/>
      <c r="D6367" s="94"/>
      <c r="E6367" s="94"/>
      <c r="F6367" s="93"/>
      <c r="G6367" s="96"/>
    </row>
    <row r="6368">
      <c r="A6368" s="93"/>
      <c r="B6368" s="94"/>
      <c r="C6368" s="94"/>
      <c r="D6368" s="94"/>
      <c r="E6368" s="94"/>
      <c r="F6368" s="93"/>
      <c r="G6368" s="96"/>
    </row>
    <row r="6369">
      <c r="A6369" s="93"/>
      <c r="B6369" s="94"/>
      <c r="C6369" s="94"/>
      <c r="D6369" s="94"/>
      <c r="E6369" s="94"/>
      <c r="F6369" s="93"/>
      <c r="G6369" s="96"/>
    </row>
    <row r="6370">
      <c r="A6370" s="93"/>
      <c r="B6370" s="94"/>
      <c r="C6370" s="94"/>
      <c r="D6370" s="94"/>
      <c r="E6370" s="94"/>
      <c r="F6370" s="93"/>
      <c r="G6370" s="96"/>
    </row>
    <row r="6371">
      <c r="A6371" s="93"/>
      <c r="B6371" s="94"/>
      <c r="C6371" s="94"/>
      <c r="D6371" s="94"/>
      <c r="E6371" s="94"/>
      <c r="F6371" s="93"/>
      <c r="G6371" s="93"/>
    </row>
    <row r="6372">
      <c r="A6372" s="93"/>
      <c r="B6372" s="94"/>
      <c r="C6372" s="94"/>
      <c r="D6372" s="94"/>
      <c r="E6372" s="94"/>
      <c r="F6372" s="93"/>
      <c r="G6372" s="96"/>
    </row>
    <row r="6373">
      <c r="A6373" s="93"/>
      <c r="B6373" s="94"/>
      <c r="C6373" s="94"/>
      <c r="D6373" s="94"/>
      <c r="E6373" s="94"/>
      <c r="F6373" s="93"/>
      <c r="G6373" s="96"/>
    </row>
    <row r="6374">
      <c r="A6374" s="93"/>
      <c r="B6374" s="94"/>
      <c r="C6374" s="94"/>
      <c r="D6374" s="94"/>
      <c r="E6374" s="94"/>
      <c r="F6374" s="93"/>
      <c r="G6374" s="96"/>
    </row>
    <row r="6375">
      <c r="A6375" s="93"/>
      <c r="B6375" s="94"/>
      <c r="C6375" s="94"/>
      <c r="D6375" s="94"/>
      <c r="E6375" s="94"/>
      <c r="F6375" s="93"/>
      <c r="G6375" s="96"/>
    </row>
    <row r="6376">
      <c r="A6376" s="93"/>
      <c r="B6376" s="94"/>
      <c r="C6376" s="94"/>
      <c r="D6376" s="94"/>
      <c r="E6376" s="94"/>
      <c r="F6376" s="93"/>
      <c r="G6376" s="96"/>
    </row>
    <row r="6377">
      <c r="A6377" s="93"/>
      <c r="B6377" s="94"/>
      <c r="C6377" s="94"/>
      <c r="D6377" s="94"/>
      <c r="E6377" s="94"/>
      <c r="F6377" s="93"/>
      <c r="G6377" s="96"/>
    </row>
    <row r="6378">
      <c r="A6378" s="93"/>
      <c r="B6378" s="94"/>
      <c r="C6378" s="94"/>
      <c r="D6378" s="94"/>
      <c r="E6378" s="94"/>
      <c r="F6378" s="93"/>
      <c r="G6378" s="96"/>
    </row>
    <row r="6379">
      <c r="A6379" s="93"/>
      <c r="B6379" s="94"/>
      <c r="C6379" s="94"/>
      <c r="D6379" s="94"/>
      <c r="E6379" s="94"/>
      <c r="F6379" s="93"/>
      <c r="G6379" s="96"/>
    </row>
    <row r="6380">
      <c r="A6380" s="93"/>
      <c r="B6380" s="94"/>
      <c r="C6380" s="94"/>
      <c r="D6380" s="94"/>
      <c r="E6380" s="94"/>
      <c r="F6380" s="93"/>
      <c r="G6380" s="96"/>
    </row>
    <row r="6381">
      <c r="A6381" s="93"/>
      <c r="B6381" s="94"/>
      <c r="C6381" s="94"/>
      <c r="D6381" s="94"/>
      <c r="E6381" s="94"/>
      <c r="F6381" s="93"/>
      <c r="G6381" s="96"/>
    </row>
    <row r="6382">
      <c r="A6382" s="93"/>
      <c r="B6382" s="94"/>
      <c r="C6382" s="94"/>
      <c r="D6382" s="94"/>
      <c r="E6382" s="94"/>
      <c r="F6382" s="93"/>
      <c r="G6382" s="96"/>
    </row>
    <row r="6383">
      <c r="A6383" s="93"/>
      <c r="B6383" s="94"/>
      <c r="C6383" s="94"/>
      <c r="D6383" s="94"/>
      <c r="E6383" s="94"/>
      <c r="F6383" s="93"/>
      <c r="G6383" s="96"/>
    </row>
    <row r="6384">
      <c r="A6384" s="93"/>
      <c r="B6384" s="94"/>
      <c r="C6384" s="94"/>
      <c r="D6384" s="94"/>
      <c r="E6384" s="94"/>
      <c r="F6384" s="93"/>
      <c r="G6384" s="96"/>
    </row>
    <row r="6385">
      <c r="A6385" s="93"/>
      <c r="B6385" s="94"/>
      <c r="C6385" s="94"/>
      <c r="D6385" s="94"/>
      <c r="E6385" s="94"/>
      <c r="F6385" s="93"/>
      <c r="G6385" s="96"/>
    </row>
    <row r="6386">
      <c r="A6386" s="93"/>
      <c r="B6386" s="94"/>
      <c r="C6386" s="94"/>
      <c r="D6386" s="94"/>
      <c r="E6386" s="94"/>
      <c r="F6386" s="93"/>
      <c r="G6386" s="96"/>
    </row>
    <row r="6387">
      <c r="A6387" s="93"/>
      <c r="B6387" s="94"/>
      <c r="C6387" s="94"/>
      <c r="D6387" s="94"/>
      <c r="E6387" s="94"/>
      <c r="F6387" s="93"/>
      <c r="G6387" s="96"/>
    </row>
    <row r="6388">
      <c r="A6388" s="93"/>
      <c r="B6388" s="94"/>
      <c r="C6388" s="94"/>
      <c r="D6388" s="94"/>
      <c r="E6388" s="94"/>
      <c r="F6388" s="93"/>
      <c r="G6388" s="96"/>
    </row>
    <row r="6389">
      <c r="A6389" s="93"/>
      <c r="B6389" s="94"/>
      <c r="C6389" s="94"/>
      <c r="D6389" s="94"/>
      <c r="E6389" s="94"/>
      <c r="F6389" s="93"/>
      <c r="G6389" s="96"/>
    </row>
    <row r="6390">
      <c r="A6390" s="93"/>
      <c r="B6390" s="94"/>
      <c r="C6390" s="94"/>
      <c r="D6390" s="94"/>
      <c r="E6390" s="94"/>
      <c r="F6390" s="93"/>
      <c r="G6390" s="96"/>
    </row>
    <row r="6391">
      <c r="A6391" s="93"/>
      <c r="B6391" s="94"/>
      <c r="C6391" s="94"/>
      <c r="D6391" s="94"/>
      <c r="E6391" s="94"/>
      <c r="F6391" s="93"/>
      <c r="G6391" s="96"/>
    </row>
    <row r="6392">
      <c r="A6392" s="93"/>
      <c r="B6392" s="94"/>
      <c r="C6392" s="94"/>
      <c r="D6392" s="94"/>
      <c r="E6392" s="94"/>
      <c r="F6392" s="93"/>
      <c r="G6392" s="96"/>
    </row>
    <row r="6393">
      <c r="A6393" s="93"/>
      <c r="B6393" s="94"/>
      <c r="C6393" s="94"/>
      <c r="D6393" s="94"/>
      <c r="E6393" s="94"/>
      <c r="F6393" s="93"/>
      <c r="G6393" s="96"/>
    </row>
    <row r="6394">
      <c r="A6394" s="93"/>
      <c r="B6394" s="94"/>
      <c r="C6394" s="94"/>
      <c r="D6394" s="94"/>
      <c r="E6394" s="94"/>
      <c r="F6394" s="93"/>
      <c r="G6394" s="96"/>
    </row>
    <row r="6395">
      <c r="A6395" s="93"/>
      <c r="B6395" s="94"/>
      <c r="C6395" s="94"/>
      <c r="D6395" s="94"/>
      <c r="E6395" s="94"/>
      <c r="F6395" s="93"/>
      <c r="G6395" s="96"/>
    </row>
    <row r="6396">
      <c r="A6396" s="93"/>
      <c r="B6396" s="94"/>
      <c r="C6396" s="94"/>
      <c r="D6396" s="94"/>
      <c r="E6396" s="94"/>
      <c r="F6396" s="93"/>
      <c r="G6396" s="96"/>
    </row>
    <row r="6397">
      <c r="A6397" s="93"/>
      <c r="B6397" s="94"/>
      <c r="C6397" s="94"/>
      <c r="D6397" s="94"/>
      <c r="E6397" s="94"/>
      <c r="F6397" s="93"/>
      <c r="G6397" s="96"/>
    </row>
    <row r="6398">
      <c r="A6398" s="93"/>
      <c r="B6398" s="94"/>
      <c r="C6398" s="94"/>
      <c r="D6398" s="94"/>
      <c r="E6398" s="94"/>
      <c r="F6398" s="93"/>
      <c r="G6398" s="96"/>
    </row>
    <row r="6399">
      <c r="A6399" s="93"/>
      <c r="B6399" s="94"/>
      <c r="C6399" s="94"/>
      <c r="D6399" s="94"/>
      <c r="E6399" s="94"/>
      <c r="F6399" s="93"/>
      <c r="G6399" s="96"/>
    </row>
    <row r="6400">
      <c r="A6400" s="93"/>
      <c r="B6400" s="94"/>
      <c r="C6400" s="94"/>
      <c r="D6400" s="94"/>
      <c r="E6400" s="94"/>
      <c r="F6400" s="93"/>
      <c r="G6400" s="96"/>
    </row>
    <row r="6401">
      <c r="A6401" s="93"/>
      <c r="B6401" s="94"/>
      <c r="C6401" s="94"/>
      <c r="D6401" s="94"/>
      <c r="E6401" s="94"/>
      <c r="F6401" s="93"/>
      <c r="G6401" s="96"/>
    </row>
    <row r="6402">
      <c r="A6402" s="93"/>
      <c r="B6402" s="94"/>
      <c r="C6402" s="94"/>
      <c r="D6402" s="94"/>
      <c r="E6402" s="94"/>
      <c r="F6402" s="93"/>
      <c r="G6402" s="96"/>
    </row>
    <row r="6403">
      <c r="A6403" s="93"/>
      <c r="B6403" s="94"/>
      <c r="C6403" s="94"/>
      <c r="D6403" s="94"/>
      <c r="E6403" s="94"/>
      <c r="F6403" s="93"/>
      <c r="G6403" s="96"/>
    </row>
    <row r="6404">
      <c r="A6404" s="93"/>
      <c r="B6404" s="94"/>
      <c r="C6404" s="94"/>
      <c r="D6404" s="94"/>
      <c r="E6404" s="94"/>
      <c r="F6404" s="93"/>
      <c r="G6404" s="96"/>
    </row>
    <row r="6405">
      <c r="A6405" s="93"/>
      <c r="B6405" s="94"/>
      <c r="C6405" s="94"/>
      <c r="D6405" s="94"/>
      <c r="E6405" s="94"/>
      <c r="F6405" s="93"/>
      <c r="G6405" s="96"/>
    </row>
    <row r="6406">
      <c r="A6406" s="93"/>
      <c r="B6406" s="94"/>
      <c r="C6406" s="94"/>
      <c r="D6406" s="94"/>
      <c r="E6406" s="94"/>
      <c r="F6406" s="93"/>
      <c r="G6406" s="93"/>
    </row>
    <row r="6407">
      <c r="A6407" s="93"/>
      <c r="B6407" s="94"/>
      <c r="C6407" s="94"/>
      <c r="D6407" s="94"/>
      <c r="E6407" s="94"/>
      <c r="F6407" s="93"/>
      <c r="G6407" s="93"/>
    </row>
    <row r="6408">
      <c r="A6408" s="93"/>
      <c r="B6408" s="94"/>
      <c r="C6408" s="94"/>
      <c r="D6408" s="94"/>
      <c r="E6408" s="94"/>
      <c r="F6408" s="93"/>
      <c r="G6408" s="93"/>
    </row>
    <row r="6409">
      <c r="A6409" s="93"/>
      <c r="B6409" s="94"/>
      <c r="C6409" s="94"/>
      <c r="D6409" s="94"/>
      <c r="E6409" s="94"/>
      <c r="F6409" s="93"/>
      <c r="G6409" s="93"/>
    </row>
    <row r="6410">
      <c r="A6410" s="93"/>
      <c r="B6410" s="94"/>
      <c r="C6410" s="94"/>
      <c r="D6410" s="94"/>
      <c r="E6410" s="94"/>
      <c r="F6410" s="93"/>
      <c r="G6410" s="93"/>
    </row>
    <row r="6411">
      <c r="A6411" s="93"/>
      <c r="B6411" s="94"/>
      <c r="C6411" s="94"/>
      <c r="D6411" s="94"/>
      <c r="E6411" s="94"/>
      <c r="F6411" s="93"/>
      <c r="G6411" s="93"/>
    </row>
    <row r="6412">
      <c r="A6412" s="93"/>
      <c r="B6412" s="94"/>
      <c r="C6412" s="94"/>
      <c r="D6412" s="94"/>
      <c r="E6412" s="94"/>
      <c r="F6412" s="93"/>
      <c r="G6412" s="93"/>
    </row>
    <row r="6413">
      <c r="A6413" s="93"/>
      <c r="B6413" s="94"/>
      <c r="C6413" s="94"/>
      <c r="D6413" s="94"/>
      <c r="E6413" s="94"/>
      <c r="F6413" s="93"/>
      <c r="G6413" s="93"/>
    </row>
    <row r="6414">
      <c r="A6414" s="93"/>
      <c r="B6414" s="94"/>
      <c r="C6414" s="94"/>
      <c r="D6414" s="94"/>
      <c r="E6414" s="94"/>
      <c r="F6414" s="93"/>
      <c r="G6414" s="93"/>
    </row>
    <row r="6415">
      <c r="A6415" s="93"/>
      <c r="B6415" s="94"/>
      <c r="C6415" s="94"/>
      <c r="D6415" s="94"/>
      <c r="E6415" s="94"/>
      <c r="F6415" s="93"/>
      <c r="G6415" s="93"/>
    </row>
    <row r="6416">
      <c r="A6416" s="93"/>
      <c r="B6416" s="94"/>
      <c r="C6416" s="94"/>
      <c r="D6416" s="94"/>
      <c r="E6416" s="94"/>
      <c r="F6416" s="93"/>
      <c r="G6416" s="93"/>
    </row>
    <row r="6417">
      <c r="A6417" s="93"/>
      <c r="B6417" s="94"/>
      <c r="C6417" s="94"/>
      <c r="D6417" s="94"/>
      <c r="E6417" s="94"/>
      <c r="F6417" s="93"/>
      <c r="G6417" s="93"/>
    </row>
    <row r="6418">
      <c r="A6418" s="93"/>
      <c r="B6418" s="94"/>
      <c r="C6418" s="94"/>
      <c r="D6418" s="94"/>
      <c r="E6418" s="94"/>
      <c r="F6418" s="93"/>
      <c r="G6418" s="93"/>
    </row>
    <row r="6419">
      <c r="A6419" s="93"/>
      <c r="B6419" s="94"/>
      <c r="C6419" s="94"/>
      <c r="D6419" s="94"/>
      <c r="E6419" s="94"/>
      <c r="F6419" s="93"/>
      <c r="G6419" s="93"/>
    </row>
    <row r="6420">
      <c r="A6420" s="93"/>
      <c r="B6420" s="94"/>
      <c r="C6420" s="94"/>
      <c r="D6420" s="94"/>
      <c r="E6420" s="94"/>
      <c r="F6420" s="93"/>
      <c r="G6420" s="96"/>
    </row>
    <row r="6421">
      <c r="A6421" s="93"/>
      <c r="B6421" s="94"/>
      <c r="C6421" s="94"/>
      <c r="D6421" s="94"/>
      <c r="E6421" s="94"/>
      <c r="F6421" s="93"/>
      <c r="G6421" s="96"/>
    </row>
    <row r="6422">
      <c r="A6422" s="93"/>
      <c r="B6422" s="94"/>
      <c r="C6422" s="94"/>
      <c r="D6422" s="94"/>
      <c r="E6422" s="94"/>
      <c r="F6422" s="93"/>
      <c r="G6422" s="96"/>
    </row>
    <row r="6423">
      <c r="A6423" s="93"/>
      <c r="B6423" s="94"/>
      <c r="C6423" s="94"/>
      <c r="D6423" s="94"/>
      <c r="E6423" s="94"/>
      <c r="F6423" s="93"/>
      <c r="G6423" s="96"/>
    </row>
    <row r="6424">
      <c r="A6424" s="93"/>
      <c r="B6424" s="94"/>
      <c r="C6424" s="94"/>
      <c r="D6424" s="94"/>
      <c r="E6424" s="94"/>
      <c r="F6424" s="93"/>
      <c r="G6424" s="96"/>
    </row>
    <row r="6425">
      <c r="A6425" s="93"/>
      <c r="B6425" s="94"/>
      <c r="C6425" s="94"/>
      <c r="D6425" s="94"/>
      <c r="E6425" s="94"/>
      <c r="F6425" s="93"/>
      <c r="G6425" s="96"/>
    </row>
    <row r="6426">
      <c r="A6426" s="93"/>
      <c r="B6426" s="94"/>
      <c r="C6426" s="94"/>
      <c r="D6426" s="94"/>
      <c r="E6426" s="94"/>
      <c r="F6426" s="93"/>
      <c r="G6426" s="96"/>
    </row>
    <row r="6427">
      <c r="A6427" s="93"/>
      <c r="B6427" s="94"/>
      <c r="C6427" s="94"/>
      <c r="D6427" s="94"/>
      <c r="E6427" s="94"/>
      <c r="F6427" s="93"/>
      <c r="G6427" s="96"/>
    </row>
    <row r="6428">
      <c r="A6428" s="93"/>
      <c r="B6428" s="94"/>
      <c r="C6428" s="94"/>
      <c r="D6428" s="94"/>
      <c r="E6428" s="94"/>
      <c r="F6428" s="93"/>
      <c r="G6428" s="96"/>
    </row>
    <row r="6429">
      <c r="A6429" s="93"/>
      <c r="B6429" s="94"/>
      <c r="C6429" s="94"/>
      <c r="D6429" s="94"/>
      <c r="E6429" s="94"/>
      <c r="F6429" s="93"/>
      <c r="G6429" s="96"/>
    </row>
    <row r="6430">
      <c r="A6430" s="93"/>
      <c r="B6430" s="94"/>
      <c r="C6430" s="94"/>
      <c r="D6430" s="94"/>
      <c r="E6430" s="94"/>
      <c r="F6430" s="93"/>
      <c r="G6430" s="96"/>
    </row>
    <row r="6431">
      <c r="A6431" s="93"/>
      <c r="B6431" s="94"/>
      <c r="C6431" s="94"/>
      <c r="D6431" s="94"/>
      <c r="E6431" s="94"/>
      <c r="F6431" s="93"/>
      <c r="G6431" s="96"/>
    </row>
    <row r="6432">
      <c r="A6432" s="93"/>
      <c r="B6432" s="94"/>
      <c r="C6432" s="94"/>
      <c r="D6432" s="94"/>
      <c r="E6432" s="94"/>
      <c r="F6432" s="93"/>
      <c r="G6432" s="96"/>
    </row>
    <row r="6433">
      <c r="A6433" s="93"/>
      <c r="B6433" s="94"/>
      <c r="C6433" s="94"/>
      <c r="D6433" s="94"/>
      <c r="E6433" s="94"/>
      <c r="F6433" s="93"/>
      <c r="G6433" s="96"/>
    </row>
    <row r="6434">
      <c r="A6434" s="93"/>
      <c r="B6434" s="94"/>
      <c r="C6434" s="94"/>
      <c r="D6434" s="94"/>
      <c r="E6434" s="94"/>
      <c r="F6434" s="93"/>
      <c r="G6434" s="96"/>
    </row>
    <row r="6435">
      <c r="A6435" s="93"/>
      <c r="B6435" s="94"/>
      <c r="C6435" s="94"/>
      <c r="D6435" s="94"/>
      <c r="E6435" s="94"/>
      <c r="F6435" s="93"/>
      <c r="G6435" s="96"/>
    </row>
    <row r="6436">
      <c r="A6436" s="93"/>
      <c r="B6436" s="94"/>
      <c r="C6436" s="94"/>
      <c r="D6436" s="94"/>
      <c r="E6436" s="94"/>
      <c r="F6436" s="93"/>
      <c r="G6436" s="96"/>
    </row>
    <row r="6437">
      <c r="A6437" s="93"/>
      <c r="B6437" s="94"/>
      <c r="C6437" s="94"/>
      <c r="D6437" s="94"/>
      <c r="E6437" s="94"/>
      <c r="F6437" s="93"/>
      <c r="G6437" s="96"/>
    </row>
    <row r="6438">
      <c r="A6438" s="93"/>
      <c r="B6438" s="94"/>
      <c r="C6438" s="94"/>
      <c r="D6438" s="94"/>
      <c r="E6438" s="94"/>
      <c r="F6438" s="93"/>
      <c r="G6438" s="96"/>
    </row>
    <row r="6439">
      <c r="A6439" s="93"/>
      <c r="B6439" s="94"/>
      <c r="C6439" s="94"/>
      <c r="D6439" s="94"/>
      <c r="E6439" s="94"/>
      <c r="F6439" s="93"/>
      <c r="G6439" s="96"/>
    </row>
    <row r="6440">
      <c r="A6440" s="93"/>
      <c r="B6440" s="94"/>
      <c r="C6440" s="94"/>
      <c r="D6440" s="94"/>
      <c r="E6440" s="94"/>
      <c r="F6440" s="93"/>
      <c r="G6440" s="96"/>
    </row>
    <row r="6441">
      <c r="A6441" s="93"/>
      <c r="B6441" s="94"/>
      <c r="C6441" s="94"/>
      <c r="D6441" s="94"/>
      <c r="E6441" s="94"/>
      <c r="F6441" s="93"/>
      <c r="G6441" s="96"/>
    </row>
    <row r="6442">
      <c r="A6442" s="93"/>
      <c r="B6442" s="94"/>
      <c r="C6442" s="94"/>
      <c r="D6442" s="94"/>
      <c r="E6442" s="94"/>
      <c r="F6442" s="93"/>
      <c r="G6442" s="96"/>
    </row>
    <row r="6443">
      <c r="A6443" s="93"/>
      <c r="B6443" s="94"/>
      <c r="C6443" s="94"/>
      <c r="D6443" s="94"/>
      <c r="E6443" s="94"/>
      <c r="F6443" s="93"/>
      <c r="G6443" s="96"/>
    </row>
    <row r="6444">
      <c r="A6444" s="93"/>
      <c r="B6444" s="94"/>
      <c r="C6444" s="94"/>
      <c r="D6444" s="94"/>
      <c r="E6444" s="94"/>
      <c r="F6444" s="93"/>
      <c r="G6444" s="96"/>
    </row>
    <row r="6445">
      <c r="A6445" s="93"/>
      <c r="B6445" s="94"/>
      <c r="C6445" s="94"/>
      <c r="D6445" s="94"/>
      <c r="E6445" s="94"/>
      <c r="F6445" s="93"/>
      <c r="G6445" s="96"/>
    </row>
    <row r="6446">
      <c r="A6446" s="93"/>
      <c r="B6446" s="94"/>
      <c r="C6446" s="94"/>
      <c r="D6446" s="94"/>
      <c r="E6446" s="94"/>
      <c r="F6446" s="93"/>
      <c r="G6446" s="96"/>
    </row>
    <row r="6447">
      <c r="A6447" s="93"/>
      <c r="B6447" s="94"/>
      <c r="C6447" s="94"/>
      <c r="D6447" s="94"/>
      <c r="E6447" s="94"/>
      <c r="F6447" s="93"/>
      <c r="G6447" s="96"/>
    </row>
    <row r="6448">
      <c r="A6448" s="93"/>
      <c r="B6448" s="94"/>
      <c r="C6448" s="94"/>
      <c r="D6448" s="94"/>
      <c r="E6448" s="94"/>
      <c r="F6448" s="93"/>
      <c r="G6448" s="96"/>
    </row>
    <row r="6449">
      <c r="A6449" s="93"/>
      <c r="B6449" s="94"/>
      <c r="C6449" s="94"/>
      <c r="D6449" s="94"/>
      <c r="E6449" s="94"/>
      <c r="F6449" s="93"/>
      <c r="G6449" s="93"/>
    </row>
    <row r="6450">
      <c r="A6450" s="93"/>
      <c r="B6450" s="94"/>
      <c r="C6450" s="94"/>
      <c r="D6450" s="94"/>
      <c r="E6450" s="94"/>
      <c r="F6450" s="93"/>
      <c r="G6450" s="93"/>
    </row>
    <row r="6451">
      <c r="A6451" s="93"/>
      <c r="B6451" s="94"/>
      <c r="C6451" s="94"/>
      <c r="D6451" s="94"/>
      <c r="E6451" s="94"/>
      <c r="F6451" s="93"/>
      <c r="G6451" s="96"/>
    </row>
    <row r="6452">
      <c r="A6452" s="93"/>
      <c r="B6452" s="94"/>
      <c r="C6452" s="94"/>
      <c r="D6452" s="94"/>
      <c r="E6452" s="94"/>
      <c r="F6452" s="93"/>
      <c r="G6452" s="96"/>
    </row>
    <row r="6453">
      <c r="A6453" s="93"/>
      <c r="B6453" s="94"/>
      <c r="C6453" s="94"/>
      <c r="D6453" s="94"/>
      <c r="E6453" s="94"/>
      <c r="F6453" s="93"/>
      <c r="G6453" s="96"/>
    </row>
    <row r="6454">
      <c r="A6454" s="93"/>
      <c r="B6454" s="94"/>
      <c r="C6454" s="94"/>
      <c r="D6454" s="94"/>
      <c r="E6454" s="94"/>
      <c r="F6454" s="93"/>
      <c r="G6454" s="96"/>
    </row>
    <row r="6455">
      <c r="A6455" s="93"/>
      <c r="B6455" s="94"/>
      <c r="C6455" s="94"/>
      <c r="D6455" s="94"/>
      <c r="E6455" s="94"/>
      <c r="F6455" s="93"/>
      <c r="G6455" s="96"/>
    </row>
    <row r="6456">
      <c r="A6456" s="93"/>
      <c r="B6456" s="94"/>
      <c r="C6456" s="94"/>
      <c r="D6456" s="94"/>
      <c r="E6456" s="94"/>
      <c r="F6456" s="93"/>
      <c r="G6456" s="96"/>
    </row>
    <row r="6457">
      <c r="A6457" s="93"/>
      <c r="B6457" s="94"/>
      <c r="C6457" s="94"/>
      <c r="D6457" s="94"/>
      <c r="E6457" s="94"/>
      <c r="F6457" s="93"/>
      <c r="G6457" s="96"/>
    </row>
    <row r="6458">
      <c r="A6458" s="93"/>
      <c r="B6458" s="94"/>
      <c r="C6458" s="94"/>
      <c r="D6458" s="94"/>
      <c r="E6458" s="94"/>
      <c r="F6458" s="93"/>
      <c r="G6458" s="96"/>
    </row>
    <row r="6459">
      <c r="A6459" s="93"/>
      <c r="B6459" s="94"/>
      <c r="C6459" s="94"/>
      <c r="D6459" s="94"/>
      <c r="E6459" s="94"/>
      <c r="F6459" s="93"/>
      <c r="G6459" s="96"/>
    </row>
    <row r="6460">
      <c r="A6460" s="93"/>
      <c r="B6460" s="94"/>
      <c r="C6460" s="94"/>
      <c r="D6460" s="94"/>
      <c r="E6460" s="94"/>
      <c r="F6460" s="93"/>
      <c r="G6460" s="93"/>
    </row>
    <row r="6461">
      <c r="A6461" s="93"/>
      <c r="B6461" s="94"/>
      <c r="C6461" s="94"/>
      <c r="D6461" s="94"/>
      <c r="E6461" s="94"/>
      <c r="F6461" s="93"/>
      <c r="G6461" s="96"/>
    </row>
    <row r="6462">
      <c r="A6462" s="93"/>
      <c r="B6462" s="94"/>
      <c r="C6462" s="94"/>
      <c r="D6462" s="94"/>
      <c r="E6462" s="94"/>
      <c r="F6462" s="93"/>
      <c r="G6462" s="96"/>
    </row>
    <row r="6463">
      <c r="A6463" s="93"/>
      <c r="B6463" s="94"/>
      <c r="C6463" s="94"/>
      <c r="D6463" s="94"/>
      <c r="E6463" s="94"/>
      <c r="F6463" s="93"/>
      <c r="G6463" s="96"/>
    </row>
    <row r="6464">
      <c r="A6464" s="93"/>
      <c r="B6464" s="94"/>
      <c r="C6464" s="94"/>
      <c r="D6464" s="94"/>
      <c r="E6464" s="94"/>
      <c r="F6464" s="93"/>
      <c r="G6464" s="93"/>
    </row>
    <row r="6465">
      <c r="A6465" s="93"/>
      <c r="B6465" s="94"/>
      <c r="C6465" s="94"/>
      <c r="D6465" s="94"/>
      <c r="E6465" s="94"/>
      <c r="F6465" s="93"/>
      <c r="G6465" s="93"/>
    </row>
    <row r="6466">
      <c r="A6466" s="93"/>
      <c r="B6466" s="94"/>
      <c r="C6466" s="94"/>
      <c r="D6466" s="94"/>
      <c r="E6466" s="94"/>
      <c r="F6466" s="93"/>
      <c r="G6466" s="93"/>
    </row>
    <row r="6467">
      <c r="A6467" s="93"/>
      <c r="B6467" s="94"/>
      <c r="C6467" s="94"/>
      <c r="D6467" s="94"/>
      <c r="E6467" s="94"/>
      <c r="F6467" s="93"/>
      <c r="G6467" s="96"/>
    </row>
    <row r="6468">
      <c r="A6468" s="93"/>
      <c r="B6468" s="94"/>
      <c r="C6468" s="94"/>
      <c r="D6468" s="94"/>
      <c r="E6468" s="94"/>
      <c r="F6468" s="93"/>
      <c r="G6468" s="96"/>
    </row>
    <row r="6469">
      <c r="A6469" s="93"/>
      <c r="B6469" s="94"/>
      <c r="C6469" s="94"/>
      <c r="D6469" s="94"/>
      <c r="E6469" s="94"/>
      <c r="F6469" s="93"/>
      <c r="G6469" s="96"/>
    </row>
    <row r="6470">
      <c r="A6470" s="93"/>
      <c r="B6470" s="94"/>
      <c r="C6470" s="94"/>
      <c r="D6470" s="94"/>
      <c r="E6470" s="94"/>
      <c r="F6470" s="93"/>
      <c r="G6470" s="96"/>
    </row>
    <row r="6471">
      <c r="A6471" s="93"/>
      <c r="B6471" s="94"/>
      <c r="C6471" s="94"/>
      <c r="D6471" s="94"/>
      <c r="E6471" s="94"/>
      <c r="F6471" s="93"/>
      <c r="G6471" s="96"/>
    </row>
    <row r="6472">
      <c r="A6472" s="93"/>
      <c r="B6472" s="94"/>
      <c r="C6472" s="94"/>
      <c r="D6472" s="94"/>
      <c r="E6472" s="94"/>
      <c r="F6472" s="93"/>
      <c r="G6472" s="96"/>
    </row>
    <row r="6473">
      <c r="A6473" s="93"/>
      <c r="B6473" s="94"/>
      <c r="C6473" s="94"/>
      <c r="D6473" s="94"/>
      <c r="E6473" s="94"/>
      <c r="F6473" s="93"/>
      <c r="G6473" s="96"/>
    </row>
    <row r="6474">
      <c r="A6474" s="93"/>
      <c r="B6474" s="94"/>
      <c r="C6474" s="94"/>
      <c r="D6474" s="94"/>
      <c r="E6474" s="94"/>
      <c r="F6474" s="93"/>
      <c r="G6474" s="96"/>
    </row>
    <row r="6475">
      <c r="A6475" s="93"/>
      <c r="B6475" s="94"/>
      <c r="C6475" s="94"/>
      <c r="D6475" s="94"/>
      <c r="E6475" s="94"/>
      <c r="F6475" s="93"/>
      <c r="G6475" s="96"/>
    </row>
    <row r="6476">
      <c r="A6476" s="93"/>
      <c r="B6476" s="94"/>
      <c r="C6476" s="94"/>
      <c r="D6476" s="94"/>
      <c r="E6476" s="94"/>
      <c r="F6476" s="93"/>
      <c r="G6476" s="96"/>
    </row>
    <row r="6477">
      <c r="A6477" s="93"/>
      <c r="B6477" s="94"/>
      <c r="C6477" s="94"/>
      <c r="D6477" s="94"/>
      <c r="E6477" s="94"/>
      <c r="F6477" s="93"/>
      <c r="G6477" s="96"/>
    </row>
    <row r="6478">
      <c r="A6478" s="93"/>
      <c r="B6478" s="94"/>
      <c r="C6478" s="94"/>
      <c r="D6478" s="94"/>
      <c r="E6478" s="94"/>
      <c r="F6478" s="93"/>
      <c r="G6478" s="96"/>
    </row>
    <row r="6479">
      <c r="A6479" s="93"/>
      <c r="B6479" s="94"/>
      <c r="C6479" s="94"/>
      <c r="D6479" s="94"/>
      <c r="E6479" s="94"/>
      <c r="F6479" s="93"/>
      <c r="G6479" s="96"/>
    </row>
    <row r="6480">
      <c r="A6480" s="93"/>
      <c r="B6480" s="94"/>
      <c r="C6480" s="94"/>
      <c r="D6480" s="94"/>
      <c r="E6480" s="94"/>
      <c r="F6480" s="93"/>
      <c r="G6480" s="96"/>
    </row>
    <row r="6481">
      <c r="A6481" s="93"/>
      <c r="B6481" s="94"/>
      <c r="C6481" s="94"/>
      <c r="D6481" s="94"/>
      <c r="E6481" s="94"/>
      <c r="F6481" s="93"/>
      <c r="G6481" s="96"/>
    </row>
    <row r="6482">
      <c r="A6482" s="93"/>
      <c r="B6482" s="94"/>
      <c r="C6482" s="94"/>
      <c r="D6482" s="94"/>
      <c r="E6482" s="94"/>
      <c r="F6482" s="93"/>
      <c r="G6482" s="96"/>
    </row>
    <row r="6483">
      <c r="A6483" s="93"/>
      <c r="B6483" s="94"/>
      <c r="C6483" s="94"/>
      <c r="D6483" s="94"/>
      <c r="E6483" s="94"/>
      <c r="F6483" s="93"/>
      <c r="G6483" s="96"/>
    </row>
    <row r="6484">
      <c r="A6484" s="93"/>
      <c r="B6484" s="94"/>
      <c r="C6484" s="94"/>
      <c r="D6484" s="94"/>
      <c r="E6484" s="94"/>
      <c r="F6484" s="93"/>
      <c r="G6484" s="96"/>
    </row>
    <row r="6485">
      <c r="A6485" s="93"/>
      <c r="B6485" s="94"/>
      <c r="C6485" s="94"/>
      <c r="D6485" s="94"/>
      <c r="E6485" s="94"/>
      <c r="F6485" s="93"/>
      <c r="G6485" s="96"/>
    </row>
    <row r="6486">
      <c r="A6486" s="93"/>
      <c r="B6486" s="94"/>
      <c r="C6486" s="94"/>
      <c r="D6486" s="94"/>
      <c r="E6486" s="94"/>
      <c r="F6486" s="93"/>
      <c r="G6486" s="96"/>
    </row>
    <row r="6487">
      <c r="A6487" s="93"/>
      <c r="B6487" s="94"/>
      <c r="C6487" s="94"/>
      <c r="D6487" s="94"/>
      <c r="E6487" s="94"/>
      <c r="F6487" s="93"/>
      <c r="G6487" s="96"/>
    </row>
    <row r="6488">
      <c r="A6488" s="93"/>
      <c r="B6488" s="94"/>
      <c r="C6488" s="94"/>
      <c r="D6488" s="94"/>
      <c r="E6488" s="94"/>
      <c r="F6488" s="93"/>
      <c r="G6488" s="96"/>
    </row>
    <row r="6489">
      <c r="A6489" s="93"/>
      <c r="B6489" s="94"/>
      <c r="C6489" s="94"/>
      <c r="D6489" s="94"/>
      <c r="E6489" s="94"/>
      <c r="F6489" s="93"/>
      <c r="G6489" s="96"/>
    </row>
    <row r="6490">
      <c r="A6490" s="93"/>
      <c r="B6490" s="94"/>
      <c r="C6490" s="94"/>
      <c r="D6490" s="94"/>
      <c r="E6490" s="94"/>
      <c r="F6490" s="93"/>
      <c r="G6490" s="96"/>
    </row>
    <row r="6491">
      <c r="A6491" s="93"/>
      <c r="B6491" s="94"/>
      <c r="C6491" s="94"/>
      <c r="D6491" s="94"/>
      <c r="E6491" s="94"/>
      <c r="F6491" s="93"/>
      <c r="G6491" s="96"/>
    </row>
    <row r="6492">
      <c r="A6492" s="93"/>
      <c r="B6492" s="94"/>
      <c r="C6492" s="94"/>
      <c r="D6492" s="94"/>
      <c r="E6492" s="94"/>
      <c r="F6492" s="93"/>
      <c r="G6492" s="96"/>
    </row>
    <row r="6493">
      <c r="A6493" s="93"/>
      <c r="B6493" s="94"/>
      <c r="C6493" s="94"/>
      <c r="D6493" s="94"/>
      <c r="E6493" s="94"/>
      <c r="F6493" s="93"/>
      <c r="G6493" s="96"/>
    </row>
    <row r="6494">
      <c r="A6494" s="93"/>
      <c r="B6494" s="94"/>
      <c r="C6494" s="94"/>
      <c r="D6494" s="94"/>
      <c r="E6494" s="94"/>
      <c r="F6494" s="93"/>
      <c r="G6494" s="96"/>
    </row>
    <row r="6495">
      <c r="A6495" s="93"/>
      <c r="B6495" s="94"/>
      <c r="C6495" s="94"/>
      <c r="D6495" s="94"/>
      <c r="E6495" s="94"/>
      <c r="F6495" s="93"/>
      <c r="G6495" s="96"/>
    </row>
    <row r="6496">
      <c r="A6496" s="93"/>
      <c r="B6496" s="94"/>
      <c r="C6496" s="94"/>
      <c r="D6496" s="94"/>
      <c r="E6496" s="94"/>
      <c r="F6496" s="93"/>
      <c r="G6496" s="96"/>
    </row>
    <row r="6497">
      <c r="A6497" s="93"/>
      <c r="B6497" s="94"/>
      <c r="C6497" s="94"/>
      <c r="D6497" s="94"/>
      <c r="E6497" s="94"/>
      <c r="F6497" s="93"/>
      <c r="G6497" s="96"/>
    </row>
    <row r="6498">
      <c r="A6498" s="93"/>
      <c r="B6498" s="94"/>
      <c r="C6498" s="94"/>
      <c r="D6498" s="94"/>
      <c r="E6498" s="94"/>
      <c r="F6498" s="93"/>
      <c r="G6498" s="96"/>
    </row>
    <row r="6499">
      <c r="A6499" s="93"/>
      <c r="B6499" s="94"/>
      <c r="C6499" s="94"/>
      <c r="D6499" s="94"/>
      <c r="E6499" s="94"/>
      <c r="F6499" s="93"/>
      <c r="G6499" s="96"/>
    </row>
    <row r="6500">
      <c r="A6500" s="93"/>
      <c r="B6500" s="94"/>
      <c r="C6500" s="94"/>
      <c r="D6500" s="94"/>
      <c r="E6500" s="94"/>
      <c r="F6500" s="93"/>
      <c r="G6500" s="96"/>
    </row>
    <row r="6501">
      <c r="A6501" s="93"/>
      <c r="B6501" s="94"/>
      <c r="C6501" s="94"/>
      <c r="D6501" s="94"/>
      <c r="E6501" s="94"/>
      <c r="F6501" s="93"/>
      <c r="G6501" s="96"/>
    </row>
    <row r="6502">
      <c r="A6502" s="93"/>
      <c r="B6502" s="94"/>
      <c r="C6502" s="94"/>
      <c r="D6502" s="94"/>
      <c r="E6502" s="94"/>
      <c r="F6502" s="93"/>
      <c r="G6502" s="96"/>
    </row>
    <row r="6503">
      <c r="A6503" s="93"/>
      <c r="B6503" s="94"/>
      <c r="C6503" s="94"/>
      <c r="D6503" s="94"/>
      <c r="E6503" s="94"/>
      <c r="F6503" s="93"/>
      <c r="G6503" s="96"/>
    </row>
    <row r="6504">
      <c r="A6504" s="93"/>
      <c r="B6504" s="94"/>
      <c r="C6504" s="94"/>
      <c r="D6504" s="94"/>
      <c r="E6504" s="94"/>
      <c r="F6504" s="93"/>
      <c r="G6504" s="96"/>
    </row>
    <row r="6505">
      <c r="A6505" s="93"/>
      <c r="B6505" s="94"/>
      <c r="C6505" s="94"/>
      <c r="D6505" s="94"/>
      <c r="E6505" s="94"/>
      <c r="F6505" s="93"/>
      <c r="G6505" s="96"/>
    </row>
    <row r="6506">
      <c r="A6506" s="93"/>
      <c r="B6506" s="94"/>
      <c r="C6506" s="94"/>
      <c r="D6506" s="94"/>
      <c r="E6506" s="94"/>
      <c r="F6506" s="93"/>
      <c r="G6506" s="96"/>
    </row>
    <row r="6507">
      <c r="A6507" s="93"/>
      <c r="B6507" s="94"/>
      <c r="C6507" s="94"/>
      <c r="D6507" s="94"/>
      <c r="E6507" s="94"/>
      <c r="F6507" s="93"/>
      <c r="G6507" s="96"/>
    </row>
    <row r="6508">
      <c r="A6508" s="93"/>
      <c r="B6508" s="94"/>
      <c r="C6508" s="94"/>
      <c r="D6508" s="94"/>
      <c r="E6508" s="94"/>
      <c r="F6508" s="93"/>
      <c r="G6508" s="96"/>
    </row>
    <row r="6509">
      <c r="A6509" s="93"/>
      <c r="B6509" s="94"/>
      <c r="C6509" s="94"/>
      <c r="D6509" s="94"/>
      <c r="E6509" s="94"/>
      <c r="F6509" s="93"/>
      <c r="G6509" s="96"/>
    </row>
    <row r="6510">
      <c r="A6510" s="93"/>
      <c r="B6510" s="94"/>
      <c r="C6510" s="94"/>
      <c r="D6510" s="94"/>
      <c r="E6510" s="94"/>
      <c r="F6510" s="93"/>
      <c r="G6510" s="96"/>
    </row>
    <row r="6511">
      <c r="A6511" s="93"/>
      <c r="B6511" s="94"/>
      <c r="C6511" s="94"/>
      <c r="D6511" s="94"/>
      <c r="E6511" s="94"/>
      <c r="F6511" s="93"/>
      <c r="G6511" s="96"/>
    </row>
    <row r="6512">
      <c r="A6512" s="93"/>
      <c r="B6512" s="94"/>
      <c r="C6512" s="94"/>
      <c r="D6512" s="94"/>
      <c r="E6512" s="94"/>
      <c r="F6512" s="93"/>
      <c r="G6512" s="96"/>
    </row>
    <row r="6513">
      <c r="A6513" s="93"/>
      <c r="B6513" s="94"/>
      <c r="C6513" s="94"/>
      <c r="D6513" s="94"/>
      <c r="E6513" s="94"/>
      <c r="F6513" s="93"/>
      <c r="G6513" s="96"/>
    </row>
    <row r="6514">
      <c r="A6514" s="93"/>
      <c r="B6514" s="94"/>
      <c r="C6514" s="94"/>
      <c r="D6514" s="94"/>
      <c r="E6514" s="94"/>
      <c r="F6514" s="93"/>
      <c r="G6514" s="96"/>
    </row>
    <row r="6515">
      <c r="A6515" s="93"/>
      <c r="B6515" s="94"/>
      <c r="C6515" s="94"/>
      <c r="D6515" s="94"/>
      <c r="E6515" s="94"/>
      <c r="F6515" s="93"/>
      <c r="G6515" s="96"/>
    </row>
    <row r="6516">
      <c r="A6516" s="93"/>
      <c r="B6516" s="94"/>
      <c r="C6516" s="94"/>
      <c r="D6516" s="94"/>
      <c r="E6516" s="94"/>
      <c r="F6516" s="93"/>
      <c r="G6516" s="96"/>
    </row>
    <row r="6517">
      <c r="A6517" s="93"/>
      <c r="B6517" s="94"/>
      <c r="C6517" s="94"/>
      <c r="D6517" s="94"/>
      <c r="E6517" s="94"/>
      <c r="F6517" s="93"/>
      <c r="G6517" s="96"/>
    </row>
    <row r="6518">
      <c r="A6518" s="93"/>
      <c r="B6518" s="94"/>
      <c r="C6518" s="94"/>
      <c r="D6518" s="94"/>
      <c r="E6518" s="94"/>
      <c r="F6518" s="93"/>
      <c r="G6518" s="96"/>
    </row>
    <row r="6519">
      <c r="A6519" s="93"/>
      <c r="B6519" s="94"/>
      <c r="C6519" s="94"/>
      <c r="D6519" s="94"/>
      <c r="E6519" s="94"/>
      <c r="F6519" s="93"/>
      <c r="G6519" s="96"/>
    </row>
    <row r="6520">
      <c r="A6520" s="93"/>
      <c r="B6520" s="94"/>
      <c r="C6520" s="94"/>
      <c r="D6520" s="94"/>
      <c r="E6520" s="94"/>
      <c r="F6520" s="93"/>
      <c r="G6520" s="96"/>
    </row>
    <row r="6521">
      <c r="A6521" s="93"/>
      <c r="B6521" s="94"/>
      <c r="C6521" s="94"/>
      <c r="D6521" s="94"/>
      <c r="E6521" s="94"/>
      <c r="F6521" s="93"/>
      <c r="G6521" s="96"/>
    </row>
    <row r="6522">
      <c r="A6522" s="93"/>
      <c r="B6522" s="94"/>
      <c r="C6522" s="94"/>
      <c r="D6522" s="94"/>
      <c r="E6522" s="94"/>
      <c r="F6522" s="93"/>
      <c r="G6522" s="96"/>
    </row>
    <row r="6523">
      <c r="A6523" s="93"/>
      <c r="B6523" s="94"/>
      <c r="C6523" s="94"/>
      <c r="D6523" s="94"/>
      <c r="E6523" s="94"/>
      <c r="F6523" s="93"/>
      <c r="G6523" s="96"/>
    </row>
    <row r="6524">
      <c r="A6524" s="93"/>
      <c r="B6524" s="94"/>
      <c r="C6524" s="94"/>
      <c r="D6524" s="94"/>
      <c r="E6524" s="94"/>
      <c r="F6524" s="93"/>
      <c r="G6524" s="93"/>
    </row>
    <row r="6525">
      <c r="A6525" s="93"/>
      <c r="B6525" s="94"/>
      <c r="C6525" s="94"/>
      <c r="D6525" s="94"/>
      <c r="E6525" s="94"/>
      <c r="F6525" s="93"/>
      <c r="G6525" s="93"/>
    </row>
    <row r="6526">
      <c r="A6526" s="93"/>
      <c r="B6526" s="94"/>
      <c r="C6526" s="94"/>
      <c r="D6526" s="94"/>
      <c r="E6526" s="94"/>
      <c r="F6526" s="93"/>
      <c r="G6526" s="93"/>
    </row>
    <row r="6527">
      <c r="A6527" s="93"/>
      <c r="B6527" s="94"/>
      <c r="C6527" s="94"/>
      <c r="D6527" s="94"/>
      <c r="E6527" s="94"/>
      <c r="F6527" s="93"/>
      <c r="G6527" s="96"/>
    </row>
    <row r="6528">
      <c r="A6528" s="93"/>
      <c r="B6528" s="94"/>
      <c r="C6528" s="94"/>
      <c r="D6528" s="94"/>
      <c r="E6528" s="94"/>
      <c r="F6528" s="93"/>
      <c r="G6528" s="96"/>
    </row>
    <row r="6529">
      <c r="A6529" s="93"/>
      <c r="B6529" s="94"/>
      <c r="C6529" s="94"/>
      <c r="D6529" s="94"/>
      <c r="E6529" s="94"/>
      <c r="F6529" s="93"/>
      <c r="G6529" s="96"/>
    </row>
    <row r="6530">
      <c r="A6530" s="93"/>
      <c r="B6530" s="94"/>
      <c r="C6530" s="94"/>
      <c r="D6530" s="94"/>
      <c r="E6530" s="94"/>
      <c r="F6530" s="93"/>
      <c r="G6530" s="96"/>
    </row>
    <row r="6531">
      <c r="A6531" s="93"/>
      <c r="B6531" s="94"/>
      <c r="C6531" s="94"/>
      <c r="D6531" s="94"/>
      <c r="E6531" s="94"/>
      <c r="F6531" s="93"/>
      <c r="G6531" s="96"/>
    </row>
    <row r="6532">
      <c r="A6532" s="93"/>
      <c r="B6532" s="94"/>
      <c r="C6532" s="94"/>
      <c r="D6532" s="94"/>
      <c r="E6532" s="94"/>
      <c r="F6532" s="93"/>
      <c r="G6532" s="96"/>
    </row>
    <row r="6533">
      <c r="A6533" s="93"/>
      <c r="B6533" s="94"/>
      <c r="C6533" s="94"/>
      <c r="D6533" s="94"/>
      <c r="E6533" s="94"/>
      <c r="F6533" s="93"/>
      <c r="G6533" s="96"/>
    </row>
    <row r="6534">
      <c r="A6534" s="93"/>
      <c r="B6534" s="94"/>
      <c r="C6534" s="94"/>
      <c r="D6534" s="94"/>
      <c r="E6534" s="94"/>
      <c r="F6534" s="93"/>
      <c r="G6534" s="96"/>
    </row>
    <row r="6535">
      <c r="A6535" s="93"/>
      <c r="B6535" s="94"/>
      <c r="C6535" s="94"/>
      <c r="D6535" s="94"/>
      <c r="E6535" s="94"/>
      <c r="F6535" s="93"/>
      <c r="G6535" s="96"/>
    </row>
    <row r="6536">
      <c r="A6536" s="93"/>
      <c r="B6536" s="94"/>
      <c r="C6536" s="94"/>
      <c r="D6536" s="94"/>
      <c r="E6536" s="94"/>
      <c r="F6536" s="93"/>
      <c r="G6536" s="96"/>
    </row>
    <row r="6537">
      <c r="A6537" s="93"/>
      <c r="B6537" s="94"/>
      <c r="C6537" s="94"/>
      <c r="D6537" s="94"/>
      <c r="E6537" s="94"/>
      <c r="F6537" s="93"/>
      <c r="G6537" s="96"/>
    </row>
    <row r="6538">
      <c r="A6538" s="93"/>
      <c r="B6538" s="94"/>
      <c r="C6538" s="94"/>
      <c r="D6538" s="94"/>
      <c r="E6538" s="94"/>
      <c r="F6538" s="93"/>
      <c r="G6538" s="93"/>
    </row>
    <row r="6539">
      <c r="A6539" s="93"/>
      <c r="B6539" s="94"/>
      <c r="C6539" s="94"/>
      <c r="D6539" s="94"/>
      <c r="E6539" s="94"/>
      <c r="F6539" s="93"/>
      <c r="G6539" s="96"/>
    </row>
    <row r="6540">
      <c r="A6540" s="93"/>
      <c r="B6540" s="94"/>
      <c r="C6540" s="94"/>
      <c r="D6540" s="94"/>
      <c r="E6540" s="94"/>
      <c r="F6540" s="93"/>
      <c r="G6540" s="96"/>
    </row>
    <row r="6541">
      <c r="A6541" s="93"/>
      <c r="B6541" s="94"/>
      <c r="C6541" s="94"/>
      <c r="D6541" s="94"/>
      <c r="E6541" s="94"/>
      <c r="F6541" s="93"/>
      <c r="G6541" s="96"/>
    </row>
    <row r="6542">
      <c r="A6542" s="93"/>
      <c r="B6542" s="94"/>
      <c r="C6542" s="94"/>
      <c r="D6542" s="94"/>
      <c r="E6542" s="94"/>
      <c r="F6542" s="93"/>
      <c r="G6542" s="96"/>
    </row>
    <row r="6543">
      <c r="A6543" s="93"/>
      <c r="B6543" s="94"/>
      <c r="C6543" s="94"/>
      <c r="D6543" s="94"/>
      <c r="E6543" s="94"/>
      <c r="F6543" s="93"/>
      <c r="G6543" s="93"/>
    </row>
    <row r="6544">
      <c r="A6544" s="93"/>
      <c r="B6544" s="94"/>
      <c r="C6544" s="94"/>
      <c r="D6544" s="94"/>
      <c r="E6544" s="94"/>
      <c r="F6544" s="93"/>
      <c r="G6544" s="93"/>
    </row>
    <row r="6545">
      <c r="A6545" s="93"/>
      <c r="B6545" s="94"/>
      <c r="C6545" s="94"/>
      <c r="D6545" s="94"/>
      <c r="E6545" s="94"/>
      <c r="F6545" s="93"/>
      <c r="G6545" s="93"/>
    </row>
    <row r="6546">
      <c r="A6546" s="93"/>
      <c r="B6546" s="94"/>
      <c r="C6546" s="94"/>
      <c r="D6546" s="94"/>
      <c r="E6546" s="94"/>
      <c r="F6546" s="93"/>
      <c r="G6546" s="96"/>
    </row>
    <row r="6547">
      <c r="A6547" s="93"/>
      <c r="B6547" s="94"/>
      <c r="C6547" s="94"/>
      <c r="D6547" s="94"/>
      <c r="E6547" s="94"/>
      <c r="F6547" s="93"/>
      <c r="G6547" s="96"/>
    </row>
    <row r="6548">
      <c r="A6548" s="93"/>
      <c r="B6548" s="94"/>
      <c r="C6548" s="94"/>
      <c r="D6548" s="94"/>
      <c r="E6548" s="94"/>
      <c r="F6548" s="93"/>
      <c r="G6548" s="96"/>
    </row>
    <row r="6549">
      <c r="A6549" s="93"/>
      <c r="B6549" s="94"/>
      <c r="C6549" s="94"/>
      <c r="D6549" s="94"/>
      <c r="E6549" s="94"/>
      <c r="F6549" s="93"/>
      <c r="G6549" s="96"/>
    </row>
    <row r="6550">
      <c r="A6550" s="93"/>
      <c r="B6550" s="94"/>
      <c r="C6550" s="94"/>
      <c r="D6550" s="94"/>
      <c r="E6550" s="94"/>
      <c r="F6550" s="93"/>
      <c r="G6550" s="96"/>
    </row>
    <row r="6551">
      <c r="A6551" s="93"/>
      <c r="B6551" s="94"/>
      <c r="C6551" s="94"/>
      <c r="D6551" s="94"/>
      <c r="E6551" s="94"/>
      <c r="F6551" s="93"/>
      <c r="G6551" s="96"/>
    </row>
    <row r="6552">
      <c r="A6552" s="93"/>
      <c r="B6552" s="94"/>
      <c r="C6552" s="94"/>
      <c r="D6552" s="94"/>
      <c r="E6552" s="94"/>
      <c r="F6552" s="93"/>
      <c r="G6552" s="96"/>
    </row>
    <row r="6553">
      <c r="A6553" s="93"/>
      <c r="B6553" s="94"/>
      <c r="C6553" s="94"/>
      <c r="D6553" s="94"/>
      <c r="E6553" s="94"/>
      <c r="F6553" s="93"/>
      <c r="G6553" s="96"/>
    </row>
    <row r="6554">
      <c r="A6554" s="93"/>
      <c r="B6554" s="94"/>
      <c r="C6554" s="94"/>
      <c r="D6554" s="94"/>
      <c r="E6554" s="94"/>
      <c r="F6554" s="93"/>
      <c r="G6554" s="96"/>
    </row>
    <row r="6555">
      <c r="A6555" s="93"/>
      <c r="B6555" s="94"/>
      <c r="C6555" s="94"/>
      <c r="D6555" s="94"/>
      <c r="E6555" s="94"/>
      <c r="F6555" s="93"/>
      <c r="G6555" s="96"/>
    </row>
    <row r="6556">
      <c r="A6556" s="93"/>
      <c r="B6556" s="94"/>
      <c r="C6556" s="94"/>
      <c r="D6556" s="94"/>
      <c r="E6556" s="94"/>
      <c r="F6556" s="93"/>
      <c r="G6556" s="96"/>
    </row>
    <row r="6557">
      <c r="A6557" s="93"/>
      <c r="B6557" s="94"/>
      <c r="C6557" s="94"/>
      <c r="D6557" s="94"/>
      <c r="E6557" s="94"/>
      <c r="F6557" s="93"/>
      <c r="G6557" s="96"/>
    </row>
    <row r="6558">
      <c r="A6558" s="93"/>
      <c r="B6558" s="94"/>
      <c r="C6558" s="94"/>
      <c r="D6558" s="94"/>
      <c r="E6558" s="94"/>
      <c r="F6558" s="93"/>
      <c r="G6558" s="96"/>
    </row>
    <row r="6559">
      <c r="A6559" s="93"/>
      <c r="B6559" s="94"/>
      <c r="C6559" s="94"/>
      <c r="D6559" s="94"/>
      <c r="E6559" s="94"/>
      <c r="F6559" s="93"/>
      <c r="G6559" s="96"/>
    </row>
    <row r="6560">
      <c r="A6560" s="93"/>
      <c r="B6560" s="94"/>
      <c r="C6560" s="94"/>
      <c r="D6560" s="94"/>
      <c r="E6560" s="94"/>
      <c r="F6560" s="93"/>
      <c r="G6560" s="96"/>
    </row>
    <row r="6561">
      <c r="A6561" s="93"/>
      <c r="B6561" s="94"/>
      <c r="C6561" s="94"/>
      <c r="D6561" s="94"/>
      <c r="E6561" s="94"/>
      <c r="F6561" s="93"/>
      <c r="G6561" s="96"/>
    </row>
    <row r="6562">
      <c r="A6562" s="93"/>
      <c r="B6562" s="94"/>
      <c r="C6562" s="94"/>
      <c r="D6562" s="94"/>
      <c r="E6562" s="94"/>
      <c r="F6562" s="93"/>
      <c r="G6562" s="96"/>
    </row>
    <row r="6563">
      <c r="A6563" s="93"/>
      <c r="B6563" s="94"/>
      <c r="C6563" s="94"/>
      <c r="D6563" s="94"/>
      <c r="E6563" s="94"/>
      <c r="F6563" s="93"/>
      <c r="G6563" s="96"/>
    </row>
    <row r="6564">
      <c r="A6564" s="93"/>
      <c r="B6564" s="94"/>
      <c r="C6564" s="94"/>
      <c r="D6564" s="94"/>
      <c r="E6564" s="94"/>
      <c r="F6564" s="93"/>
      <c r="G6564" s="96"/>
    </row>
    <row r="6565">
      <c r="A6565" s="93"/>
      <c r="B6565" s="94"/>
      <c r="C6565" s="94"/>
      <c r="D6565" s="94"/>
      <c r="E6565" s="94"/>
      <c r="F6565" s="93"/>
      <c r="G6565" s="96"/>
    </row>
    <row r="6566">
      <c r="A6566" s="93"/>
      <c r="B6566" s="94"/>
      <c r="C6566" s="94"/>
      <c r="D6566" s="94"/>
      <c r="E6566" s="94"/>
      <c r="F6566" s="93"/>
      <c r="G6566" s="93"/>
    </row>
    <row r="6567">
      <c r="A6567" s="93"/>
      <c r="B6567" s="94"/>
      <c r="C6567" s="94"/>
      <c r="D6567" s="94"/>
      <c r="E6567" s="94"/>
      <c r="F6567" s="93"/>
      <c r="G6567" s="93"/>
    </row>
    <row r="6568">
      <c r="A6568" s="93"/>
      <c r="B6568" s="94"/>
      <c r="C6568" s="94"/>
      <c r="D6568" s="94"/>
      <c r="E6568" s="94"/>
      <c r="F6568" s="93"/>
      <c r="G6568" s="93"/>
    </row>
    <row r="6569">
      <c r="A6569" s="93"/>
      <c r="B6569" s="94"/>
      <c r="C6569" s="94"/>
      <c r="D6569" s="94"/>
      <c r="E6569" s="94"/>
      <c r="F6569" s="93"/>
      <c r="G6569" s="96"/>
    </row>
    <row r="6570">
      <c r="A6570" s="93"/>
      <c r="B6570" s="94"/>
      <c r="C6570" s="94"/>
      <c r="D6570" s="94"/>
      <c r="E6570" s="94"/>
      <c r="F6570" s="93"/>
      <c r="G6570" s="96"/>
    </row>
    <row r="6571">
      <c r="A6571" s="93"/>
      <c r="B6571" s="94"/>
      <c r="C6571" s="94"/>
      <c r="D6571" s="94"/>
      <c r="E6571" s="94"/>
      <c r="F6571" s="93"/>
      <c r="G6571" s="96"/>
    </row>
    <row r="6572">
      <c r="A6572" s="93"/>
      <c r="B6572" s="94"/>
      <c r="C6572" s="94"/>
      <c r="D6572" s="94"/>
      <c r="E6572" s="94"/>
      <c r="F6572" s="93"/>
      <c r="G6572" s="96"/>
    </row>
    <row r="6573">
      <c r="A6573" s="93"/>
      <c r="B6573" s="94"/>
      <c r="C6573" s="94"/>
      <c r="D6573" s="94"/>
      <c r="E6573" s="94"/>
      <c r="F6573" s="93"/>
      <c r="G6573" s="96"/>
    </row>
    <row r="6574">
      <c r="A6574" s="93"/>
      <c r="B6574" s="94"/>
      <c r="C6574" s="94"/>
      <c r="D6574" s="94"/>
      <c r="E6574" s="94"/>
      <c r="F6574" s="93"/>
      <c r="G6574" s="96"/>
    </row>
    <row r="6575">
      <c r="A6575" s="93"/>
      <c r="B6575" s="94"/>
      <c r="C6575" s="94"/>
      <c r="D6575" s="94"/>
      <c r="E6575" s="94"/>
      <c r="F6575" s="93"/>
      <c r="G6575" s="96"/>
    </row>
    <row r="6576">
      <c r="A6576" s="93"/>
      <c r="B6576" s="94"/>
      <c r="C6576" s="94"/>
      <c r="D6576" s="94"/>
      <c r="E6576" s="94"/>
      <c r="F6576" s="93"/>
      <c r="G6576" s="96"/>
    </row>
    <row r="6577">
      <c r="A6577" s="93"/>
      <c r="B6577" s="94"/>
      <c r="C6577" s="94"/>
      <c r="D6577" s="94"/>
      <c r="E6577" s="94"/>
      <c r="F6577" s="93"/>
      <c r="G6577" s="96"/>
    </row>
    <row r="6578">
      <c r="A6578" s="93"/>
      <c r="B6578" s="94"/>
      <c r="C6578" s="94"/>
      <c r="D6578" s="94"/>
      <c r="E6578" s="94"/>
      <c r="F6578" s="93"/>
      <c r="G6578" s="96"/>
    </row>
    <row r="6579">
      <c r="A6579" s="93"/>
      <c r="B6579" s="94"/>
      <c r="C6579" s="94"/>
      <c r="D6579" s="94"/>
      <c r="E6579" s="94"/>
      <c r="F6579" s="93"/>
      <c r="G6579" s="96"/>
    </row>
    <row r="6580">
      <c r="A6580" s="93"/>
      <c r="B6580" s="94"/>
      <c r="C6580" s="94"/>
      <c r="D6580" s="94"/>
      <c r="E6580" s="94"/>
      <c r="F6580" s="93"/>
      <c r="G6580" s="96"/>
    </row>
    <row r="6581">
      <c r="A6581" s="93"/>
      <c r="B6581" s="94"/>
      <c r="C6581" s="94"/>
      <c r="D6581" s="94"/>
      <c r="E6581" s="94"/>
      <c r="F6581" s="93"/>
      <c r="G6581" s="96"/>
    </row>
    <row r="6582">
      <c r="A6582" s="93"/>
      <c r="B6582" s="94"/>
      <c r="C6582" s="94"/>
      <c r="D6582" s="94"/>
      <c r="E6582" s="94"/>
      <c r="F6582" s="93"/>
      <c r="G6582" s="96"/>
    </row>
    <row r="6583">
      <c r="A6583" s="93"/>
      <c r="B6583" s="94"/>
      <c r="C6583" s="94"/>
      <c r="D6583" s="94"/>
      <c r="E6583" s="94"/>
      <c r="F6583" s="93"/>
      <c r="G6583" s="93"/>
    </row>
    <row r="6584">
      <c r="A6584" s="93"/>
      <c r="B6584" s="94"/>
      <c r="C6584" s="94"/>
      <c r="D6584" s="94"/>
      <c r="E6584" s="94"/>
      <c r="F6584" s="93"/>
      <c r="G6584" s="93"/>
    </row>
    <row r="6585">
      <c r="A6585" s="93"/>
      <c r="B6585" s="94"/>
      <c r="C6585" s="94"/>
      <c r="D6585" s="94"/>
      <c r="E6585" s="94"/>
      <c r="F6585" s="93"/>
      <c r="G6585" s="93"/>
    </row>
    <row r="6586">
      <c r="A6586" s="93"/>
      <c r="B6586" s="94"/>
      <c r="C6586" s="94"/>
      <c r="D6586" s="94"/>
      <c r="E6586" s="94"/>
      <c r="F6586" s="93"/>
      <c r="G6586" s="96"/>
    </row>
    <row r="6587">
      <c r="A6587" s="93"/>
      <c r="B6587" s="94"/>
      <c r="C6587" s="94"/>
      <c r="D6587" s="94"/>
      <c r="E6587" s="94"/>
      <c r="F6587" s="93"/>
      <c r="G6587" s="96"/>
    </row>
    <row r="6588">
      <c r="A6588" s="93"/>
      <c r="B6588" s="94"/>
      <c r="C6588" s="94"/>
      <c r="D6588" s="94"/>
      <c r="E6588" s="94"/>
      <c r="F6588" s="93"/>
      <c r="G6588" s="96"/>
    </row>
    <row r="6589">
      <c r="A6589" s="93"/>
      <c r="B6589" s="94"/>
      <c r="C6589" s="94"/>
      <c r="D6589" s="94"/>
      <c r="E6589" s="94"/>
      <c r="F6589" s="93"/>
      <c r="G6589" s="96"/>
    </row>
    <row r="6590">
      <c r="A6590" s="93"/>
      <c r="B6590" s="94"/>
      <c r="C6590" s="94"/>
      <c r="D6590" s="94"/>
      <c r="E6590" s="94"/>
      <c r="F6590" s="93"/>
      <c r="G6590" s="96"/>
    </row>
    <row r="6591">
      <c r="A6591" s="93"/>
      <c r="B6591" s="94"/>
      <c r="C6591" s="94"/>
      <c r="D6591" s="94"/>
      <c r="E6591" s="94"/>
      <c r="F6591" s="93"/>
      <c r="G6591" s="96"/>
    </row>
    <row r="6592">
      <c r="A6592" s="93"/>
      <c r="B6592" s="94"/>
      <c r="C6592" s="94"/>
      <c r="D6592" s="94"/>
      <c r="E6592" s="94"/>
      <c r="F6592" s="93"/>
      <c r="G6592" s="96"/>
    </row>
    <row r="6593">
      <c r="A6593" s="93"/>
      <c r="B6593" s="94"/>
      <c r="C6593" s="94"/>
      <c r="D6593" s="94"/>
      <c r="E6593" s="94"/>
      <c r="F6593" s="93"/>
      <c r="G6593" s="96"/>
    </row>
    <row r="6594">
      <c r="A6594" s="93"/>
      <c r="B6594" s="94"/>
      <c r="C6594" s="94"/>
      <c r="D6594" s="94"/>
      <c r="E6594" s="94"/>
      <c r="F6594" s="93"/>
      <c r="G6594" s="96"/>
    </row>
    <row r="6595">
      <c r="A6595" s="93"/>
      <c r="B6595" s="94"/>
      <c r="C6595" s="94"/>
      <c r="D6595" s="94"/>
      <c r="E6595" s="94"/>
      <c r="F6595" s="93"/>
      <c r="G6595" s="96"/>
    </row>
    <row r="6596">
      <c r="A6596" s="93"/>
      <c r="B6596" s="94"/>
      <c r="C6596" s="94"/>
      <c r="D6596" s="94"/>
      <c r="E6596" s="94"/>
      <c r="F6596" s="93"/>
      <c r="G6596" s="96"/>
    </row>
    <row r="6597">
      <c r="A6597" s="93"/>
      <c r="B6597" s="94"/>
      <c r="C6597" s="94"/>
      <c r="D6597" s="94"/>
      <c r="E6597" s="94"/>
      <c r="F6597" s="93"/>
      <c r="G6597" s="96"/>
    </row>
    <row r="6598">
      <c r="A6598" s="93"/>
      <c r="B6598" s="94"/>
      <c r="C6598" s="94"/>
      <c r="D6598" s="94"/>
      <c r="E6598" s="94"/>
      <c r="F6598" s="93"/>
      <c r="G6598" s="96"/>
    </row>
    <row r="6599">
      <c r="A6599" s="93"/>
      <c r="B6599" s="94"/>
      <c r="C6599" s="94"/>
      <c r="D6599" s="94"/>
      <c r="E6599" s="94"/>
      <c r="F6599" s="93"/>
      <c r="G6599" s="96"/>
    </row>
    <row r="6600">
      <c r="A6600" s="93"/>
      <c r="B6600" s="94"/>
      <c r="C6600" s="94"/>
      <c r="D6600" s="94"/>
      <c r="E6600" s="94"/>
      <c r="F6600" s="93"/>
      <c r="G6600" s="96"/>
    </row>
    <row r="6601">
      <c r="A6601" s="93"/>
      <c r="B6601" s="94"/>
      <c r="C6601" s="94"/>
      <c r="D6601" s="94"/>
      <c r="E6601" s="94"/>
      <c r="F6601" s="93"/>
      <c r="G6601" s="96"/>
    </row>
    <row r="6602">
      <c r="A6602" s="93"/>
      <c r="B6602" s="94"/>
      <c r="C6602" s="94"/>
      <c r="D6602" s="94"/>
      <c r="E6602" s="94"/>
      <c r="F6602" s="93"/>
      <c r="G6602" s="93"/>
    </row>
    <row r="6603">
      <c r="A6603" s="93"/>
      <c r="B6603" s="94"/>
      <c r="C6603" s="94"/>
      <c r="D6603" s="94"/>
      <c r="E6603" s="94"/>
      <c r="F6603" s="93"/>
      <c r="G6603" s="93"/>
    </row>
    <row r="6604">
      <c r="A6604" s="93"/>
      <c r="B6604" s="94"/>
      <c r="C6604" s="94"/>
      <c r="D6604" s="94"/>
      <c r="E6604" s="94"/>
      <c r="F6604" s="93"/>
      <c r="G6604" s="93"/>
    </row>
    <row r="6605">
      <c r="A6605" s="93"/>
      <c r="B6605" s="94"/>
      <c r="C6605" s="94"/>
      <c r="D6605" s="94"/>
      <c r="E6605" s="94"/>
      <c r="F6605" s="93"/>
      <c r="G6605" s="93"/>
    </row>
    <row r="6606">
      <c r="A6606" s="93"/>
      <c r="B6606" s="94"/>
      <c r="C6606" s="94"/>
      <c r="D6606" s="94"/>
      <c r="E6606" s="94"/>
      <c r="F6606" s="93"/>
      <c r="G6606" s="96"/>
    </row>
    <row r="6607">
      <c r="A6607" s="93"/>
      <c r="B6607" s="94"/>
      <c r="C6607" s="94"/>
      <c r="D6607" s="94"/>
      <c r="E6607" s="94"/>
      <c r="F6607" s="93"/>
      <c r="G6607" s="96"/>
    </row>
    <row r="6608">
      <c r="A6608" s="93"/>
      <c r="B6608" s="94"/>
      <c r="C6608" s="94"/>
      <c r="D6608" s="94"/>
      <c r="E6608" s="94"/>
      <c r="F6608" s="93"/>
      <c r="G6608" s="96"/>
    </row>
    <row r="6609">
      <c r="A6609" s="93"/>
      <c r="B6609" s="94"/>
      <c r="C6609" s="94"/>
      <c r="D6609" s="94"/>
      <c r="E6609" s="94"/>
      <c r="F6609" s="93"/>
      <c r="G6609" s="96"/>
    </row>
    <row r="6610">
      <c r="A6610" s="93"/>
      <c r="B6610" s="94"/>
      <c r="C6610" s="94"/>
      <c r="D6610" s="94"/>
      <c r="E6610" s="94"/>
      <c r="F6610" s="93"/>
      <c r="G6610" s="96"/>
    </row>
    <row r="6611">
      <c r="A6611" s="93"/>
      <c r="B6611" s="94"/>
      <c r="C6611" s="94"/>
      <c r="D6611" s="94"/>
      <c r="E6611" s="94"/>
      <c r="F6611" s="93"/>
      <c r="G6611" s="96"/>
    </row>
    <row r="6612">
      <c r="A6612" s="93"/>
      <c r="B6612" s="94"/>
      <c r="C6612" s="94"/>
      <c r="D6612" s="94"/>
      <c r="E6612" s="94"/>
      <c r="F6612" s="93"/>
      <c r="G6612" s="96"/>
    </row>
    <row r="6613">
      <c r="A6613" s="93"/>
      <c r="B6613" s="94"/>
      <c r="C6613" s="94"/>
      <c r="D6613" s="94"/>
      <c r="E6613" s="94"/>
      <c r="F6613" s="93"/>
      <c r="G6613" s="96"/>
    </row>
    <row r="6614">
      <c r="A6614" s="93"/>
      <c r="B6614" s="94"/>
      <c r="C6614" s="94"/>
      <c r="D6614" s="94"/>
      <c r="E6614" s="94"/>
      <c r="F6614" s="93"/>
      <c r="G6614" s="96"/>
    </row>
    <row r="6615">
      <c r="A6615" s="93"/>
      <c r="B6615" s="94"/>
      <c r="C6615" s="94"/>
      <c r="D6615" s="94"/>
      <c r="E6615" s="94"/>
      <c r="F6615" s="93"/>
      <c r="G6615" s="96"/>
    </row>
    <row r="6616">
      <c r="A6616" s="93"/>
      <c r="B6616" s="94"/>
      <c r="C6616" s="94"/>
      <c r="D6616" s="94"/>
      <c r="E6616" s="94"/>
      <c r="F6616" s="93"/>
      <c r="G6616" s="96"/>
    </row>
    <row r="6617">
      <c r="A6617" s="93"/>
      <c r="B6617" s="94"/>
      <c r="C6617" s="94"/>
      <c r="D6617" s="94"/>
      <c r="E6617" s="94"/>
      <c r="F6617" s="93"/>
      <c r="G6617" s="96"/>
    </row>
    <row r="6618">
      <c r="A6618" s="93"/>
      <c r="B6618" s="94"/>
      <c r="C6618" s="94"/>
      <c r="D6618" s="94"/>
      <c r="E6618" s="94"/>
      <c r="F6618" s="93"/>
      <c r="G6618" s="96"/>
    </row>
    <row r="6619">
      <c r="A6619" s="93"/>
      <c r="B6619" s="94"/>
      <c r="C6619" s="94"/>
      <c r="D6619" s="94"/>
      <c r="E6619" s="94"/>
      <c r="F6619" s="93"/>
      <c r="G6619" s="96"/>
    </row>
    <row r="6620">
      <c r="A6620" s="93"/>
      <c r="B6620" s="94"/>
      <c r="C6620" s="94"/>
      <c r="D6620" s="94"/>
      <c r="E6620" s="94"/>
      <c r="F6620" s="93"/>
      <c r="G6620" s="96"/>
    </row>
    <row r="6621">
      <c r="A6621" s="93"/>
      <c r="B6621" s="94"/>
      <c r="C6621" s="94"/>
      <c r="D6621" s="94"/>
      <c r="E6621" s="94"/>
      <c r="F6621" s="93"/>
      <c r="G6621" s="96"/>
    </row>
    <row r="6622">
      <c r="A6622" s="93"/>
      <c r="B6622" s="94"/>
      <c r="C6622" s="94"/>
      <c r="D6622" s="94"/>
      <c r="E6622" s="94"/>
      <c r="F6622" s="93"/>
      <c r="G6622" s="96"/>
    </row>
    <row r="6623">
      <c r="A6623" s="93"/>
      <c r="B6623" s="94"/>
      <c r="C6623" s="94"/>
      <c r="D6623" s="94"/>
      <c r="E6623" s="94"/>
      <c r="F6623" s="93"/>
      <c r="G6623" s="96"/>
    </row>
    <row r="6624">
      <c r="A6624" s="93"/>
      <c r="B6624" s="94"/>
      <c r="C6624" s="94"/>
      <c r="D6624" s="94"/>
      <c r="E6624" s="94"/>
      <c r="F6624" s="93"/>
      <c r="G6624" s="96"/>
    </row>
    <row r="6625">
      <c r="A6625" s="93"/>
      <c r="B6625" s="94"/>
      <c r="C6625" s="94"/>
      <c r="D6625" s="94"/>
      <c r="E6625" s="94"/>
      <c r="F6625" s="93"/>
      <c r="G6625" s="96"/>
    </row>
    <row r="6626">
      <c r="A6626" s="93"/>
      <c r="B6626" s="94"/>
      <c r="C6626" s="94"/>
      <c r="D6626" s="94"/>
      <c r="E6626" s="94"/>
      <c r="F6626" s="93"/>
      <c r="G6626" s="96"/>
    </row>
    <row r="6627">
      <c r="A6627" s="93"/>
      <c r="B6627" s="94"/>
      <c r="C6627" s="94"/>
      <c r="D6627" s="94"/>
      <c r="E6627" s="94"/>
      <c r="F6627" s="93"/>
      <c r="G6627" s="96"/>
    </row>
    <row r="6628">
      <c r="A6628" s="93"/>
      <c r="B6628" s="94"/>
      <c r="C6628" s="94"/>
      <c r="D6628" s="94"/>
      <c r="E6628" s="94"/>
      <c r="F6628" s="93"/>
      <c r="G6628" s="96"/>
    </row>
    <row r="6629">
      <c r="A6629" s="93"/>
      <c r="B6629" s="94"/>
      <c r="C6629" s="94"/>
      <c r="D6629" s="94"/>
      <c r="E6629" s="94"/>
      <c r="F6629" s="93"/>
      <c r="G6629" s="96"/>
    </row>
    <row r="6630">
      <c r="A6630" s="93"/>
      <c r="B6630" s="94"/>
      <c r="C6630" s="94"/>
      <c r="D6630" s="94"/>
      <c r="E6630" s="94"/>
      <c r="F6630" s="93"/>
      <c r="G6630" s="96"/>
    </row>
    <row r="6631">
      <c r="A6631" s="93"/>
      <c r="B6631" s="94"/>
      <c r="C6631" s="94"/>
      <c r="D6631" s="94"/>
      <c r="E6631" s="94"/>
      <c r="F6631" s="93"/>
      <c r="G6631" s="96"/>
    </row>
    <row r="6632">
      <c r="A6632" s="93"/>
      <c r="B6632" s="94"/>
      <c r="C6632" s="94"/>
      <c r="D6632" s="94"/>
      <c r="E6632" s="94"/>
      <c r="F6632" s="93"/>
      <c r="G6632" s="96"/>
    </row>
    <row r="6633">
      <c r="A6633" s="93"/>
      <c r="B6633" s="94"/>
      <c r="C6633" s="94"/>
      <c r="D6633" s="94"/>
      <c r="E6633" s="94"/>
      <c r="F6633" s="93"/>
      <c r="G6633" s="96"/>
    </row>
    <row r="6634">
      <c r="A6634" s="93"/>
      <c r="B6634" s="94"/>
      <c r="C6634" s="94"/>
      <c r="D6634" s="94"/>
      <c r="E6634" s="94"/>
      <c r="F6634" s="93"/>
      <c r="G6634" s="96"/>
    </row>
    <row r="6635">
      <c r="A6635" s="93"/>
      <c r="B6635" s="94"/>
      <c r="C6635" s="94"/>
      <c r="D6635" s="94"/>
      <c r="E6635" s="94"/>
      <c r="F6635" s="93"/>
      <c r="G6635" s="96"/>
    </row>
    <row r="6636">
      <c r="A6636" s="93"/>
      <c r="B6636" s="94"/>
      <c r="C6636" s="94"/>
      <c r="D6636" s="94"/>
      <c r="E6636" s="94"/>
      <c r="F6636" s="93"/>
      <c r="G6636" s="96"/>
    </row>
    <row r="6637">
      <c r="A6637" s="93"/>
      <c r="B6637" s="94"/>
      <c r="C6637" s="94"/>
      <c r="D6637" s="94"/>
      <c r="E6637" s="94"/>
      <c r="F6637" s="93"/>
      <c r="G6637" s="96"/>
    </row>
    <row r="6638">
      <c r="A6638" s="93"/>
      <c r="B6638" s="94"/>
      <c r="C6638" s="94"/>
      <c r="D6638" s="94"/>
      <c r="E6638" s="94"/>
      <c r="F6638" s="93"/>
      <c r="G6638" s="96"/>
    </row>
    <row r="6639">
      <c r="A6639" s="93"/>
      <c r="B6639" s="94"/>
      <c r="C6639" s="94"/>
      <c r="D6639" s="94"/>
      <c r="E6639" s="94"/>
      <c r="F6639" s="93"/>
      <c r="G6639" s="96"/>
    </row>
    <row r="6640">
      <c r="A6640" s="93"/>
      <c r="B6640" s="94"/>
      <c r="C6640" s="94"/>
      <c r="D6640" s="94"/>
      <c r="E6640" s="94"/>
      <c r="F6640" s="93"/>
      <c r="G6640" s="93"/>
    </row>
    <row r="6641">
      <c r="A6641" s="93"/>
      <c r="B6641" s="94"/>
      <c r="C6641" s="94"/>
      <c r="D6641" s="94"/>
      <c r="E6641" s="94"/>
      <c r="F6641" s="93"/>
      <c r="G6641" s="93"/>
    </row>
    <row r="6642">
      <c r="A6642" s="93"/>
      <c r="B6642" s="94"/>
      <c r="C6642" s="94"/>
      <c r="D6642" s="94"/>
      <c r="E6642" s="94"/>
      <c r="F6642" s="93"/>
      <c r="G6642" s="93"/>
    </row>
    <row r="6643">
      <c r="A6643" s="93"/>
      <c r="B6643" s="94"/>
      <c r="C6643" s="94"/>
      <c r="D6643" s="94"/>
      <c r="E6643" s="94"/>
      <c r="F6643" s="93"/>
      <c r="G6643" s="93"/>
    </row>
    <row r="6644">
      <c r="A6644" s="93"/>
      <c r="B6644" s="94"/>
      <c r="C6644" s="94"/>
      <c r="D6644" s="94"/>
      <c r="E6644" s="94"/>
      <c r="F6644" s="93"/>
      <c r="G6644" s="93"/>
    </row>
    <row r="6645">
      <c r="A6645" s="93"/>
      <c r="B6645" s="94"/>
      <c r="C6645" s="94"/>
      <c r="D6645" s="94"/>
      <c r="E6645" s="94"/>
      <c r="F6645" s="93"/>
      <c r="G6645" s="93"/>
    </row>
    <row r="6646">
      <c r="A6646" s="93"/>
      <c r="B6646" s="94"/>
      <c r="C6646" s="94"/>
      <c r="D6646" s="94"/>
      <c r="E6646" s="94"/>
      <c r="F6646" s="93"/>
      <c r="G6646" s="93"/>
    </row>
    <row r="6647">
      <c r="A6647" s="93"/>
      <c r="B6647" s="94"/>
      <c r="C6647" s="94"/>
      <c r="D6647" s="94"/>
      <c r="E6647" s="94"/>
      <c r="F6647" s="93"/>
      <c r="G6647" s="93"/>
    </row>
    <row r="6648">
      <c r="A6648" s="93"/>
      <c r="B6648" s="94"/>
      <c r="C6648" s="94"/>
      <c r="D6648" s="94"/>
      <c r="E6648" s="94"/>
      <c r="F6648" s="93"/>
      <c r="G6648" s="93"/>
    </row>
    <row r="6649">
      <c r="A6649" s="93"/>
      <c r="B6649" s="94"/>
      <c r="C6649" s="94"/>
      <c r="D6649" s="94"/>
      <c r="E6649" s="94"/>
      <c r="F6649" s="93"/>
      <c r="G6649" s="96"/>
    </row>
    <row r="6650">
      <c r="A6650" s="93"/>
      <c r="B6650" s="94"/>
      <c r="C6650" s="94"/>
      <c r="D6650" s="94"/>
      <c r="E6650" s="94"/>
      <c r="F6650" s="93"/>
      <c r="G6650" s="96"/>
    </row>
    <row r="6651">
      <c r="A6651" s="93"/>
      <c r="B6651" s="94"/>
      <c r="C6651" s="94"/>
      <c r="D6651" s="94"/>
      <c r="E6651" s="94"/>
      <c r="F6651" s="93"/>
      <c r="G6651" s="96"/>
    </row>
    <row r="6652">
      <c r="A6652" s="93"/>
      <c r="B6652" s="94"/>
      <c r="C6652" s="94"/>
      <c r="D6652" s="94"/>
      <c r="E6652" s="94"/>
      <c r="F6652" s="93"/>
      <c r="G6652" s="96"/>
    </row>
    <row r="6653">
      <c r="A6653" s="93"/>
      <c r="B6653" s="94"/>
      <c r="C6653" s="94"/>
      <c r="D6653" s="94"/>
      <c r="E6653" s="94"/>
      <c r="F6653" s="93"/>
      <c r="G6653" s="96"/>
    </row>
    <row r="6654">
      <c r="A6654" s="93"/>
      <c r="B6654" s="94"/>
      <c r="C6654" s="94"/>
      <c r="D6654" s="94"/>
      <c r="E6654" s="94"/>
      <c r="F6654" s="93"/>
      <c r="G6654" s="96"/>
    </row>
    <row r="6655">
      <c r="A6655" s="93"/>
      <c r="B6655" s="94"/>
      <c r="C6655" s="94"/>
      <c r="D6655" s="94"/>
      <c r="E6655" s="94"/>
      <c r="F6655" s="93"/>
      <c r="G6655" s="96"/>
    </row>
    <row r="6656">
      <c r="A6656" s="93"/>
      <c r="B6656" s="94"/>
      <c r="C6656" s="94"/>
      <c r="D6656" s="94"/>
      <c r="E6656" s="94"/>
      <c r="F6656" s="93"/>
      <c r="G6656" s="96"/>
    </row>
    <row r="6657">
      <c r="A6657" s="93"/>
      <c r="B6657" s="94"/>
      <c r="C6657" s="94"/>
      <c r="D6657" s="94"/>
      <c r="E6657" s="94"/>
      <c r="F6657" s="93"/>
      <c r="G6657" s="96"/>
    </row>
    <row r="6658">
      <c r="A6658" s="93"/>
      <c r="B6658" s="94"/>
      <c r="C6658" s="94"/>
      <c r="D6658" s="94"/>
      <c r="E6658" s="94"/>
      <c r="F6658" s="93"/>
      <c r="G6658" s="96"/>
    </row>
    <row r="6659">
      <c r="A6659" s="93"/>
      <c r="B6659" s="94"/>
      <c r="C6659" s="94"/>
      <c r="D6659" s="94"/>
      <c r="E6659" s="94"/>
      <c r="F6659" s="93"/>
      <c r="G6659" s="96"/>
    </row>
    <row r="6660">
      <c r="A6660" s="93"/>
      <c r="B6660" s="94"/>
      <c r="C6660" s="94"/>
      <c r="D6660" s="94"/>
      <c r="E6660" s="94"/>
      <c r="F6660" s="93"/>
      <c r="G6660" s="96"/>
    </row>
    <row r="6661">
      <c r="A6661" s="93"/>
      <c r="B6661" s="94"/>
      <c r="C6661" s="94"/>
      <c r="D6661" s="94"/>
      <c r="E6661" s="94"/>
      <c r="F6661" s="93"/>
      <c r="G6661" s="96"/>
    </row>
    <row r="6662">
      <c r="A6662" s="93"/>
      <c r="B6662" s="94"/>
      <c r="C6662" s="94"/>
      <c r="D6662" s="94"/>
      <c r="E6662" s="94"/>
      <c r="F6662" s="93"/>
      <c r="G6662" s="96"/>
    </row>
    <row r="6663">
      <c r="A6663" s="93"/>
      <c r="B6663" s="94"/>
      <c r="C6663" s="94"/>
      <c r="D6663" s="94"/>
      <c r="E6663" s="94"/>
      <c r="F6663" s="93"/>
      <c r="G6663" s="96"/>
    </row>
    <row r="6664">
      <c r="A6664" s="93"/>
      <c r="B6664" s="94"/>
      <c r="C6664" s="94"/>
      <c r="D6664" s="94"/>
      <c r="E6664" s="94"/>
      <c r="F6664" s="93"/>
      <c r="G6664" s="96"/>
    </row>
    <row r="6665">
      <c r="A6665" s="93"/>
      <c r="B6665" s="94"/>
      <c r="C6665" s="94"/>
      <c r="D6665" s="94"/>
      <c r="E6665" s="94"/>
      <c r="F6665" s="93"/>
      <c r="G6665" s="96"/>
    </row>
    <row r="6666">
      <c r="A6666" s="93"/>
      <c r="B6666" s="94"/>
      <c r="C6666" s="94"/>
      <c r="D6666" s="94"/>
      <c r="E6666" s="94"/>
      <c r="F6666" s="93"/>
      <c r="G6666" s="93"/>
    </row>
    <row r="6667">
      <c r="A6667" s="93"/>
      <c r="B6667" s="94"/>
      <c r="C6667" s="94"/>
      <c r="D6667" s="94"/>
      <c r="E6667" s="94"/>
      <c r="F6667" s="93"/>
      <c r="G6667" s="93"/>
    </row>
    <row r="6668">
      <c r="A6668" s="93"/>
      <c r="B6668" s="94"/>
      <c r="C6668" s="94"/>
      <c r="D6668" s="94"/>
      <c r="E6668" s="94"/>
      <c r="F6668" s="93"/>
      <c r="G6668" s="93"/>
    </row>
    <row r="6669">
      <c r="A6669" s="93"/>
      <c r="B6669" s="94"/>
      <c r="C6669" s="94"/>
      <c r="D6669" s="94"/>
      <c r="E6669" s="94"/>
      <c r="F6669" s="93"/>
      <c r="G6669" s="93"/>
    </row>
    <row r="6670">
      <c r="A6670" s="93"/>
      <c r="B6670" s="94"/>
      <c r="C6670" s="94"/>
      <c r="D6670" s="94"/>
      <c r="E6670" s="94"/>
      <c r="F6670" s="93"/>
      <c r="G6670" s="93"/>
    </row>
    <row r="6671">
      <c r="A6671" s="93"/>
      <c r="B6671" s="94"/>
      <c r="C6671" s="94"/>
      <c r="D6671" s="94"/>
      <c r="E6671" s="94"/>
      <c r="F6671" s="93"/>
      <c r="G6671" s="96"/>
    </row>
    <row r="6672">
      <c r="A6672" s="93"/>
      <c r="B6672" s="94"/>
      <c r="C6672" s="94"/>
      <c r="D6672" s="94"/>
      <c r="E6672" s="94"/>
      <c r="F6672" s="93"/>
      <c r="G6672" s="96"/>
    </row>
    <row r="6673">
      <c r="A6673" s="93"/>
      <c r="B6673" s="94"/>
      <c r="C6673" s="94"/>
      <c r="D6673" s="94"/>
      <c r="E6673" s="94"/>
      <c r="F6673" s="93"/>
      <c r="G6673" s="96"/>
    </row>
    <row r="6674">
      <c r="A6674" s="93"/>
      <c r="B6674" s="94"/>
      <c r="C6674" s="94"/>
      <c r="D6674" s="94"/>
      <c r="E6674" s="94"/>
      <c r="F6674" s="93"/>
      <c r="G6674" s="96"/>
    </row>
    <row r="6675">
      <c r="A6675" s="93"/>
      <c r="B6675" s="94"/>
      <c r="C6675" s="94"/>
      <c r="D6675" s="94"/>
      <c r="E6675" s="94"/>
      <c r="F6675" s="93"/>
      <c r="G6675" s="93"/>
    </row>
    <row r="6676">
      <c r="A6676" s="93"/>
      <c r="B6676" s="94"/>
      <c r="C6676" s="94"/>
      <c r="D6676" s="94"/>
      <c r="E6676" s="94"/>
      <c r="F6676" s="93"/>
      <c r="G6676" s="96"/>
    </row>
    <row r="6677">
      <c r="A6677" s="93"/>
      <c r="B6677" s="94"/>
      <c r="C6677" s="94"/>
      <c r="D6677" s="94"/>
      <c r="E6677" s="94"/>
      <c r="F6677" s="93"/>
      <c r="G6677" s="93"/>
    </row>
    <row r="6678">
      <c r="A6678" s="93"/>
      <c r="B6678" s="94"/>
      <c r="C6678" s="94"/>
      <c r="D6678" s="94"/>
      <c r="E6678" s="94"/>
      <c r="F6678" s="93"/>
      <c r="G6678" s="96"/>
    </row>
    <row r="6679">
      <c r="A6679" s="93"/>
      <c r="B6679" s="94"/>
      <c r="C6679" s="94"/>
      <c r="D6679" s="94"/>
      <c r="E6679" s="94"/>
      <c r="F6679" s="93"/>
      <c r="G6679" s="96"/>
    </row>
    <row r="6680">
      <c r="A6680" s="93"/>
      <c r="B6680" s="94"/>
      <c r="C6680" s="94"/>
      <c r="D6680" s="94"/>
      <c r="E6680" s="94"/>
      <c r="F6680" s="93"/>
      <c r="G6680" s="96"/>
    </row>
    <row r="6681">
      <c r="A6681" s="93"/>
      <c r="B6681" s="94"/>
      <c r="C6681" s="94"/>
      <c r="D6681" s="94"/>
      <c r="E6681" s="94"/>
      <c r="F6681" s="93"/>
      <c r="G6681" s="96"/>
    </row>
    <row r="6682">
      <c r="A6682" s="93"/>
      <c r="B6682" s="94"/>
      <c r="C6682" s="94"/>
      <c r="D6682" s="94"/>
      <c r="E6682" s="94"/>
      <c r="F6682" s="93"/>
      <c r="G6682" s="96"/>
    </row>
    <row r="6683">
      <c r="A6683" s="93"/>
      <c r="B6683" s="94"/>
      <c r="C6683" s="94"/>
      <c r="D6683" s="94"/>
      <c r="E6683" s="94"/>
      <c r="F6683" s="93"/>
      <c r="G6683" s="96"/>
    </row>
    <row r="6684">
      <c r="A6684" s="93"/>
      <c r="B6684" s="94"/>
      <c r="C6684" s="94"/>
      <c r="D6684" s="94"/>
      <c r="E6684" s="94"/>
      <c r="F6684" s="93"/>
      <c r="G6684" s="96"/>
    </row>
    <row r="6685">
      <c r="A6685" s="93"/>
      <c r="B6685" s="94"/>
      <c r="C6685" s="94"/>
      <c r="D6685" s="94"/>
      <c r="E6685" s="94"/>
      <c r="F6685" s="93"/>
      <c r="G6685" s="96"/>
    </row>
    <row r="6686">
      <c r="A6686" s="93"/>
      <c r="B6686" s="94"/>
      <c r="C6686" s="94"/>
      <c r="D6686" s="94"/>
      <c r="E6686" s="94"/>
      <c r="F6686" s="93"/>
      <c r="G6686" s="96"/>
    </row>
    <row r="6687">
      <c r="A6687" s="93"/>
      <c r="B6687" s="94"/>
      <c r="C6687" s="94"/>
      <c r="D6687" s="94"/>
      <c r="E6687" s="94"/>
      <c r="F6687" s="93"/>
      <c r="G6687" s="96"/>
    </row>
    <row r="6688">
      <c r="A6688" s="93"/>
      <c r="B6688" s="94"/>
      <c r="C6688" s="94"/>
      <c r="D6688" s="94"/>
      <c r="E6688" s="94"/>
      <c r="F6688" s="93"/>
      <c r="G6688" s="96"/>
    </row>
    <row r="6689">
      <c r="A6689" s="93"/>
      <c r="B6689" s="94"/>
      <c r="C6689" s="94"/>
      <c r="D6689" s="94"/>
      <c r="E6689" s="94"/>
      <c r="F6689" s="93"/>
      <c r="G6689" s="96"/>
    </row>
    <row r="6690">
      <c r="A6690" s="93"/>
      <c r="B6690" s="94"/>
      <c r="C6690" s="94"/>
      <c r="D6690" s="94"/>
      <c r="E6690" s="94"/>
      <c r="F6690" s="93"/>
      <c r="G6690" s="96"/>
    </row>
    <row r="6691">
      <c r="A6691" s="93"/>
      <c r="B6691" s="94"/>
      <c r="C6691" s="94"/>
      <c r="D6691" s="94"/>
      <c r="E6691" s="94"/>
      <c r="F6691" s="93"/>
      <c r="G6691" s="96"/>
    </row>
    <row r="6692">
      <c r="A6692" s="93"/>
      <c r="B6692" s="94"/>
      <c r="C6692" s="94"/>
      <c r="D6692" s="94"/>
      <c r="E6692" s="94"/>
      <c r="F6692" s="93"/>
      <c r="G6692" s="93"/>
    </row>
    <row r="6693">
      <c r="A6693" s="93"/>
      <c r="B6693" s="94"/>
      <c r="C6693" s="94"/>
      <c r="D6693" s="94"/>
      <c r="E6693" s="94"/>
      <c r="F6693" s="93"/>
      <c r="G6693" s="96"/>
    </row>
    <row r="6694">
      <c r="A6694" s="93"/>
      <c r="B6694" s="94"/>
      <c r="C6694" s="94"/>
      <c r="D6694" s="94"/>
      <c r="E6694" s="94"/>
      <c r="F6694" s="93"/>
      <c r="G6694" s="96"/>
    </row>
    <row r="6695">
      <c r="A6695" s="93"/>
      <c r="B6695" s="94"/>
      <c r="C6695" s="94"/>
      <c r="D6695" s="94"/>
      <c r="E6695" s="94"/>
      <c r="F6695" s="93"/>
      <c r="G6695" s="96"/>
    </row>
    <row r="6696">
      <c r="A6696" s="93"/>
      <c r="B6696" s="94"/>
      <c r="C6696" s="94"/>
      <c r="D6696" s="94"/>
      <c r="E6696" s="94"/>
      <c r="F6696" s="93"/>
      <c r="G6696" s="96"/>
    </row>
    <row r="6697">
      <c r="A6697" s="93"/>
      <c r="B6697" s="94"/>
      <c r="C6697" s="94"/>
      <c r="D6697" s="94"/>
      <c r="E6697" s="94"/>
      <c r="F6697" s="93"/>
      <c r="G6697" s="96"/>
    </row>
    <row r="6698">
      <c r="A6698" s="93"/>
      <c r="B6698" s="94"/>
      <c r="C6698" s="94"/>
      <c r="D6698" s="94"/>
      <c r="E6698" s="94"/>
      <c r="F6698" s="93"/>
      <c r="G6698" s="96"/>
    </row>
    <row r="6699">
      <c r="A6699" s="93"/>
      <c r="B6699" s="94"/>
      <c r="C6699" s="94"/>
      <c r="D6699" s="94"/>
      <c r="E6699" s="94"/>
      <c r="F6699" s="93"/>
      <c r="G6699" s="96"/>
    </row>
    <row r="6700">
      <c r="A6700" s="93"/>
      <c r="B6700" s="94"/>
      <c r="C6700" s="94"/>
      <c r="D6700" s="94"/>
      <c r="E6700" s="94"/>
      <c r="F6700" s="93"/>
      <c r="G6700" s="96"/>
    </row>
    <row r="6701">
      <c r="A6701" s="93"/>
      <c r="B6701" s="94"/>
      <c r="C6701" s="94"/>
      <c r="D6701" s="94"/>
      <c r="E6701" s="94"/>
      <c r="F6701" s="93"/>
      <c r="G6701" s="93"/>
    </row>
    <row r="6702">
      <c r="A6702" s="93"/>
      <c r="B6702" s="94"/>
      <c r="C6702" s="94"/>
      <c r="D6702" s="94"/>
      <c r="E6702" s="94"/>
      <c r="F6702" s="93"/>
      <c r="G6702" s="93"/>
    </row>
    <row r="6703">
      <c r="A6703" s="93"/>
      <c r="B6703" s="94"/>
      <c r="C6703" s="94"/>
      <c r="D6703" s="94"/>
      <c r="E6703" s="94"/>
      <c r="F6703" s="93"/>
      <c r="G6703" s="93"/>
    </row>
    <row r="6704">
      <c r="A6704" s="93"/>
      <c r="B6704" s="94"/>
      <c r="C6704" s="94"/>
      <c r="D6704" s="94"/>
      <c r="E6704" s="94"/>
      <c r="F6704" s="93"/>
      <c r="G6704" s="93"/>
    </row>
    <row r="6705">
      <c r="A6705" s="93"/>
      <c r="B6705" s="94"/>
      <c r="C6705" s="94"/>
      <c r="D6705" s="94"/>
      <c r="E6705" s="94"/>
      <c r="F6705" s="93"/>
      <c r="G6705" s="96"/>
    </row>
    <row r="6706">
      <c r="A6706" s="93"/>
      <c r="B6706" s="94"/>
      <c r="C6706" s="94"/>
      <c r="D6706" s="94"/>
      <c r="E6706" s="94"/>
      <c r="F6706" s="93"/>
      <c r="G6706" s="96"/>
    </row>
    <row r="6707">
      <c r="A6707" s="93"/>
      <c r="B6707" s="94"/>
      <c r="C6707" s="94"/>
      <c r="D6707" s="94"/>
      <c r="E6707" s="94"/>
      <c r="F6707" s="93"/>
      <c r="G6707" s="96"/>
    </row>
    <row r="6708">
      <c r="A6708" s="93"/>
      <c r="B6708" s="94"/>
      <c r="C6708" s="94"/>
      <c r="D6708" s="94"/>
      <c r="E6708" s="94"/>
      <c r="F6708" s="93"/>
      <c r="G6708" s="96"/>
    </row>
    <row r="6709">
      <c r="A6709" s="93"/>
      <c r="B6709" s="94"/>
      <c r="C6709" s="94"/>
      <c r="D6709" s="94"/>
      <c r="E6709" s="94"/>
      <c r="F6709" s="93"/>
      <c r="G6709" s="96"/>
    </row>
    <row r="6710">
      <c r="A6710" s="93"/>
      <c r="B6710" s="94"/>
      <c r="C6710" s="94"/>
      <c r="D6710" s="94"/>
      <c r="E6710" s="94"/>
      <c r="F6710" s="93"/>
      <c r="G6710" s="96"/>
    </row>
    <row r="6711">
      <c r="A6711" s="93"/>
      <c r="B6711" s="94"/>
      <c r="C6711" s="94"/>
      <c r="D6711" s="94"/>
      <c r="E6711" s="94"/>
      <c r="F6711" s="93"/>
      <c r="G6711" s="93"/>
    </row>
    <row r="6712">
      <c r="A6712" s="93"/>
      <c r="B6712" s="94"/>
      <c r="C6712" s="94"/>
      <c r="D6712" s="94"/>
      <c r="E6712" s="94"/>
      <c r="F6712" s="93"/>
      <c r="G6712" s="93"/>
    </row>
    <row r="6713">
      <c r="A6713" s="93"/>
      <c r="B6713" s="94"/>
      <c r="C6713" s="94"/>
      <c r="D6713" s="94"/>
      <c r="E6713" s="94"/>
      <c r="F6713" s="93"/>
      <c r="G6713" s="96"/>
    </row>
    <row r="6714">
      <c r="A6714" s="93"/>
      <c r="B6714" s="94"/>
      <c r="C6714" s="94"/>
      <c r="D6714" s="94"/>
      <c r="E6714" s="94"/>
      <c r="F6714" s="93"/>
      <c r="G6714" s="93"/>
    </row>
    <row r="6715">
      <c r="A6715" s="93"/>
      <c r="B6715" s="94"/>
      <c r="C6715" s="94"/>
      <c r="D6715" s="94"/>
      <c r="E6715" s="94"/>
      <c r="F6715" s="93"/>
      <c r="G6715" s="93"/>
    </row>
    <row r="6716">
      <c r="A6716" s="93"/>
      <c r="B6716" s="94"/>
      <c r="C6716" s="94"/>
      <c r="D6716" s="94"/>
      <c r="E6716" s="94"/>
      <c r="F6716" s="93"/>
      <c r="G6716" s="93"/>
    </row>
    <row r="6717">
      <c r="A6717" s="93"/>
      <c r="B6717" s="94"/>
      <c r="C6717" s="94"/>
      <c r="D6717" s="94"/>
      <c r="E6717" s="94"/>
      <c r="F6717" s="93"/>
      <c r="G6717" s="93"/>
    </row>
    <row r="6718">
      <c r="A6718" s="93"/>
      <c r="B6718" s="94"/>
      <c r="C6718" s="94"/>
      <c r="D6718" s="94"/>
      <c r="E6718" s="94"/>
      <c r="F6718" s="93"/>
      <c r="G6718" s="96"/>
    </row>
    <row r="6719">
      <c r="A6719" s="93"/>
      <c r="B6719" s="94"/>
      <c r="C6719" s="94"/>
      <c r="D6719" s="94"/>
      <c r="E6719" s="94"/>
      <c r="F6719" s="93"/>
      <c r="G6719" s="96"/>
    </row>
    <row r="6720">
      <c r="A6720" s="93"/>
      <c r="B6720" s="94"/>
      <c r="C6720" s="94"/>
      <c r="D6720" s="94"/>
      <c r="E6720" s="94"/>
      <c r="F6720" s="93"/>
      <c r="G6720" s="96"/>
    </row>
    <row r="6721">
      <c r="A6721" s="93"/>
      <c r="B6721" s="94"/>
      <c r="C6721" s="94"/>
      <c r="D6721" s="94"/>
      <c r="E6721" s="94"/>
      <c r="F6721" s="93"/>
      <c r="G6721" s="96"/>
    </row>
    <row r="6722">
      <c r="A6722" s="93"/>
      <c r="B6722" s="94"/>
      <c r="C6722" s="94"/>
      <c r="D6722" s="94"/>
      <c r="E6722" s="94"/>
      <c r="F6722" s="93"/>
      <c r="G6722" s="96"/>
    </row>
    <row r="6723">
      <c r="A6723" s="93"/>
      <c r="B6723" s="94"/>
      <c r="C6723" s="94"/>
      <c r="D6723" s="94"/>
      <c r="E6723" s="94"/>
      <c r="F6723" s="93"/>
      <c r="G6723" s="96"/>
    </row>
    <row r="6724">
      <c r="A6724" s="93"/>
      <c r="B6724" s="94"/>
      <c r="C6724" s="94"/>
      <c r="D6724" s="94"/>
      <c r="E6724" s="94"/>
      <c r="F6724" s="93"/>
      <c r="G6724" s="96"/>
    </row>
    <row r="6725">
      <c r="A6725" s="93"/>
      <c r="B6725" s="94"/>
      <c r="C6725" s="94"/>
      <c r="D6725" s="94"/>
      <c r="E6725" s="94"/>
      <c r="F6725" s="93"/>
      <c r="G6725" s="96"/>
    </row>
    <row r="6726">
      <c r="A6726" s="93"/>
      <c r="B6726" s="94"/>
      <c r="C6726" s="94"/>
      <c r="D6726" s="94"/>
      <c r="E6726" s="94"/>
      <c r="F6726" s="93"/>
      <c r="G6726" s="96"/>
    </row>
    <row r="6727">
      <c r="A6727" s="93"/>
      <c r="B6727" s="94"/>
      <c r="C6727" s="94"/>
      <c r="D6727" s="94"/>
      <c r="E6727" s="94"/>
      <c r="F6727" s="93"/>
      <c r="G6727" s="96"/>
    </row>
    <row r="6728">
      <c r="A6728" s="93"/>
      <c r="B6728" s="94"/>
      <c r="C6728" s="94"/>
      <c r="D6728" s="94"/>
      <c r="E6728" s="94"/>
      <c r="F6728" s="93"/>
      <c r="G6728" s="96"/>
    </row>
    <row r="6729">
      <c r="A6729" s="93"/>
      <c r="B6729" s="94"/>
      <c r="C6729" s="94"/>
      <c r="D6729" s="94"/>
      <c r="E6729" s="94"/>
      <c r="F6729" s="93"/>
      <c r="G6729" s="96"/>
    </row>
    <row r="6730">
      <c r="A6730" s="93"/>
      <c r="B6730" s="94"/>
      <c r="C6730" s="94"/>
      <c r="D6730" s="94"/>
      <c r="E6730" s="94"/>
      <c r="F6730" s="93"/>
      <c r="G6730" s="96"/>
    </row>
    <row r="6731">
      <c r="A6731" s="93"/>
      <c r="B6731" s="94"/>
      <c r="C6731" s="94"/>
      <c r="D6731" s="94"/>
      <c r="E6731" s="94"/>
      <c r="F6731" s="93"/>
      <c r="G6731" s="96"/>
    </row>
    <row r="6732">
      <c r="A6732" s="93"/>
      <c r="B6732" s="94"/>
      <c r="C6732" s="94"/>
      <c r="D6732" s="94"/>
      <c r="E6732" s="94"/>
      <c r="F6732" s="93"/>
      <c r="G6732" s="96"/>
    </row>
    <row r="6733">
      <c r="A6733" s="93"/>
      <c r="B6733" s="94"/>
      <c r="C6733" s="94"/>
      <c r="D6733" s="94"/>
      <c r="E6733" s="94"/>
      <c r="F6733" s="93"/>
      <c r="G6733" s="96"/>
    </row>
    <row r="6734">
      <c r="A6734" s="93"/>
      <c r="B6734" s="94"/>
      <c r="C6734" s="94"/>
      <c r="D6734" s="94"/>
      <c r="E6734" s="94"/>
      <c r="F6734" s="93"/>
      <c r="G6734" s="96"/>
    </row>
    <row r="6735">
      <c r="A6735" s="93"/>
      <c r="B6735" s="94"/>
      <c r="C6735" s="94"/>
      <c r="D6735" s="94"/>
      <c r="E6735" s="94"/>
      <c r="F6735" s="93"/>
      <c r="G6735" s="96"/>
    </row>
    <row r="6736">
      <c r="A6736" s="93"/>
      <c r="B6736" s="94"/>
      <c r="C6736" s="94"/>
      <c r="D6736" s="94"/>
      <c r="E6736" s="94"/>
      <c r="F6736" s="93"/>
      <c r="G6736" s="96"/>
    </row>
    <row r="6737">
      <c r="A6737" s="93"/>
      <c r="B6737" s="94"/>
      <c r="C6737" s="94"/>
      <c r="D6737" s="94"/>
      <c r="E6737" s="94"/>
      <c r="F6737" s="93"/>
      <c r="G6737" s="93"/>
    </row>
    <row r="6738">
      <c r="A6738" s="93"/>
      <c r="B6738" s="94"/>
      <c r="C6738" s="94"/>
      <c r="D6738" s="94"/>
      <c r="E6738" s="94"/>
      <c r="F6738" s="93"/>
      <c r="G6738" s="93"/>
    </row>
    <row r="6739">
      <c r="A6739" s="93"/>
      <c r="B6739" s="94"/>
      <c r="C6739" s="94"/>
      <c r="D6739" s="94"/>
      <c r="E6739" s="94"/>
      <c r="F6739" s="93"/>
      <c r="G6739" s="93"/>
    </row>
    <row r="6740">
      <c r="A6740" s="93"/>
      <c r="B6740" s="94"/>
      <c r="C6740" s="94"/>
      <c r="D6740" s="94"/>
      <c r="E6740" s="94"/>
      <c r="F6740" s="93"/>
      <c r="G6740" s="93"/>
    </row>
    <row r="6741">
      <c r="A6741" s="93"/>
      <c r="B6741" s="94"/>
      <c r="C6741" s="94"/>
      <c r="D6741" s="94"/>
      <c r="E6741" s="94"/>
      <c r="F6741" s="93"/>
      <c r="G6741" s="93"/>
    </row>
    <row r="6742">
      <c r="A6742" s="93"/>
      <c r="B6742" s="94"/>
      <c r="C6742" s="94"/>
      <c r="D6742" s="94"/>
      <c r="E6742" s="94"/>
      <c r="F6742" s="93"/>
      <c r="G6742" s="93"/>
    </row>
    <row r="6743">
      <c r="A6743" s="93"/>
      <c r="B6743" s="94"/>
      <c r="C6743" s="94"/>
      <c r="D6743" s="94"/>
      <c r="E6743" s="94"/>
      <c r="F6743" s="93"/>
      <c r="G6743" s="93"/>
    </row>
    <row r="6744">
      <c r="A6744" s="93"/>
      <c r="B6744" s="94"/>
      <c r="C6744" s="94"/>
      <c r="D6744" s="94"/>
      <c r="E6744" s="94"/>
      <c r="F6744" s="93"/>
      <c r="G6744" s="93"/>
    </row>
    <row r="6745">
      <c r="A6745" s="93"/>
      <c r="B6745" s="94"/>
      <c r="C6745" s="94"/>
      <c r="D6745" s="94"/>
      <c r="E6745" s="94"/>
      <c r="F6745" s="93"/>
      <c r="G6745" s="93"/>
    </row>
    <row r="6746">
      <c r="A6746" s="93"/>
      <c r="B6746" s="94"/>
      <c r="C6746" s="94"/>
      <c r="D6746" s="94"/>
      <c r="E6746" s="94"/>
      <c r="F6746" s="93"/>
      <c r="G6746" s="96"/>
    </row>
    <row r="6747">
      <c r="A6747" s="93"/>
      <c r="B6747" s="94"/>
      <c r="C6747" s="94"/>
      <c r="D6747" s="94"/>
      <c r="E6747" s="94"/>
      <c r="F6747" s="93"/>
      <c r="G6747" s="96"/>
    </row>
    <row r="6748">
      <c r="A6748" s="93"/>
      <c r="B6748" s="94"/>
      <c r="C6748" s="94"/>
      <c r="D6748" s="94"/>
      <c r="E6748" s="94"/>
      <c r="F6748" s="93"/>
      <c r="G6748" s="96"/>
    </row>
    <row r="6749">
      <c r="A6749" s="93"/>
      <c r="B6749" s="94"/>
      <c r="C6749" s="94"/>
      <c r="D6749" s="94"/>
      <c r="E6749" s="94"/>
      <c r="F6749" s="93"/>
      <c r="G6749" s="96"/>
    </row>
    <row r="6750">
      <c r="A6750" s="93"/>
      <c r="B6750" s="94"/>
      <c r="C6750" s="94"/>
      <c r="D6750" s="94"/>
      <c r="E6750" s="94"/>
      <c r="F6750" s="93"/>
      <c r="G6750" s="96"/>
    </row>
    <row r="6751">
      <c r="A6751" s="93"/>
      <c r="B6751" s="94"/>
      <c r="C6751" s="94"/>
      <c r="D6751" s="94"/>
      <c r="E6751" s="94"/>
      <c r="F6751" s="93"/>
      <c r="G6751" s="96"/>
    </row>
    <row r="6752">
      <c r="A6752" s="93"/>
      <c r="B6752" s="94"/>
      <c r="C6752" s="94"/>
      <c r="D6752" s="94"/>
      <c r="E6752" s="94"/>
      <c r="F6752" s="93"/>
      <c r="G6752" s="96"/>
    </row>
    <row r="6753">
      <c r="A6753" s="93"/>
      <c r="B6753" s="94"/>
      <c r="C6753" s="94"/>
      <c r="D6753" s="94"/>
      <c r="E6753" s="94"/>
      <c r="F6753" s="93"/>
      <c r="G6753" s="96"/>
    </row>
    <row r="6754">
      <c r="A6754" s="93"/>
      <c r="B6754" s="94"/>
      <c r="C6754" s="94"/>
      <c r="D6754" s="94"/>
      <c r="E6754" s="94"/>
      <c r="F6754" s="93"/>
      <c r="G6754" s="96"/>
    </row>
    <row r="6755">
      <c r="A6755" s="93"/>
      <c r="B6755" s="94"/>
      <c r="C6755" s="94"/>
      <c r="D6755" s="94"/>
      <c r="E6755" s="94"/>
      <c r="F6755" s="93"/>
      <c r="G6755" s="96"/>
    </row>
    <row r="6756">
      <c r="A6756" s="93"/>
      <c r="B6756" s="94"/>
      <c r="C6756" s="94"/>
      <c r="D6756" s="94"/>
      <c r="E6756" s="94"/>
      <c r="F6756" s="93"/>
      <c r="G6756" s="96"/>
    </row>
    <row r="6757">
      <c r="A6757" s="93"/>
      <c r="B6757" s="94"/>
      <c r="C6757" s="94"/>
      <c r="D6757" s="94"/>
      <c r="E6757" s="94"/>
      <c r="F6757" s="93"/>
      <c r="G6757" s="93"/>
    </row>
    <row r="6758">
      <c r="A6758" s="93"/>
      <c r="B6758" s="94"/>
      <c r="C6758" s="94"/>
      <c r="D6758" s="94"/>
      <c r="E6758" s="94"/>
      <c r="F6758" s="93"/>
      <c r="G6758" s="96"/>
    </row>
    <row r="6759">
      <c r="A6759" s="93"/>
      <c r="B6759" s="94"/>
      <c r="C6759" s="94"/>
      <c r="D6759" s="94"/>
      <c r="E6759" s="94"/>
      <c r="F6759" s="93"/>
      <c r="G6759" s="96"/>
    </row>
    <row r="6760">
      <c r="A6760" s="93"/>
      <c r="B6760" s="94"/>
      <c r="C6760" s="94"/>
      <c r="D6760" s="94"/>
      <c r="E6760" s="94"/>
      <c r="F6760" s="93"/>
      <c r="G6760" s="96"/>
    </row>
    <row r="6761">
      <c r="A6761" s="93"/>
      <c r="B6761" s="94"/>
      <c r="C6761" s="94"/>
      <c r="D6761" s="94"/>
      <c r="E6761" s="94"/>
      <c r="F6761" s="93"/>
      <c r="G6761" s="96"/>
    </row>
    <row r="6762">
      <c r="A6762" s="93"/>
      <c r="B6762" s="94"/>
      <c r="C6762" s="94"/>
      <c r="D6762" s="94"/>
      <c r="E6762" s="94"/>
      <c r="F6762" s="93"/>
      <c r="G6762" s="96"/>
    </row>
    <row r="6763">
      <c r="A6763" s="93"/>
      <c r="B6763" s="94"/>
      <c r="C6763" s="94"/>
      <c r="D6763" s="94"/>
      <c r="E6763" s="94"/>
      <c r="F6763" s="93"/>
      <c r="G6763" s="96"/>
    </row>
    <row r="6764">
      <c r="A6764" s="93"/>
      <c r="B6764" s="94"/>
      <c r="C6764" s="94"/>
      <c r="D6764" s="94"/>
      <c r="E6764" s="94"/>
      <c r="F6764" s="93"/>
      <c r="G6764" s="96"/>
    </row>
    <row r="6765">
      <c r="A6765" s="93"/>
      <c r="B6765" s="94"/>
      <c r="C6765" s="94"/>
      <c r="D6765" s="94"/>
      <c r="E6765" s="94"/>
      <c r="F6765" s="93"/>
      <c r="G6765" s="96"/>
    </row>
    <row r="6766">
      <c r="A6766" s="93"/>
      <c r="B6766" s="94"/>
      <c r="C6766" s="94"/>
      <c r="D6766" s="94"/>
      <c r="E6766" s="94"/>
      <c r="F6766" s="93"/>
      <c r="G6766" s="96"/>
    </row>
    <row r="6767">
      <c r="A6767" s="93"/>
      <c r="B6767" s="94"/>
      <c r="C6767" s="94"/>
      <c r="D6767" s="94"/>
      <c r="E6767" s="94"/>
      <c r="F6767" s="93"/>
      <c r="G6767" s="96"/>
    </row>
    <row r="6768">
      <c r="A6768" s="93"/>
      <c r="B6768" s="94"/>
      <c r="C6768" s="94"/>
      <c r="D6768" s="94"/>
      <c r="E6768" s="94"/>
      <c r="F6768" s="93"/>
      <c r="G6768" s="96"/>
    </row>
    <row r="6769">
      <c r="A6769" s="93"/>
      <c r="B6769" s="94"/>
      <c r="C6769" s="94"/>
      <c r="D6769" s="94"/>
      <c r="E6769" s="94"/>
      <c r="F6769" s="93"/>
      <c r="G6769" s="93"/>
    </row>
    <row r="6770">
      <c r="A6770" s="93"/>
      <c r="B6770" s="94"/>
      <c r="C6770" s="94"/>
      <c r="D6770" s="94"/>
      <c r="E6770" s="94"/>
      <c r="F6770" s="93"/>
      <c r="G6770" s="93"/>
    </row>
    <row r="6771">
      <c r="A6771" s="93"/>
      <c r="B6771" s="94"/>
      <c r="C6771" s="94"/>
      <c r="D6771" s="94"/>
      <c r="E6771" s="94"/>
      <c r="F6771" s="93"/>
      <c r="G6771" s="96"/>
    </row>
    <row r="6772">
      <c r="A6772" s="93"/>
      <c r="B6772" s="94"/>
      <c r="C6772" s="94"/>
      <c r="D6772" s="94"/>
      <c r="E6772" s="94"/>
      <c r="F6772" s="93"/>
      <c r="G6772" s="96"/>
    </row>
    <row r="6773">
      <c r="A6773" s="93"/>
      <c r="B6773" s="94"/>
      <c r="C6773" s="94"/>
      <c r="D6773" s="94"/>
      <c r="E6773" s="94"/>
      <c r="F6773" s="93"/>
      <c r="G6773" s="96"/>
    </row>
    <row r="6774">
      <c r="A6774" s="93"/>
      <c r="B6774" s="94"/>
      <c r="C6774" s="94"/>
      <c r="D6774" s="94"/>
      <c r="E6774" s="94"/>
      <c r="F6774" s="93"/>
      <c r="G6774" s="96"/>
    </row>
    <row r="6775">
      <c r="A6775" s="93"/>
      <c r="B6775" s="94"/>
      <c r="C6775" s="94"/>
      <c r="D6775" s="94"/>
      <c r="E6775" s="94"/>
      <c r="F6775" s="93"/>
      <c r="G6775" s="96"/>
    </row>
    <row r="6776">
      <c r="A6776" s="93"/>
      <c r="B6776" s="94"/>
      <c r="C6776" s="94"/>
      <c r="D6776" s="94"/>
      <c r="E6776" s="94"/>
      <c r="F6776" s="93"/>
      <c r="G6776" s="96"/>
    </row>
    <row r="6777">
      <c r="A6777" s="93"/>
      <c r="B6777" s="94"/>
      <c r="C6777" s="94"/>
      <c r="D6777" s="94"/>
      <c r="E6777" s="94"/>
      <c r="F6777" s="93"/>
      <c r="G6777" s="93"/>
    </row>
    <row r="6778">
      <c r="A6778" s="93"/>
      <c r="B6778" s="94"/>
      <c r="C6778" s="94"/>
      <c r="D6778" s="94"/>
      <c r="E6778" s="94"/>
      <c r="F6778" s="93"/>
      <c r="G6778" s="96"/>
    </row>
    <row r="6779">
      <c r="A6779" s="93"/>
      <c r="B6779" s="94"/>
      <c r="C6779" s="94"/>
      <c r="D6779" s="94"/>
      <c r="E6779" s="94"/>
      <c r="F6779" s="93"/>
      <c r="G6779" s="96"/>
    </row>
    <row r="6780">
      <c r="A6780" s="93"/>
      <c r="B6780" s="94"/>
      <c r="C6780" s="94"/>
      <c r="D6780" s="94"/>
      <c r="E6780" s="94"/>
      <c r="F6780" s="93"/>
      <c r="G6780" s="96"/>
    </row>
    <row r="6781">
      <c r="A6781" s="93"/>
      <c r="B6781" s="94"/>
      <c r="C6781" s="94"/>
      <c r="D6781" s="94"/>
      <c r="E6781" s="94"/>
      <c r="F6781" s="93"/>
      <c r="G6781" s="96"/>
    </row>
    <row r="6782">
      <c r="A6782" s="93"/>
      <c r="B6782" s="94"/>
      <c r="C6782" s="94"/>
      <c r="D6782" s="94"/>
      <c r="E6782" s="94"/>
      <c r="F6782" s="93"/>
      <c r="G6782" s="96"/>
    </row>
    <row r="6783">
      <c r="A6783" s="93"/>
      <c r="B6783" s="94"/>
      <c r="C6783" s="94"/>
      <c r="D6783" s="94"/>
      <c r="E6783" s="94"/>
      <c r="F6783" s="93"/>
      <c r="G6783" s="96"/>
    </row>
    <row r="6784">
      <c r="A6784" s="93"/>
      <c r="B6784" s="94"/>
      <c r="C6784" s="94"/>
      <c r="D6784" s="94"/>
      <c r="E6784" s="94"/>
      <c r="F6784" s="93"/>
      <c r="G6784" s="96"/>
    </row>
    <row r="6785">
      <c r="A6785" s="93"/>
      <c r="B6785" s="94"/>
      <c r="C6785" s="94"/>
      <c r="D6785" s="94"/>
      <c r="E6785" s="94"/>
      <c r="F6785" s="93"/>
      <c r="G6785" s="96"/>
    </row>
    <row r="6786">
      <c r="A6786" s="93"/>
      <c r="B6786" s="94"/>
      <c r="C6786" s="94"/>
      <c r="D6786" s="94"/>
      <c r="E6786" s="94"/>
      <c r="F6786" s="93"/>
      <c r="G6786" s="96"/>
    </row>
    <row r="6787">
      <c r="A6787" s="93"/>
      <c r="B6787" s="94"/>
      <c r="C6787" s="94"/>
      <c r="D6787" s="94"/>
      <c r="E6787" s="94"/>
      <c r="F6787" s="93"/>
      <c r="G6787" s="96"/>
    </row>
    <row r="6788">
      <c r="A6788" s="93"/>
      <c r="B6788" s="94"/>
      <c r="C6788" s="94"/>
      <c r="D6788" s="94"/>
      <c r="E6788" s="94"/>
      <c r="F6788" s="93"/>
      <c r="G6788" s="96"/>
    </row>
    <row r="6789">
      <c r="A6789" s="93"/>
      <c r="B6789" s="94"/>
      <c r="C6789" s="94"/>
      <c r="D6789" s="94"/>
      <c r="E6789" s="94"/>
      <c r="F6789" s="93"/>
      <c r="G6789" s="96"/>
    </row>
    <row r="6790">
      <c r="A6790" s="93"/>
      <c r="B6790" s="94"/>
      <c r="C6790" s="94"/>
      <c r="D6790" s="94"/>
      <c r="E6790" s="94"/>
      <c r="F6790" s="93"/>
      <c r="G6790" s="96"/>
    </row>
    <row r="6791">
      <c r="A6791" s="93"/>
      <c r="B6791" s="94"/>
      <c r="C6791" s="94"/>
      <c r="D6791" s="94"/>
      <c r="E6791" s="94"/>
      <c r="F6791" s="93"/>
      <c r="G6791" s="93"/>
    </row>
    <row r="6792">
      <c r="A6792" s="93"/>
      <c r="B6792" s="94"/>
      <c r="C6792" s="94"/>
      <c r="D6792" s="94"/>
      <c r="E6792" s="94"/>
      <c r="F6792" s="93"/>
      <c r="G6792" s="93"/>
    </row>
    <row r="6793">
      <c r="A6793" s="93"/>
      <c r="B6793" s="94"/>
      <c r="C6793" s="94"/>
      <c r="D6793" s="94"/>
      <c r="E6793" s="94"/>
      <c r="F6793" s="93"/>
      <c r="G6793" s="93"/>
    </row>
    <row r="6794">
      <c r="A6794" s="93"/>
      <c r="B6794" s="94"/>
      <c r="C6794" s="94"/>
      <c r="D6794" s="94"/>
      <c r="E6794" s="94"/>
      <c r="F6794" s="93"/>
      <c r="G6794" s="93"/>
    </row>
    <row r="6795">
      <c r="A6795" s="93"/>
      <c r="B6795" s="94"/>
      <c r="C6795" s="94"/>
      <c r="D6795" s="94"/>
      <c r="E6795" s="94"/>
      <c r="F6795" s="93"/>
      <c r="G6795" s="93"/>
    </row>
    <row r="6796">
      <c r="A6796" s="93"/>
      <c r="B6796" s="94"/>
      <c r="C6796" s="94"/>
      <c r="D6796" s="94"/>
      <c r="E6796" s="94"/>
      <c r="F6796" s="93"/>
      <c r="G6796" s="93"/>
    </row>
    <row r="6797">
      <c r="A6797" s="93"/>
      <c r="B6797" s="94"/>
      <c r="C6797" s="94"/>
      <c r="D6797" s="94"/>
      <c r="E6797" s="94"/>
      <c r="F6797" s="93"/>
      <c r="G6797" s="96"/>
    </row>
    <row r="6798">
      <c r="A6798" s="93"/>
      <c r="B6798" s="94"/>
      <c r="C6798" s="94"/>
      <c r="D6798" s="94"/>
      <c r="E6798" s="94"/>
      <c r="F6798" s="93"/>
      <c r="G6798" s="96"/>
    </row>
    <row r="6799">
      <c r="A6799" s="93"/>
      <c r="B6799" s="94"/>
      <c r="C6799" s="94"/>
      <c r="D6799" s="94"/>
      <c r="E6799" s="94"/>
      <c r="F6799" s="93"/>
      <c r="G6799" s="96"/>
    </row>
    <row r="6800">
      <c r="A6800" s="93"/>
      <c r="B6800" s="94"/>
      <c r="C6800" s="94"/>
      <c r="D6800" s="94"/>
      <c r="E6800" s="94"/>
      <c r="F6800" s="93"/>
      <c r="G6800" s="96"/>
    </row>
    <row r="6801">
      <c r="A6801" s="93"/>
      <c r="B6801" s="94"/>
      <c r="C6801" s="94"/>
      <c r="D6801" s="94"/>
      <c r="E6801" s="94"/>
      <c r="F6801" s="93"/>
      <c r="G6801" s="96"/>
    </row>
    <row r="6802">
      <c r="A6802" s="93"/>
      <c r="B6802" s="94"/>
      <c r="C6802" s="94"/>
      <c r="D6802" s="94"/>
      <c r="E6802" s="94"/>
      <c r="F6802" s="93"/>
      <c r="G6802" s="96"/>
    </row>
    <row r="6803">
      <c r="A6803" s="93"/>
      <c r="B6803" s="94"/>
      <c r="C6803" s="94"/>
      <c r="D6803" s="94"/>
      <c r="E6803" s="94"/>
      <c r="F6803" s="93"/>
      <c r="G6803" s="96"/>
    </row>
    <row r="6804">
      <c r="A6804" s="93"/>
      <c r="B6804" s="94"/>
      <c r="C6804" s="94"/>
      <c r="D6804" s="94"/>
      <c r="E6804" s="94"/>
      <c r="F6804" s="93"/>
      <c r="G6804" s="96"/>
    </row>
    <row r="6805">
      <c r="A6805" s="93"/>
      <c r="B6805" s="94"/>
      <c r="C6805" s="94"/>
      <c r="D6805" s="94"/>
      <c r="E6805" s="94"/>
      <c r="F6805" s="93"/>
      <c r="G6805" s="96"/>
    </row>
    <row r="6806">
      <c r="A6806" s="93"/>
      <c r="B6806" s="94"/>
      <c r="C6806" s="94"/>
      <c r="D6806" s="94"/>
      <c r="E6806" s="94"/>
      <c r="F6806" s="93"/>
      <c r="G6806" s="96"/>
    </row>
    <row r="6807">
      <c r="A6807" s="93"/>
      <c r="B6807" s="94"/>
      <c r="C6807" s="94"/>
      <c r="D6807" s="94"/>
      <c r="E6807" s="94"/>
      <c r="F6807" s="93"/>
      <c r="G6807" s="96"/>
    </row>
    <row r="6808">
      <c r="A6808" s="93"/>
      <c r="B6808" s="94"/>
      <c r="C6808" s="94"/>
      <c r="D6808" s="94"/>
      <c r="E6808" s="94"/>
      <c r="F6808" s="93"/>
      <c r="G6808" s="96"/>
    </row>
    <row r="6809">
      <c r="A6809" s="93"/>
      <c r="B6809" s="94"/>
      <c r="C6809" s="94"/>
      <c r="D6809" s="94"/>
      <c r="E6809" s="94"/>
      <c r="F6809" s="93"/>
      <c r="G6809" s="96"/>
    </row>
    <row r="6810">
      <c r="A6810" s="93"/>
      <c r="B6810" s="94"/>
      <c r="C6810" s="94"/>
      <c r="D6810" s="94"/>
      <c r="E6810" s="94"/>
      <c r="F6810" s="93"/>
      <c r="G6810" s="96"/>
    </row>
    <row r="6811">
      <c r="A6811" s="93"/>
      <c r="B6811" s="94"/>
      <c r="C6811" s="94"/>
      <c r="D6811" s="94"/>
      <c r="E6811" s="94"/>
      <c r="F6811" s="93"/>
      <c r="G6811" s="93"/>
    </row>
    <row r="6812">
      <c r="A6812" s="93"/>
      <c r="B6812" s="94"/>
      <c r="C6812" s="94"/>
      <c r="D6812" s="94"/>
      <c r="E6812" s="94"/>
      <c r="F6812" s="93"/>
      <c r="G6812" s="96"/>
    </row>
    <row r="6813">
      <c r="A6813" s="93"/>
      <c r="B6813" s="94"/>
      <c r="C6813" s="94"/>
      <c r="D6813" s="94"/>
      <c r="E6813" s="94"/>
      <c r="F6813" s="93"/>
      <c r="G6813" s="96"/>
    </row>
    <row r="6814">
      <c r="A6814" s="93"/>
      <c r="B6814" s="94"/>
      <c r="C6814" s="94"/>
      <c r="D6814" s="94"/>
      <c r="E6814" s="94"/>
      <c r="F6814" s="93"/>
      <c r="G6814" s="96"/>
    </row>
    <row r="6815">
      <c r="A6815" s="93"/>
      <c r="B6815" s="94"/>
      <c r="C6815" s="94"/>
      <c r="D6815" s="94"/>
      <c r="E6815" s="94"/>
      <c r="F6815" s="93"/>
      <c r="G6815" s="96"/>
    </row>
    <row r="6816">
      <c r="A6816" s="93"/>
      <c r="B6816" s="94"/>
      <c r="C6816" s="94"/>
      <c r="D6816" s="94"/>
      <c r="E6816" s="94"/>
      <c r="F6816" s="93"/>
      <c r="G6816" s="96"/>
    </row>
    <row r="6817">
      <c r="A6817" s="93"/>
      <c r="B6817" s="94"/>
      <c r="C6817" s="94"/>
      <c r="D6817" s="94"/>
      <c r="E6817" s="94"/>
      <c r="F6817" s="93"/>
      <c r="G6817" s="96"/>
    </row>
    <row r="6818">
      <c r="A6818" s="93"/>
      <c r="B6818" s="94"/>
      <c r="C6818" s="94"/>
      <c r="D6818" s="94"/>
      <c r="E6818" s="94"/>
      <c r="F6818" s="93"/>
      <c r="G6818" s="96"/>
    </row>
    <row r="6819">
      <c r="A6819" s="93"/>
      <c r="B6819" s="94"/>
      <c r="C6819" s="94"/>
      <c r="D6819" s="94"/>
      <c r="E6819" s="94"/>
      <c r="F6819" s="93"/>
      <c r="G6819" s="96"/>
    </row>
    <row r="6820">
      <c r="A6820" s="93"/>
      <c r="B6820" s="94"/>
      <c r="C6820" s="94"/>
      <c r="D6820" s="94"/>
      <c r="E6820" s="94"/>
      <c r="F6820" s="93"/>
      <c r="G6820" s="96"/>
    </row>
    <row r="6821">
      <c r="A6821" s="93"/>
      <c r="B6821" s="94"/>
      <c r="C6821" s="94"/>
      <c r="D6821" s="94"/>
      <c r="E6821" s="94"/>
      <c r="F6821" s="93"/>
      <c r="G6821" s="96"/>
    </row>
    <row r="6822">
      <c r="A6822" s="93"/>
      <c r="B6822" s="94"/>
      <c r="C6822" s="94"/>
      <c r="D6822" s="94"/>
      <c r="E6822" s="94"/>
      <c r="F6822" s="93"/>
      <c r="G6822" s="96"/>
    </row>
    <row r="6823">
      <c r="A6823" s="93"/>
      <c r="B6823" s="94"/>
      <c r="C6823" s="94"/>
      <c r="D6823" s="94"/>
      <c r="E6823" s="94"/>
      <c r="F6823" s="93"/>
      <c r="G6823" s="96"/>
    </row>
    <row r="6824">
      <c r="A6824" s="93"/>
      <c r="B6824" s="94"/>
      <c r="C6824" s="94"/>
      <c r="D6824" s="94"/>
      <c r="E6824" s="94"/>
      <c r="F6824" s="93"/>
      <c r="G6824" s="96"/>
    </row>
    <row r="6825">
      <c r="A6825" s="93"/>
      <c r="B6825" s="94"/>
      <c r="C6825" s="94"/>
      <c r="D6825" s="94"/>
      <c r="E6825" s="94"/>
      <c r="F6825" s="93"/>
      <c r="G6825" s="96"/>
    </row>
    <row r="6826">
      <c r="A6826" s="93"/>
      <c r="B6826" s="94"/>
      <c r="C6826" s="94"/>
      <c r="D6826" s="94"/>
      <c r="E6826" s="94"/>
      <c r="F6826" s="93"/>
      <c r="G6826" s="96"/>
    </row>
    <row r="6827">
      <c r="A6827" s="93"/>
      <c r="B6827" s="94"/>
      <c r="C6827" s="94"/>
      <c r="D6827" s="94"/>
      <c r="E6827" s="94"/>
      <c r="F6827" s="93"/>
      <c r="G6827" s="96"/>
    </row>
    <row r="6828">
      <c r="A6828" s="93"/>
      <c r="B6828" s="94"/>
      <c r="C6828" s="94"/>
      <c r="D6828" s="94"/>
      <c r="E6828" s="94"/>
      <c r="F6828" s="93"/>
      <c r="G6828" s="96"/>
    </row>
    <row r="6829">
      <c r="A6829" s="93"/>
      <c r="B6829" s="94"/>
      <c r="C6829" s="94"/>
      <c r="D6829" s="94"/>
      <c r="E6829" s="94"/>
      <c r="F6829" s="93"/>
      <c r="G6829" s="96"/>
    </row>
    <row r="6830">
      <c r="A6830" s="93"/>
      <c r="B6830" s="94"/>
      <c r="C6830" s="94"/>
      <c r="D6830" s="94"/>
      <c r="E6830" s="94"/>
      <c r="F6830" s="93"/>
      <c r="G6830" s="96"/>
    </row>
    <row r="6831">
      <c r="A6831" s="93"/>
      <c r="B6831" s="94"/>
      <c r="C6831" s="94"/>
      <c r="D6831" s="94"/>
      <c r="E6831" s="94"/>
      <c r="F6831" s="93"/>
      <c r="G6831" s="96"/>
    </row>
    <row r="6832">
      <c r="A6832" s="93"/>
      <c r="B6832" s="94"/>
      <c r="C6832" s="94"/>
      <c r="D6832" s="94"/>
      <c r="E6832" s="94"/>
      <c r="F6832" s="93"/>
      <c r="G6832" s="96"/>
    </row>
    <row r="6833">
      <c r="A6833" s="93"/>
      <c r="B6833" s="94"/>
      <c r="C6833" s="94"/>
      <c r="D6833" s="94"/>
      <c r="E6833" s="94"/>
      <c r="F6833" s="93"/>
      <c r="G6833" s="93"/>
    </row>
    <row r="6834">
      <c r="A6834" s="93"/>
      <c r="B6834" s="94"/>
      <c r="C6834" s="94"/>
      <c r="D6834" s="94"/>
      <c r="E6834" s="94"/>
      <c r="F6834" s="93"/>
      <c r="G6834" s="96"/>
    </row>
    <row r="6835">
      <c r="A6835" s="93"/>
      <c r="B6835" s="94"/>
      <c r="C6835" s="94"/>
      <c r="D6835" s="94"/>
      <c r="E6835" s="94"/>
      <c r="F6835" s="93"/>
      <c r="G6835" s="96"/>
    </row>
    <row r="6836">
      <c r="A6836" s="93"/>
      <c r="B6836" s="94"/>
      <c r="C6836" s="94"/>
      <c r="D6836" s="94"/>
      <c r="E6836" s="94"/>
      <c r="F6836" s="93"/>
      <c r="G6836" s="96"/>
    </row>
    <row r="6837">
      <c r="A6837" s="93"/>
      <c r="B6837" s="94"/>
      <c r="C6837" s="94"/>
      <c r="D6837" s="94"/>
      <c r="E6837" s="94"/>
      <c r="F6837" s="93"/>
      <c r="G6837" s="96"/>
    </row>
    <row r="6838">
      <c r="A6838" s="93"/>
      <c r="B6838" s="94"/>
      <c r="C6838" s="94"/>
      <c r="D6838" s="94"/>
      <c r="E6838" s="94"/>
      <c r="F6838" s="93"/>
      <c r="G6838" s="96"/>
    </row>
    <row r="6839">
      <c r="A6839" s="93"/>
      <c r="B6839" s="94"/>
      <c r="C6839" s="94"/>
      <c r="D6839" s="94"/>
      <c r="E6839" s="94"/>
      <c r="F6839" s="93"/>
      <c r="G6839" s="96"/>
    </row>
    <row r="6840">
      <c r="A6840" s="93"/>
      <c r="B6840" s="94"/>
      <c r="C6840" s="94"/>
      <c r="D6840" s="94"/>
      <c r="E6840" s="94"/>
      <c r="F6840" s="93"/>
      <c r="G6840" s="96"/>
    </row>
    <row r="6841">
      <c r="A6841" s="93"/>
      <c r="B6841" s="94"/>
      <c r="C6841" s="94"/>
      <c r="D6841" s="94"/>
      <c r="E6841" s="94"/>
      <c r="F6841" s="93"/>
      <c r="G6841" s="96"/>
    </row>
    <row r="6842">
      <c r="A6842" s="93"/>
      <c r="B6842" s="94"/>
      <c r="C6842" s="94"/>
      <c r="D6842" s="94"/>
      <c r="E6842" s="94"/>
      <c r="F6842" s="93"/>
      <c r="G6842" s="96"/>
    </row>
    <row r="6843">
      <c r="A6843" s="93"/>
      <c r="B6843" s="94"/>
      <c r="C6843" s="94"/>
      <c r="D6843" s="94"/>
      <c r="E6843" s="94"/>
      <c r="F6843" s="93"/>
      <c r="G6843" s="96"/>
    </row>
    <row r="6844">
      <c r="A6844" s="93"/>
      <c r="B6844" s="94"/>
      <c r="C6844" s="94"/>
      <c r="D6844" s="94"/>
      <c r="E6844" s="94"/>
      <c r="F6844" s="93"/>
      <c r="G6844" s="96"/>
    </row>
    <row r="6845">
      <c r="A6845" s="93"/>
      <c r="B6845" s="94"/>
      <c r="C6845" s="94"/>
      <c r="D6845" s="94"/>
      <c r="E6845" s="94"/>
      <c r="F6845" s="93"/>
      <c r="G6845" s="96"/>
    </row>
    <row r="6846">
      <c r="A6846" s="93"/>
      <c r="B6846" s="94"/>
      <c r="C6846" s="94"/>
      <c r="D6846" s="94"/>
      <c r="E6846" s="94"/>
      <c r="F6846" s="93"/>
      <c r="G6846" s="96"/>
    </row>
    <row r="6847">
      <c r="A6847" s="93"/>
      <c r="B6847" s="94"/>
      <c r="C6847" s="94"/>
      <c r="D6847" s="94"/>
      <c r="E6847" s="94"/>
      <c r="F6847" s="93"/>
      <c r="G6847" s="96"/>
    </row>
    <row r="6848">
      <c r="A6848" s="93"/>
      <c r="B6848" s="94"/>
      <c r="C6848" s="94"/>
      <c r="D6848" s="94"/>
      <c r="E6848" s="94"/>
      <c r="F6848" s="93"/>
      <c r="G6848" s="96"/>
    </row>
    <row r="6849">
      <c r="A6849" s="93"/>
      <c r="B6849" s="94"/>
      <c r="C6849" s="94"/>
      <c r="D6849" s="94"/>
      <c r="E6849" s="94"/>
      <c r="F6849" s="93"/>
      <c r="G6849" s="96"/>
    </row>
    <row r="6850">
      <c r="A6850" s="93"/>
      <c r="B6850" s="94"/>
      <c r="C6850" s="94"/>
      <c r="D6850" s="94"/>
      <c r="E6850" s="94"/>
      <c r="F6850" s="93"/>
      <c r="G6850" s="96"/>
    </row>
    <row r="6851">
      <c r="A6851" s="93"/>
      <c r="B6851" s="94"/>
      <c r="C6851" s="94"/>
      <c r="D6851" s="94"/>
      <c r="E6851" s="94"/>
      <c r="F6851" s="93"/>
      <c r="G6851" s="96"/>
    </row>
    <row r="6852">
      <c r="A6852" s="93"/>
      <c r="B6852" s="94"/>
      <c r="C6852" s="94"/>
      <c r="D6852" s="94"/>
      <c r="E6852" s="94"/>
      <c r="F6852" s="93"/>
      <c r="G6852" s="96"/>
    </row>
    <row r="6853">
      <c r="A6853" s="93"/>
      <c r="B6853" s="94"/>
      <c r="C6853" s="94"/>
      <c r="D6853" s="94"/>
      <c r="E6853" s="94"/>
      <c r="F6853" s="93"/>
      <c r="G6853" s="96"/>
    </row>
    <row r="6854">
      <c r="A6854" s="93"/>
      <c r="B6854" s="94"/>
      <c r="C6854" s="94"/>
      <c r="D6854" s="94"/>
      <c r="E6854" s="94"/>
      <c r="F6854" s="93"/>
      <c r="G6854" s="96"/>
    </row>
    <row r="6855">
      <c r="A6855" s="93"/>
      <c r="B6855" s="94"/>
      <c r="C6855" s="94"/>
      <c r="D6855" s="94"/>
      <c r="E6855" s="94"/>
      <c r="F6855" s="93"/>
      <c r="G6855" s="96"/>
    </row>
    <row r="6856">
      <c r="A6856" s="93"/>
      <c r="B6856" s="94"/>
      <c r="C6856" s="94"/>
      <c r="D6856" s="94"/>
      <c r="E6856" s="94"/>
      <c r="F6856" s="93"/>
      <c r="G6856" s="96"/>
    </row>
    <row r="6857">
      <c r="A6857" s="93"/>
      <c r="B6857" s="94"/>
      <c r="C6857" s="94"/>
      <c r="D6857" s="94"/>
      <c r="E6857" s="94"/>
      <c r="F6857" s="93"/>
      <c r="G6857" s="96"/>
    </row>
    <row r="6858">
      <c r="A6858" s="93"/>
      <c r="B6858" s="94"/>
      <c r="C6858" s="94"/>
      <c r="D6858" s="94"/>
      <c r="E6858" s="94"/>
      <c r="F6858" s="93"/>
      <c r="G6858" s="96"/>
    </row>
    <row r="6859">
      <c r="A6859" s="93"/>
      <c r="B6859" s="94"/>
      <c r="C6859" s="94"/>
      <c r="D6859" s="94"/>
      <c r="E6859" s="94"/>
      <c r="F6859" s="93"/>
      <c r="G6859" s="96"/>
    </row>
    <row r="6860">
      <c r="A6860" s="93"/>
      <c r="B6860" s="94"/>
      <c r="C6860" s="94"/>
      <c r="D6860" s="94"/>
      <c r="E6860" s="94"/>
      <c r="F6860" s="93"/>
      <c r="G6860" s="96"/>
    </row>
    <row r="6861">
      <c r="A6861" s="93"/>
      <c r="B6861" s="94"/>
      <c r="C6861" s="94"/>
      <c r="D6861" s="94"/>
      <c r="E6861" s="94"/>
      <c r="F6861" s="93"/>
      <c r="G6861" s="96"/>
    </row>
    <row r="6862">
      <c r="A6862" s="93"/>
      <c r="B6862" s="94"/>
      <c r="C6862" s="94"/>
      <c r="D6862" s="94"/>
      <c r="E6862" s="94"/>
      <c r="F6862" s="93"/>
      <c r="G6862" s="96"/>
    </row>
    <row r="6863">
      <c r="A6863" s="93"/>
      <c r="B6863" s="94"/>
      <c r="C6863" s="94"/>
      <c r="D6863" s="94"/>
      <c r="E6863" s="94"/>
      <c r="F6863" s="93"/>
      <c r="G6863" s="96"/>
    </row>
    <row r="6864">
      <c r="A6864" s="93"/>
      <c r="B6864" s="94"/>
      <c r="C6864" s="94"/>
      <c r="D6864" s="94"/>
      <c r="E6864" s="94"/>
      <c r="F6864" s="93"/>
      <c r="G6864" s="96"/>
    </row>
    <row r="6865">
      <c r="A6865" s="93"/>
      <c r="B6865" s="94"/>
      <c r="C6865" s="94"/>
      <c r="D6865" s="94"/>
      <c r="E6865" s="94"/>
      <c r="F6865" s="93"/>
      <c r="G6865" s="96"/>
    </row>
    <row r="6866">
      <c r="A6866" s="93"/>
      <c r="B6866" s="94"/>
      <c r="C6866" s="94"/>
      <c r="D6866" s="94"/>
      <c r="E6866" s="94"/>
      <c r="F6866" s="93"/>
      <c r="G6866" s="96"/>
    </row>
    <row r="6867">
      <c r="A6867" s="93"/>
      <c r="B6867" s="94"/>
      <c r="C6867" s="94"/>
      <c r="D6867" s="94"/>
      <c r="E6867" s="94"/>
      <c r="F6867" s="93"/>
      <c r="G6867" s="96"/>
    </row>
    <row r="6868">
      <c r="A6868" s="93"/>
      <c r="B6868" s="94"/>
      <c r="C6868" s="94"/>
      <c r="D6868" s="94"/>
      <c r="E6868" s="94"/>
      <c r="F6868" s="93"/>
      <c r="G6868" s="96"/>
    </row>
    <row r="6869">
      <c r="A6869" s="93"/>
      <c r="B6869" s="94"/>
      <c r="C6869" s="94"/>
      <c r="D6869" s="94"/>
      <c r="E6869" s="94"/>
      <c r="F6869" s="93"/>
      <c r="G6869" s="96"/>
    </row>
    <row r="6870">
      <c r="A6870" s="93"/>
      <c r="B6870" s="94"/>
      <c r="C6870" s="94"/>
      <c r="D6870" s="94"/>
      <c r="E6870" s="94"/>
      <c r="F6870" s="93"/>
      <c r="G6870" s="96"/>
    </row>
    <row r="6871">
      <c r="A6871" s="93"/>
      <c r="B6871" s="94"/>
      <c r="C6871" s="94"/>
      <c r="D6871" s="94"/>
      <c r="E6871" s="94"/>
      <c r="F6871" s="93"/>
      <c r="G6871" s="96"/>
    </row>
    <row r="6872">
      <c r="A6872" s="93"/>
      <c r="B6872" s="94"/>
      <c r="C6872" s="94"/>
      <c r="D6872" s="94"/>
      <c r="E6872" s="94"/>
      <c r="F6872" s="93"/>
      <c r="G6872" s="96"/>
    </row>
    <row r="6873">
      <c r="A6873" s="93"/>
      <c r="B6873" s="94"/>
      <c r="C6873" s="94"/>
      <c r="D6873" s="94"/>
      <c r="E6873" s="94"/>
      <c r="F6873" s="93"/>
      <c r="G6873" s="96"/>
    </row>
    <row r="6874">
      <c r="A6874" s="93"/>
      <c r="B6874" s="94"/>
      <c r="C6874" s="94"/>
      <c r="D6874" s="94"/>
      <c r="E6874" s="94"/>
      <c r="F6874" s="93"/>
      <c r="G6874" s="96"/>
    </row>
    <row r="6875">
      <c r="A6875" s="93"/>
      <c r="B6875" s="94"/>
      <c r="C6875" s="94"/>
      <c r="D6875" s="94"/>
      <c r="E6875" s="94"/>
      <c r="F6875" s="93"/>
      <c r="G6875" s="96"/>
    </row>
    <row r="6876">
      <c r="A6876" s="93"/>
      <c r="B6876" s="94"/>
      <c r="C6876" s="94"/>
      <c r="D6876" s="94"/>
      <c r="E6876" s="94"/>
      <c r="F6876" s="93"/>
      <c r="G6876" s="96"/>
    </row>
    <row r="6877">
      <c r="A6877" s="93"/>
      <c r="B6877" s="94"/>
      <c r="C6877" s="94"/>
      <c r="D6877" s="94"/>
      <c r="E6877" s="94"/>
      <c r="F6877" s="93"/>
      <c r="G6877" s="96"/>
    </row>
    <row r="6878">
      <c r="A6878" s="93"/>
      <c r="B6878" s="94"/>
      <c r="C6878" s="94"/>
      <c r="D6878" s="94"/>
      <c r="E6878" s="94"/>
      <c r="F6878" s="93"/>
      <c r="G6878" s="96"/>
    </row>
    <row r="6879">
      <c r="A6879" s="93"/>
      <c r="B6879" s="94"/>
      <c r="C6879" s="94"/>
      <c r="D6879" s="94"/>
      <c r="E6879" s="94"/>
      <c r="F6879" s="93"/>
      <c r="G6879" s="96"/>
    </row>
    <row r="6880">
      <c r="A6880" s="93"/>
      <c r="B6880" s="94"/>
      <c r="C6880" s="94"/>
      <c r="D6880" s="94"/>
      <c r="E6880" s="94"/>
      <c r="F6880" s="93"/>
      <c r="G6880" s="96"/>
    </row>
    <row r="6881">
      <c r="A6881" s="93"/>
      <c r="B6881" s="94"/>
      <c r="C6881" s="94"/>
      <c r="D6881" s="94"/>
      <c r="E6881" s="94"/>
      <c r="F6881" s="93"/>
      <c r="G6881" s="96"/>
    </row>
    <row r="6882">
      <c r="A6882" s="93"/>
      <c r="B6882" s="94"/>
      <c r="C6882" s="94"/>
      <c r="D6882" s="94"/>
      <c r="E6882" s="94"/>
      <c r="F6882" s="93"/>
      <c r="G6882" s="96"/>
    </row>
    <row r="6883">
      <c r="A6883" s="93"/>
      <c r="B6883" s="94"/>
      <c r="C6883" s="94"/>
      <c r="D6883" s="94"/>
      <c r="E6883" s="94"/>
      <c r="F6883" s="93"/>
      <c r="G6883" s="96"/>
    </row>
    <row r="6884">
      <c r="A6884" s="93"/>
      <c r="B6884" s="94"/>
      <c r="C6884" s="94"/>
      <c r="D6884" s="94"/>
      <c r="E6884" s="94"/>
      <c r="F6884" s="93"/>
      <c r="G6884" s="96"/>
    </row>
    <row r="6885">
      <c r="A6885" s="93"/>
      <c r="B6885" s="94"/>
      <c r="C6885" s="94"/>
      <c r="D6885" s="94"/>
      <c r="E6885" s="94"/>
      <c r="F6885" s="93"/>
      <c r="G6885" s="96"/>
    </row>
    <row r="6886">
      <c r="A6886" s="93"/>
      <c r="B6886" s="94"/>
      <c r="C6886" s="94"/>
      <c r="D6886" s="94"/>
      <c r="E6886" s="94"/>
      <c r="F6886" s="93"/>
      <c r="G6886" s="93"/>
    </row>
    <row r="6887">
      <c r="A6887" s="93"/>
      <c r="B6887" s="94"/>
      <c r="C6887" s="94"/>
      <c r="D6887" s="94"/>
      <c r="E6887" s="94"/>
      <c r="F6887" s="93"/>
      <c r="G6887" s="93"/>
    </row>
    <row r="6888">
      <c r="A6888" s="93"/>
      <c r="B6888" s="94"/>
      <c r="C6888" s="94"/>
      <c r="D6888" s="94"/>
      <c r="E6888" s="94"/>
      <c r="F6888" s="93"/>
      <c r="G6888" s="93"/>
    </row>
    <row r="6889">
      <c r="A6889" s="93"/>
      <c r="B6889" s="94"/>
      <c r="C6889" s="94"/>
      <c r="D6889" s="94"/>
      <c r="E6889" s="94"/>
      <c r="F6889" s="93"/>
      <c r="G6889" s="93"/>
    </row>
    <row r="6890">
      <c r="A6890" s="93"/>
      <c r="B6890" s="94"/>
      <c r="C6890" s="94"/>
      <c r="D6890" s="94"/>
      <c r="E6890" s="94"/>
      <c r="F6890" s="93"/>
      <c r="G6890" s="96"/>
    </row>
    <row r="6891">
      <c r="A6891" s="93"/>
      <c r="B6891" s="94"/>
      <c r="C6891" s="94"/>
      <c r="D6891" s="94"/>
      <c r="E6891" s="94"/>
      <c r="F6891" s="93"/>
      <c r="G6891" s="96"/>
    </row>
    <row r="6892">
      <c r="A6892" s="93"/>
      <c r="B6892" s="94"/>
      <c r="C6892" s="94"/>
      <c r="D6892" s="94"/>
      <c r="E6892" s="94"/>
      <c r="F6892" s="93"/>
      <c r="G6892" s="96"/>
    </row>
    <row r="6893">
      <c r="A6893" s="93"/>
      <c r="B6893" s="94"/>
      <c r="C6893" s="94"/>
      <c r="D6893" s="94"/>
      <c r="E6893" s="94"/>
      <c r="F6893" s="93"/>
      <c r="G6893" s="96"/>
    </row>
    <row r="6894">
      <c r="A6894" s="93"/>
      <c r="B6894" s="94"/>
      <c r="C6894" s="94"/>
      <c r="D6894" s="94"/>
      <c r="E6894" s="94"/>
      <c r="F6894" s="93"/>
      <c r="G6894" s="96"/>
    </row>
    <row r="6895">
      <c r="A6895" s="93"/>
      <c r="B6895" s="94"/>
      <c r="C6895" s="94"/>
      <c r="D6895" s="94"/>
      <c r="E6895" s="94"/>
      <c r="F6895" s="93"/>
      <c r="G6895" s="96"/>
    </row>
    <row r="6896">
      <c r="A6896" s="93"/>
      <c r="B6896" s="94"/>
      <c r="C6896" s="94"/>
      <c r="D6896" s="94"/>
      <c r="E6896" s="94"/>
      <c r="F6896" s="93"/>
      <c r="G6896" s="96"/>
    </row>
    <row r="6897">
      <c r="A6897" s="93"/>
      <c r="B6897" s="94"/>
      <c r="C6897" s="94"/>
      <c r="D6897" s="94"/>
      <c r="E6897" s="94"/>
      <c r="F6897" s="93"/>
      <c r="G6897" s="96"/>
    </row>
    <row r="6898">
      <c r="A6898" s="93"/>
      <c r="B6898" s="94"/>
      <c r="C6898" s="94"/>
      <c r="D6898" s="94"/>
      <c r="E6898" s="94"/>
      <c r="F6898" s="93"/>
      <c r="G6898" s="96"/>
    </row>
    <row r="6899">
      <c r="A6899" s="93"/>
      <c r="B6899" s="94"/>
      <c r="C6899" s="94"/>
      <c r="D6899" s="94"/>
      <c r="E6899" s="94"/>
      <c r="F6899" s="93"/>
      <c r="G6899" s="96"/>
    </row>
    <row r="6900">
      <c r="A6900" s="93"/>
      <c r="B6900" s="94"/>
      <c r="C6900" s="94"/>
      <c r="D6900" s="94"/>
      <c r="E6900" s="94"/>
      <c r="F6900" s="93"/>
      <c r="G6900" s="96"/>
    </row>
    <row r="6901">
      <c r="A6901" s="93"/>
      <c r="B6901" s="94"/>
      <c r="C6901" s="94"/>
      <c r="D6901" s="94"/>
      <c r="E6901" s="94"/>
      <c r="F6901" s="93"/>
      <c r="G6901" s="96"/>
    </row>
    <row r="6902">
      <c r="A6902" s="93"/>
      <c r="B6902" s="94"/>
      <c r="C6902" s="94"/>
      <c r="D6902" s="94"/>
      <c r="E6902" s="94"/>
      <c r="F6902" s="93"/>
      <c r="G6902" s="96"/>
    </row>
    <row r="6903">
      <c r="A6903" s="93"/>
      <c r="B6903" s="94"/>
      <c r="C6903" s="94"/>
      <c r="D6903" s="94"/>
      <c r="E6903" s="94"/>
      <c r="F6903" s="93"/>
      <c r="G6903" s="96"/>
    </row>
    <row r="6904">
      <c r="A6904" s="93"/>
      <c r="B6904" s="94"/>
      <c r="C6904" s="94"/>
      <c r="D6904" s="94"/>
      <c r="E6904" s="94"/>
      <c r="F6904" s="93"/>
      <c r="G6904" s="96"/>
    </row>
    <row r="6905">
      <c r="A6905" s="93"/>
      <c r="B6905" s="94"/>
      <c r="C6905" s="94"/>
      <c r="D6905" s="94"/>
      <c r="E6905" s="94"/>
      <c r="F6905" s="93"/>
      <c r="G6905" s="96"/>
    </row>
    <row r="6906">
      <c r="A6906" s="93"/>
      <c r="B6906" s="94"/>
      <c r="C6906" s="94"/>
      <c r="D6906" s="94"/>
      <c r="E6906" s="94"/>
      <c r="F6906" s="93"/>
      <c r="G6906" s="96"/>
    </row>
    <row r="6907">
      <c r="A6907" s="93"/>
      <c r="B6907" s="94"/>
      <c r="C6907" s="94"/>
      <c r="D6907" s="94"/>
      <c r="E6907" s="94"/>
      <c r="F6907" s="93"/>
      <c r="G6907" s="96"/>
    </row>
    <row r="6908">
      <c r="A6908" s="93"/>
      <c r="B6908" s="94"/>
      <c r="C6908" s="94"/>
      <c r="D6908" s="94"/>
      <c r="E6908" s="94"/>
      <c r="F6908" s="93"/>
      <c r="G6908" s="96"/>
    </row>
    <row r="6909">
      <c r="A6909" s="93"/>
      <c r="B6909" s="94"/>
      <c r="C6909" s="94"/>
      <c r="D6909" s="94"/>
      <c r="E6909" s="94"/>
      <c r="F6909" s="93"/>
      <c r="G6909" s="96"/>
    </row>
    <row r="6910">
      <c r="A6910" s="93"/>
      <c r="B6910" s="94"/>
      <c r="C6910" s="94"/>
      <c r="D6910" s="94"/>
      <c r="E6910" s="94"/>
      <c r="F6910" s="93"/>
      <c r="G6910" s="96"/>
    </row>
    <row r="6911">
      <c r="A6911" s="93"/>
      <c r="B6911" s="94"/>
      <c r="C6911" s="94"/>
      <c r="D6911" s="94"/>
      <c r="E6911" s="94"/>
      <c r="F6911" s="93"/>
      <c r="G6911" s="96"/>
    </row>
    <row r="6912">
      <c r="A6912" s="93"/>
      <c r="B6912" s="94"/>
      <c r="C6912" s="94"/>
      <c r="D6912" s="94"/>
      <c r="E6912" s="94"/>
      <c r="F6912" s="93"/>
      <c r="G6912" s="96"/>
    </row>
    <row r="6913">
      <c r="A6913" s="93"/>
      <c r="B6913" s="94"/>
      <c r="C6913" s="94"/>
      <c r="D6913" s="94"/>
      <c r="E6913" s="94"/>
      <c r="F6913" s="93"/>
      <c r="G6913" s="96"/>
    </row>
    <row r="6914">
      <c r="A6914" s="93"/>
      <c r="B6914" s="94"/>
      <c r="C6914" s="94"/>
      <c r="D6914" s="94"/>
      <c r="E6914" s="94"/>
      <c r="F6914" s="93"/>
      <c r="G6914" s="96"/>
    </row>
    <row r="6915">
      <c r="A6915" s="93"/>
      <c r="B6915" s="94"/>
      <c r="C6915" s="94"/>
      <c r="D6915" s="94"/>
      <c r="E6915" s="94"/>
      <c r="F6915" s="93"/>
      <c r="G6915" s="96"/>
    </row>
    <row r="6916">
      <c r="A6916" s="93"/>
      <c r="B6916" s="94"/>
      <c r="C6916" s="94"/>
      <c r="D6916" s="94"/>
      <c r="E6916" s="94"/>
      <c r="F6916" s="93"/>
      <c r="G6916" s="96"/>
    </row>
    <row r="6917">
      <c r="A6917" s="93"/>
      <c r="B6917" s="94"/>
      <c r="C6917" s="94"/>
      <c r="D6917" s="94"/>
      <c r="E6917" s="94"/>
      <c r="F6917" s="93"/>
      <c r="G6917" s="96"/>
    </row>
    <row r="6918">
      <c r="A6918" s="93"/>
      <c r="B6918" s="94"/>
      <c r="C6918" s="94"/>
      <c r="D6918" s="94"/>
      <c r="E6918" s="94"/>
      <c r="F6918" s="93"/>
      <c r="G6918" s="96"/>
    </row>
    <row r="6919">
      <c r="A6919" s="93"/>
      <c r="B6919" s="94"/>
      <c r="C6919" s="94"/>
      <c r="D6919" s="94"/>
      <c r="E6919" s="94"/>
      <c r="F6919" s="93"/>
      <c r="G6919" s="96"/>
    </row>
    <row r="6920">
      <c r="A6920" s="93"/>
      <c r="B6920" s="94"/>
      <c r="C6920" s="94"/>
      <c r="D6920" s="94"/>
      <c r="E6920" s="94"/>
      <c r="F6920" s="93"/>
      <c r="G6920" s="96"/>
    </row>
    <row r="6921">
      <c r="A6921" s="93"/>
      <c r="B6921" s="94"/>
      <c r="C6921" s="94"/>
      <c r="D6921" s="94"/>
      <c r="E6921" s="94"/>
      <c r="F6921" s="93"/>
      <c r="G6921" s="96"/>
    </row>
    <row r="6922">
      <c r="A6922" s="93"/>
      <c r="B6922" s="94"/>
      <c r="C6922" s="94"/>
      <c r="D6922" s="94"/>
      <c r="E6922" s="94"/>
      <c r="F6922" s="93"/>
      <c r="G6922" s="96"/>
    </row>
    <row r="6923">
      <c r="A6923" s="93"/>
      <c r="B6923" s="94"/>
      <c r="C6923" s="94"/>
      <c r="D6923" s="94"/>
      <c r="E6923" s="94"/>
      <c r="F6923" s="93"/>
      <c r="G6923" s="96"/>
    </row>
    <row r="6924">
      <c r="A6924" s="93"/>
      <c r="B6924" s="94"/>
      <c r="C6924" s="94"/>
      <c r="D6924" s="94"/>
      <c r="E6924" s="94"/>
      <c r="F6924" s="93"/>
      <c r="G6924" s="96"/>
    </row>
    <row r="6925">
      <c r="A6925" s="93"/>
      <c r="B6925" s="94"/>
      <c r="C6925" s="94"/>
      <c r="D6925" s="94"/>
      <c r="E6925" s="94"/>
      <c r="F6925" s="93"/>
      <c r="G6925" s="96"/>
    </row>
    <row r="6926">
      <c r="A6926" s="93"/>
      <c r="B6926" s="94"/>
      <c r="C6926" s="94"/>
      <c r="D6926" s="94"/>
      <c r="E6926" s="94"/>
      <c r="F6926" s="93"/>
      <c r="G6926" s="96"/>
    </row>
    <row r="6927">
      <c r="A6927" s="93"/>
      <c r="B6927" s="94"/>
      <c r="C6927" s="94"/>
      <c r="D6927" s="94"/>
      <c r="E6927" s="94"/>
      <c r="F6927" s="93"/>
      <c r="G6927" s="96"/>
    </row>
    <row r="6928">
      <c r="A6928" s="93"/>
      <c r="B6928" s="94"/>
      <c r="C6928" s="94"/>
      <c r="D6928" s="94"/>
      <c r="E6928" s="94"/>
      <c r="F6928" s="93"/>
      <c r="G6928" s="96"/>
    </row>
    <row r="6929">
      <c r="A6929" s="93"/>
      <c r="B6929" s="94"/>
      <c r="C6929" s="94"/>
      <c r="D6929" s="94"/>
      <c r="E6929" s="94"/>
      <c r="F6929" s="93"/>
      <c r="G6929" s="96"/>
    </row>
    <row r="6930">
      <c r="A6930" s="93"/>
      <c r="B6930" s="94"/>
      <c r="C6930" s="94"/>
      <c r="D6930" s="94"/>
      <c r="E6930" s="94"/>
      <c r="F6930" s="93"/>
      <c r="G6930" s="96"/>
    </row>
    <row r="6931">
      <c r="A6931" s="93"/>
      <c r="B6931" s="94"/>
      <c r="C6931" s="94"/>
      <c r="D6931" s="94"/>
      <c r="E6931" s="94"/>
      <c r="F6931" s="93"/>
      <c r="G6931" s="96"/>
    </row>
    <row r="6932">
      <c r="A6932" s="93"/>
      <c r="B6932" s="94"/>
      <c r="C6932" s="94"/>
      <c r="D6932" s="94"/>
      <c r="E6932" s="94"/>
      <c r="F6932" s="93"/>
      <c r="G6932" s="93"/>
    </row>
    <row r="6933">
      <c r="A6933" s="93"/>
      <c r="B6933" s="94"/>
      <c r="C6933" s="94"/>
      <c r="D6933" s="94"/>
      <c r="E6933" s="94"/>
      <c r="F6933" s="93"/>
      <c r="G6933" s="96"/>
    </row>
    <row r="6934">
      <c r="A6934" s="93"/>
      <c r="B6934" s="94"/>
      <c r="C6934" s="94"/>
      <c r="D6934" s="94"/>
      <c r="E6934" s="94"/>
      <c r="F6934" s="93"/>
      <c r="G6934" s="96"/>
    </row>
    <row r="6935">
      <c r="A6935" s="93"/>
      <c r="B6935" s="94"/>
      <c r="C6935" s="94"/>
      <c r="D6935" s="94"/>
      <c r="E6935" s="94"/>
      <c r="F6935" s="93"/>
      <c r="G6935" s="96"/>
    </row>
    <row r="6936">
      <c r="A6936" s="93"/>
      <c r="B6936" s="94"/>
      <c r="C6936" s="94"/>
      <c r="D6936" s="94"/>
      <c r="E6936" s="94"/>
      <c r="F6936" s="93"/>
      <c r="G6936" s="96"/>
    </row>
    <row r="6937">
      <c r="A6937" s="93"/>
      <c r="B6937" s="94"/>
      <c r="C6937" s="94"/>
      <c r="D6937" s="94"/>
      <c r="E6937" s="94"/>
      <c r="F6937" s="93"/>
      <c r="G6937" s="96"/>
    </row>
    <row r="6938">
      <c r="A6938" s="93"/>
      <c r="B6938" s="94"/>
      <c r="C6938" s="94"/>
      <c r="D6938" s="94"/>
      <c r="E6938" s="94"/>
      <c r="F6938" s="93"/>
      <c r="G6938" s="96"/>
    </row>
    <row r="6939">
      <c r="A6939" s="93"/>
      <c r="B6939" s="94"/>
      <c r="C6939" s="94"/>
      <c r="D6939" s="94"/>
      <c r="E6939" s="94"/>
      <c r="F6939" s="93"/>
      <c r="G6939" s="96"/>
    </row>
    <row r="6940">
      <c r="A6940" s="93"/>
      <c r="B6940" s="94"/>
      <c r="C6940" s="94"/>
      <c r="D6940" s="94"/>
      <c r="E6940" s="94"/>
      <c r="F6940" s="93"/>
      <c r="G6940" s="96"/>
    </row>
    <row r="6941">
      <c r="A6941" s="93"/>
      <c r="B6941" s="94"/>
      <c r="C6941" s="94"/>
      <c r="D6941" s="94"/>
      <c r="E6941" s="94"/>
      <c r="F6941" s="93"/>
      <c r="G6941" s="96"/>
    </row>
    <row r="6942">
      <c r="A6942" s="93"/>
      <c r="B6942" s="94"/>
      <c r="C6942" s="94"/>
      <c r="D6942" s="94"/>
      <c r="E6942" s="94"/>
      <c r="F6942" s="93"/>
      <c r="G6942" s="93"/>
    </row>
    <row r="6943">
      <c r="A6943" s="93"/>
      <c r="B6943" s="94"/>
      <c r="C6943" s="94"/>
      <c r="D6943" s="94"/>
      <c r="E6943" s="94"/>
      <c r="F6943" s="93"/>
      <c r="G6943" s="93"/>
    </row>
    <row r="6944">
      <c r="A6944" s="93"/>
      <c r="B6944" s="94"/>
      <c r="C6944" s="94"/>
      <c r="D6944" s="94"/>
      <c r="E6944" s="94"/>
      <c r="F6944" s="93"/>
      <c r="G6944" s="93"/>
    </row>
    <row r="6945">
      <c r="A6945" s="93"/>
      <c r="B6945" s="94"/>
      <c r="C6945" s="94"/>
      <c r="D6945" s="94"/>
      <c r="E6945" s="94"/>
      <c r="F6945" s="93"/>
      <c r="G6945" s="93"/>
    </row>
    <row r="6946">
      <c r="A6946" s="93"/>
      <c r="B6946" s="94"/>
      <c r="C6946" s="94"/>
      <c r="D6946" s="94"/>
      <c r="E6946" s="94"/>
      <c r="F6946" s="93"/>
      <c r="G6946" s="93"/>
    </row>
    <row r="6947">
      <c r="A6947" s="93"/>
      <c r="B6947" s="94"/>
      <c r="C6947" s="94"/>
      <c r="D6947" s="94"/>
      <c r="E6947" s="94"/>
      <c r="F6947" s="93"/>
      <c r="G6947" s="93"/>
    </row>
    <row r="6948">
      <c r="A6948" s="93"/>
      <c r="B6948" s="94"/>
      <c r="C6948" s="94"/>
      <c r="D6948" s="94"/>
      <c r="E6948" s="94"/>
      <c r="F6948" s="93"/>
      <c r="G6948" s="93"/>
    </row>
    <row r="6949">
      <c r="A6949" s="93"/>
      <c r="B6949" s="94"/>
      <c r="C6949" s="94"/>
      <c r="D6949" s="94"/>
      <c r="E6949" s="94"/>
      <c r="F6949" s="93"/>
      <c r="G6949" s="96"/>
    </row>
    <row r="6950">
      <c r="A6950" s="93"/>
      <c r="B6950" s="94"/>
      <c r="C6950" s="94"/>
      <c r="D6950" s="94"/>
      <c r="E6950" s="94"/>
      <c r="F6950" s="93"/>
      <c r="G6950" s="96"/>
    </row>
    <row r="6951">
      <c r="A6951" s="93"/>
      <c r="B6951" s="94"/>
      <c r="C6951" s="94"/>
      <c r="D6951" s="94"/>
      <c r="E6951" s="94"/>
      <c r="F6951" s="93"/>
      <c r="G6951" s="96"/>
    </row>
    <row r="6952">
      <c r="A6952" s="93"/>
      <c r="B6952" s="94"/>
      <c r="C6952" s="94"/>
      <c r="D6952" s="94"/>
      <c r="E6952" s="94"/>
      <c r="F6952" s="93"/>
      <c r="G6952" s="96"/>
    </row>
    <row r="6953">
      <c r="A6953" s="93"/>
      <c r="B6953" s="94"/>
      <c r="C6953" s="94"/>
      <c r="D6953" s="94"/>
      <c r="E6953" s="94"/>
      <c r="F6953" s="93"/>
      <c r="G6953" s="96"/>
    </row>
    <row r="6954">
      <c r="A6954" s="93"/>
      <c r="B6954" s="94"/>
      <c r="C6954" s="94"/>
      <c r="D6954" s="94"/>
      <c r="E6954" s="94"/>
      <c r="F6954" s="93"/>
      <c r="G6954" s="96"/>
    </row>
    <row r="6955">
      <c r="A6955" s="93"/>
      <c r="B6955" s="94"/>
      <c r="C6955" s="94"/>
      <c r="D6955" s="94"/>
      <c r="E6955" s="94"/>
      <c r="F6955" s="93"/>
      <c r="G6955" s="93"/>
    </row>
    <row r="6956">
      <c r="A6956" s="93"/>
      <c r="B6956" s="94"/>
      <c r="C6956" s="94"/>
      <c r="D6956" s="94"/>
      <c r="E6956" s="94"/>
      <c r="F6956" s="93"/>
      <c r="G6956" s="93"/>
    </row>
    <row r="6957">
      <c r="A6957" s="93"/>
      <c r="B6957" s="94"/>
      <c r="C6957" s="94"/>
      <c r="D6957" s="94"/>
      <c r="E6957" s="94"/>
      <c r="F6957" s="93"/>
      <c r="G6957" s="96"/>
    </row>
    <row r="6958">
      <c r="A6958" s="93"/>
      <c r="B6958" s="94"/>
      <c r="C6958" s="94"/>
      <c r="D6958" s="94"/>
      <c r="E6958" s="94"/>
      <c r="F6958" s="93"/>
      <c r="G6958" s="96"/>
    </row>
    <row r="6959">
      <c r="A6959" s="93"/>
      <c r="B6959" s="94"/>
      <c r="C6959" s="94"/>
      <c r="D6959" s="94"/>
      <c r="E6959" s="94"/>
      <c r="F6959" s="93"/>
      <c r="G6959" s="96"/>
    </row>
    <row r="6960">
      <c r="A6960" s="93"/>
      <c r="B6960" s="94"/>
      <c r="C6960" s="94"/>
      <c r="D6960" s="94"/>
      <c r="E6960" s="94"/>
      <c r="F6960" s="93"/>
      <c r="G6960" s="96"/>
    </row>
    <row r="6961">
      <c r="A6961" s="93"/>
      <c r="B6961" s="94"/>
      <c r="C6961" s="94"/>
      <c r="D6961" s="94"/>
      <c r="E6961" s="94"/>
      <c r="F6961" s="93"/>
      <c r="G6961" s="96"/>
    </row>
    <row r="6962">
      <c r="A6962" s="93"/>
      <c r="B6962" s="94"/>
      <c r="C6962" s="94"/>
      <c r="D6962" s="94"/>
      <c r="E6962" s="94"/>
      <c r="F6962" s="93"/>
      <c r="G6962" s="96"/>
    </row>
    <row r="6963">
      <c r="A6963" s="93"/>
      <c r="B6963" s="94"/>
      <c r="C6963" s="94"/>
      <c r="D6963" s="94"/>
      <c r="E6963" s="94"/>
      <c r="F6963" s="93"/>
      <c r="G6963" s="96"/>
    </row>
    <row r="6964">
      <c r="A6964" s="93"/>
      <c r="B6964" s="94"/>
      <c r="C6964" s="94"/>
      <c r="D6964" s="94"/>
      <c r="E6964" s="94"/>
      <c r="F6964" s="93"/>
      <c r="G6964" s="96"/>
    </row>
    <row r="6965">
      <c r="A6965" s="93"/>
      <c r="B6965" s="94"/>
      <c r="C6965" s="94"/>
      <c r="D6965" s="94"/>
      <c r="E6965" s="94"/>
      <c r="F6965" s="93"/>
      <c r="G6965" s="96"/>
    </row>
    <row r="6966">
      <c r="A6966" s="93"/>
      <c r="B6966" s="94"/>
      <c r="C6966" s="94"/>
      <c r="D6966" s="94"/>
      <c r="E6966" s="94"/>
      <c r="F6966" s="93"/>
      <c r="G6966" s="96"/>
    </row>
    <row r="6967">
      <c r="A6967" s="93"/>
      <c r="B6967" s="94"/>
      <c r="C6967" s="94"/>
      <c r="D6967" s="94"/>
      <c r="E6967" s="94"/>
      <c r="F6967" s="93"/>
      <c r="G6967" s="96"/>
    </row>
    <row r="6968">
      <c r="A6968" s="93"/>
      <c r="B6968" s="94"/>
      <c r="C6968" s="94"/>
      <c r="D6968" s="94"/>
      <c r="E6968" s="94"/>
      <c r="F6968" s="93"/>
      <c r="G6968" s="96"/>
    </row>
    <row r="6969">
      <c r="A6969" s="93"/>
      <c r="B6969" s="94"/>
      <c r="C6969" s="94"/>
      <c r="D6969" s="94"/>
      <c r="E6969" s="94"/>
      <c r="F6969" s="93"/>
      <c r="G6969" s="96"/>
    </row>
    <row r="6970">
      <c r="A6970" s="93"/>
      <c r="B6970" s="94"/>
      <c r="C6970" s="94"/>
      <c r="D6970" s="94"/>
      <c r="E6970" s="94"/>
      <c r="F6970" s="93"/>
      <c r="G6970" s="96"/>
    </row>
    <row r="6971">
      <c r="A6971" s="93"/>
      <c r="B6971" s="94"/>
      <c r="C6971" s="94"/>
      <c r="D6971" s="94"/>
      <c r="E6971" s="94"/>
      <c r="F6971" s="93"/>
      <c r="G6971" s="96"/>
    </row>
    <row r="6972">
      <c r="A6972" s="93"/>
      <c r="B6972" s="94"/>
      <c r="C6972" s="94"/>
      <c r="D6972" s="94"/>
      <c r="E6972" s="94"/>
      <c r="F6972" s="93"/>
      <c r="G6972" s="96"/>
    </row>
    <row r="6973">
      <c r="A6973" s="93"/>
      <c r="B6973" s="94"/>
      <c r="C6973" s="94"/>
      <c r="D6973" s="94"/>
      <c r="E6973" s="94"/>
      <c r="F6973" s="93"/>
      <c r="G6973" s="96"/>
    </row>
    <row r="6974">
      <c r="A6974" s="93"/>
      <c r="B6974" s="94"/>
      <c r="C6974" s="94"/>
      <c r="D6974" s="94"/>
      <c r="E6974" s="94"/>
      <c r="F6974" s="93"/>
      <c r="G6974" s="96"/>
    </row>
    <row r="6975">
      <c r="A6975" s="93"/>
      <c r="B6975" s="94"/>
      <c r="C6975" s="94"/>
      <c r="D6975" s="94"/>
      <c r="E6975" s="94"/>
      <c r="F6975" s="93"/>
      <c r="G6975" s="96"/>
    </row>
    <row r="6976">
      <c r="A6976" s="93"/>
      <c r="B6976" s="94"/>
      <c r="C6976" s="94"/>
      <c r="D6976" s="94"/>
      <c r="E6976" s="94"/>
      <c r="F6976" s="93"/>
      <c r="G6976" s="96"/>
    </row>
    <row r="6977">
      <c r="A6977" s="93"/>
      <c r="B6977" s="94"/>
      <c r="C6977" s="94"/>
      <c r="D6977" s="94"/>
      <c r="E6977" s="94"/>
      <c r="F6977" s="93"/>
      <c r="G6977" s="96"/>
    </row>
    <row r="6978">
      <c r="A6978" s="93"/>
      <c r="B6978" s="94"/>
      <c r="C6978" s="94"/>
      <c r="D6978" s="94"/>
      <c r="E6978" s="94"/>
      <c r="F6978" s="93"/>
      <c r="G6978" s="96"/>
    </row>
    <row r="6979">
      <c r="A6979" s="93"/>
      <c r="B6979" s="94"/>
      <c r="C6979" s="94"/>
      <c r="D6979" s="94"/>
      <c r="E6979" s="94"/>
      <c r="F6979" s="93"/>
      <c r="G6979" s="96"/>
    </row>
    <row r="6980">
      <c r="A6980" s="93"/>
      <c r="B6980" s="94"/>
      <c r="C6980" s="94"/>
      <c r="D6980" s="94"/>
      <c r="E6980" s="94"/>
      <c r="F6980" s="93"/>
      <c r="G6980" s="96"/>
    </row>
    <row r="6981">
      <c r="A6981" s="93"/>
      <c r="B6981" s="94"/>
      <c r="C6981" s="94"/>
      <c r="D6981" s="94"/>
      <c r="E6981" s="94"/>
      <c r="F6981" s="93"/>
      <c r="G6981" s="96"/>
    </row>
    <row r="6982">
      <c r="A6982" s="93"/>
      <c r="B6982" s="94"/>
      <c r="C6982" s="94"/>
      <c r="D6982" s="94"/>
      <c r="E6982" s="94"/>
      <c r="F6982" s="93"/>
      <c r="G6982" s="96"/>
    </row>
    <row r="6983">
      <c r="A6983" s="93"/>
      <c r="B6983" s="94"/>
      <c r="C6983" s="94"/>
      <c r="D6983" s="94"/>
      <c r="E6983" s="94"/>
      <c r="F6983" s="93"/>
      <c r="G6983" s="96"/>
    </row>
    <row r="6984">
      <c r="A6984" s="93"/>
      <c r="B6984" s="94"/>
      <c r="C6984" s="94"/>
      <c r="D6984" s="94"/>
      <c r="E6984" s="94"/>
      <c r="F6984" s="93"/>
      <c r="G6984" s="96"/>
    </row>
    <row r="6985">
      <c r="A6985" s="93"/>
      <c r="B6985" s="94"/>
      <c r="C6985" s="94"/>
      <c r="D6985" s="94"/>
      <c r="E6985" s="94"/>
      <c r="F6985" s="93"/>
      <c r="G6985" s="96"/>
    </row>
    <row r="6986">
      <c r="A6986" s="93"/>
      <c r="B6986" s="94"/>
      <c r="C6986" s="94"/>
      <c r="D6986" s="94"/>
      <c r="E6986" s="94"/>
      <c r="F6986" s="93"/>
      <c r="G6986" s="96"/>
    </row>
    <row r="6987">
      <c r="A6987" s="93"/>
      <c r="B6987" s="94"/>
      <c r="C6987" s="94"/>
      <c r="D6987" s="94"/>
      <c r="E6987" s="94"/>
      <c r="F6987" s="93"/>
      <c r="G6987" s="96"/>
    </row>
    <row r="6988">
      <c r="A6988" s="93"/>
      <c r="B6988" s="94"/>
      <c r="C6988" s="94"/>
      <c r="D6988" s="94"/>
      <c r="E6988" s="94"/>
      <c r="F6988" s="93"/>
      <c r="G6988" s="96"/>
    </row>
    <row r="6989">
      <c r="A6989" s="93"/>
      <c r="B6989" s="94"/>
      <c r="C6989" s="94"/>
      <c r="D6989" s="94"/>
      <c r="E6989" s="94"/>
      <c r="F6989" s="93"/>
      <c r="G6989" s="96"/>
    </row>
    <row r="6990">
      <c r="A6990" s="93"/>
      <c r="B6990" s="94"/>
      <c r="C6990" s="94"/>
      <c r="D6990" s="94"/>
      <c r="E6990" s="94"/>
      <c r="F6990" s="93"/>
      <c r="G6990" s="93"/>
    </row>
    <row r="6991">
      <c r="A6991" s="93"/>
      <c r="B6991" s="94"/>
      <c r="C6991" s="94"/>
      <c r="D6991" s="94"/>
      <c r="E6991" s="94"/>
      <c r="F6991" s="93"/>
      <c r="G6991" s="93"/>
    </row>
    <row r="6992">
      <c r="A6992" s="93"/>
      <c r="B6992" s="94"/>
      <c r="C6992" s="94"/>
      <c r="D6992" s="94"/>
      <c r="E6992" s="94"/>
      <c r="F6992" s="93"/>
      <c r="G6992" s="93"/>
    </row>
    <row r="6993">
      <c r="A6993" s="93"/>
      <c r="B6993" s="94"/>
      <c r="C6993" s="94"/>
      <c r="D6993" s="94"/>
      <c r="E6993" s="94"/>
      <c r="F6993" s="93"/>
      <c r="G6993" s="93"/>
    </row>
    <row r="6994">
      <c r="A6994" s="93"/>
      <c r="B6994" s="94"/>
      <c r="C6994" s="94"/>
      <c r="D6994" s="94"/>
      <c r="E6994" s="94"/>
      <c r="F6994" s="93"/>
      <c r="G6994" s="93"/>
    </row>
    <row r="6995">
      <c r="A6995" s="93"/>
      <c r="B6995" s="94"/>
      <c r="C6995" s="94"/>
      <c r="D6995" s="94"/>
      <c r="E6995" s="94"/>
      <c r="F6995" s="93"/>
      <c r="G6995" s="93"/>
    </row>
    <row r="6996">
      <c r="A6996" s="93"/>
      <c r="B6996" s="94"/>
      <c r="C6996" s="94"/>
      <c r="D6996" s="94"/>
      <c r="E6996" s="94"/>
      <c r="F6996" s="93"/>
      <c r="G6996" s="96"/>
    </row>
    <row r="6997">
      <c r="A6997" s="93"/>
      <c r="B6997" s="94"/>
      <c r="C6997" s="94"/>
      <c r="D6997" s="94"/>
      <c r="E6997" s="94"/>
      <c r="F6997" s="93"/>
      <c r="G6997" s="96"/>
    </row>
    <row r="6998">
      <c r="A6998" s="93"/>
      <c r="B6998" s="94"/>
      <c r="C6998" s="94"/>
      <c r="D6998" s="94"/>
      <c r="E6998" s="94"/>
      <c r="F6998" s="93"/>
      <c r="G6998" s="96"/>
    </row>
    <row r="6999">
      <c r="A6999" s="93"/>
      <c r="B6999" s="94"/>
      <c r="C6999" s="94"/>
      <c r="D6999" s="94"/>
      <c r="E6999" s="94"/>
      <c r="F6999" s="93"/>
      <c r="G6999" s="96"/>
    </row>
    <row r="7000">
      <c r="A7000" s="93"/>
      <c r="B7000" s="94"/>
      <c r="C7000" s="94"/>
      <c r="D7000" s="94"/>
      <c r="E7000" s="94"/>
      <c r="F7000" s="93"/>
      <c r="G7000" s="96"/>
    </row>
    <row r="7001">
      <c r="A7001" s="93"/>
      <c r="B7001" s="94"/>
      <c r="C7001" s="94"/>
      <c r="D7001" s="94"/>
      <c r="E7001" s="94"/>
      <c r="F7001" s="93"/>
      <c r="G7001" s="96"/>
    </row>
    <row r="7002">
      <c r="A7002" s="93"/>
      <c r="B7002" s="94"/>
      <c r="C7002" s="94"/>
      <c r="D7002" s="94"/>
      <c r="E7002" s="94"/>
      <c r="F7002" s="93"/>
      <c r="G7002" s="96"/>
    </row>
    <row r="7003">
      <c r="A7003" s="93"/>
      <c r="B7003" s="94"/>
      <c r="C7003" s="94"/>
      <c r="D7003" s="94"/>
      <c r="E7003" s="94"/>
      <c r="F7003" s="93"/>
      <c r="G7003" s="96"/>
    </row>
    <row r="7004">
      <c r="A7004" s="93"/>
      <c r="B7004" s="94"/>
      <c r="C7004" s="94"/>
      <c r="D7004" s="94"/>
      <c r="E7004" s="94"/>
      <c r="F7004" s="93"/>
      <c r="G7004" s="96"/>
    </row>
    <row r="7005">
      <c r="A7005" s="93"/>
      <c r="B7005" s="94"/>
      <c r="C7005" s="94"/>
      <c r="D7005" s="94"/>
      <c r="E7005" s="94"/>
      <c r="F7005" s="93"/>
      <c r="G7005" s="96"/>
    </row>
    <row r="7006">
      <c r="A7006" s="93"/>
      <c r="B7006" s="94"/>
      <c r="C7006" s="94"/>
      <c r="D7006" s="94"/>
      <c r="E7006" s="94"/>
      <c r="F7006" s="93"/>
      <c r="G7006" s="96"/>
    </row>
    <row r="7007">
      <c r="A7007" s="93"/>
      <c r="B7007" s="94"/>
      <c r="C7007" s="94"/>
      <c r="D7007" s="94"/>
      <c r="E7007" s="94"/>
      <c r="F7007" s="93"/>
      <c r="G7007" s="96"/>
    </row>
    <row r="7008">
      <c r="A7008" s="93"/>
      <c r="B7008" s="94"/>
      <c r="C7008" s="94"/>
      <c r="D7008" s="94"/>
      <c r="E7008" s="94"/>
      <c r="F7008" s="93"/>
      <c r="G7008" s="96"/>
    </row>
    <row r="7009">
      <c r="A7009" s="93"/>
      <c r="B7009" s="94"/>
      <c r="C7009" s="94"/>
      <c r="D7009" s="94"/>
      <c r="E7009" s="94"/>
      <c r="F7009" s="93"/>
      <c r="G7009" s="96"/>
    </row>
    <row r="7010">
      <c r="A7010" s="93"/>
      <c r="B7010" s="94"/>
      <c r="C7010" s="94"/>
      <c r="D7010" s="94"/>
      <c r="E7010" s="94"/>
      <c r="F7010" s="93"/>
      <c r="G7010" s="96"/>
    </row>
    <row r="7011">
      <c r="A7011" s="93"/>
      <c r="B7011" s="94"/>
      <c r="C7011" s="94"/>
      <c r="D7011" s="94"/>
      <c r="E7011" s="94"/>
      <c r="F7011" s="93"/>
      <c r="G7011" s="96"/>
    </row>
    <row r="7012">
      <c r="A7012" s="93"/>
      <c r="B7012" s="94"/>
      <c r="C7012" s="94"/>
      <c r="D7012" s="94"/>
      <c r="E7012" s="94"/>
      <c r="F7012" s="93"/>
      <c r="G7012" s="96"/>
    </row>
    <row r="7013">
      <c r="A7013" s="93"/>
      <c r="B7013" s="94"/>
      <c r="C7013" s="94"/>
      <c r="D7013" s="94"/>
      <c r="E7013" s="94"/>
      <c r="F7013" s="93"/>
      <c r="G7013" s="96"/>
    </row>
    <row r="7014">
      <c r="A7014" s="93"/>
      <c r="B7014" s="94"/>
      <c r="C7014" s="94"/>
      <c r="D7014" s="94"/>
      <c r="E7014" s="94"/>
      <c r="F7014" s="93"/>
      <c r="G7014" s="96"/>
    </row>
    <row r="7015">
      <c r="A7015" s="93"/>
      <c r="B7015" s="94"/>
      <c r="C7015" s="94"/>
      <c r="D7015" s="94"/>
      <c r="E7015" s="94"/>
      <c r="F7015" s="93"/>
      <c r="G7015" s="96"/>
    </row>
    <row r="7016">
      <c r="A7016" s="93"/>
      <c r="B7016" s="94"/>
      <c r="C7016" s="94"/>
      <c r="D7016" s="94"/>
      <c r="E7016" s="94"/>
      <c r="F7016" s="93"/>
      <c r="G7016" s="96"/>
    </row>
    <row r="7017">
      <c r="A7017" s="93"/>
      <c r="B7017" s="94"/>
      <c r="C7017" s="94"/>
      <c r="D7017" s="94"/>
      <c r="E7017" s="94"/>
      <c r="F7017" s="93"/>
      <c r="G7017" s="93"/>
    </row>
    <row r="7018">
      <c r="A7018" s="93"/>
      <c r="B7018" s="94"/>
      <c r="C7018" s="94"/>
      <c r="D7018" s="94"/>
      <c r="E7018" s="94"/>
      <c r="F7018" s="93"/>
      <c r="G7018" s="96"/>
    </row>
    <row r="7019">
      <c r="A7019" s="93"/>
      <c r="B7019" s="94"/>
      <c r="C7019" s="94"/>
      <c r="D7019" s="94"/>
      <c r="E7019" s="94"/>
      <c r="F7019" s="93"/>
      <c r="G7019" s="96"/>
    </row>
    <row r="7020">
      <c r="A7020" s="93"/>
      <c r="B7020" s="94"/>
      <c r="C7020" s="94"/>
      <c r="D7020" s="94"/>
      <c r="E7020" s="94"/>
      <c r="F7020" s="93"/>
      <c r="G7020" s="96"/>
    </row>
    <row r="7021">
      <c r="A7021" s="93"/>
      <c r="B7021" s="94"/>
      <c r="C7021" s="94"/>
      <c r="D7021" s="94"/>
      <c r="E7021" s="94"/>
      <c r="F7021" s="93"/>
      <c r="G7021" s="96"/>
    </row>
    <row r="7022">
      <c r="A7022" s="93"/>
      <c r="B7022" s="94"/>
      <c r="C7022" s="94"/>
      <c r="D7022" s="94"/>
      <c r="E7022" s="94"/>
      <c r="F7022" s="93"/>
      <c r="G7022" s="93"/>
    </row>
    <row r="7023">
      <c r="A7023" s="93"/>
      <c r="B7023" s="94"/>
      <c r="C7023" s="94"/>
      <c r="D7023" s="94"/>
      <c r="E7023" s="94"/>
      <c r="F7023" s="93"/>
      <c r="G7023" s="96"/>
    </row>
    <row r="7024">
      <c r="A7024" s="93"/>
      <c r="B7024" s="94"/>
      <c r="C7024" s="94"/>
      <c r="D7024" s="94"/>
      <c r="E7024" s="94"/>
      <c r="F7024" s="93"/>
      <c r="G7024" s="96"/>
    </row>
    <row r="7025">
      <c r="A7025" s="93"/>
      <c r="B7025" s="94"/>
      <c r="C7025" s="94"/>
      <c r="D7025" s="94"/>
      <c r="E7025" s="94"/>
      <c r="F7025" s="93"/>
      <c r="G7025" s="96"/>
    </row>
    <row r="7026">
      <c r="A7026" s="93"/>
      <c r="B7026" s="94"/>
      <c r="C7026" s="94"/>
      <c r="D7026" s="94"/>
      <c r="E7026" s="94"/>
      <c r="F7026" s="93"/>
      <c r="G7026" s="93"/>
    </row>
    <row r="7027">
      <c r="A7027" s="93"/>
      <c r="B7027" s="94"/>
      <c r="C7027" s="94"/>
      <c r="D7027" s="94"/>
      <c r="E7027" s="94"/>
      <c r="F7027" s="93"/>
      <c r="G7027" s="93"/>
    </row>
    <row r="7028">
      <c r="A7028" s="93"/>
      <c r="B7028" s="94"/>
      <c r="C7028" s="94"/>
      <c r="D7028" s="94"/>
      <c r="E7028" s="94"/>
      <c r="F7028" s="93"/>
      <c r="G7028" s="96"/>
    </row>
    <row r="7029">
      <c r="A7029" s="93"/>
      <c r="B7029" s="94"/>
      <c r="C7029" s="94"/>
      <c r="D7029" s="94"/>
      <c r="E7029" s="94"/>
      <c r="F7029" s="93"/>
      <c r="G7029" s="96"/>
    </row>
    <row r="7030">
      <c r="A7030" s="93"/>
      <c r="B7030" s="94"/>
      <c r="C7030" s="94"/>
      <c r="D7030" s="94"/>
      <c r="E7030" s="94"/>
      <c r="F7030" s="93"/>
      <c r="G7030" s="96"/>
    </row>
    <row r="7031">
      <c r="A7031" s="93"/>
      <c r="B7031" s="94"/>
      <c r="C7031" s="94"/>
      <c r="D7031" s="94"/>
      <c r="E7031" s="94"/>
      <c r="F7031" s="93"/>
      <c r="G7031" s="96"/>
    </row>
    <row r="7032">
      <c r="A7032" s="93"/>
      <c r="B7032" s="94"/>
      <c r="C7032" s="94"/>
      <c r="D7032" s="94"/>
      <c r="E7032" s="94"/>
      <c r="F7032" s="93"/>
      <c r="G7032" s="96"/>
    </row>
    <row r="7033">
      <c r="A7033" s="93"/>
      <c r="B7033" s="94"/>
      <c r="C7033" s="94"/>
      <c r="D7033" s="94"/>
      <c r="E7033" s="94"/>
      <c r="F7033" s="93"/>
      <c r="G7033" s="96"/>
    </row>
    <row r="7034">
      <c r="A7034" s="93"/>
      <c r="B7034" s="94"/>
      <c r="C7034" s="94"/>
      <c r="D7034" s="94"/>
      <c r="E7034" s="94"/>
      <c r="F7034" s="93"/>
      <c r="G7034" s="96"/>
    </row>
    <row r="7035">
      <c r="A7035" s="93"/>
      <c r="B7035" s="94"/>
      <c r="C7035" s="94"/>
      <c r="D7035" s="94"/>
      <c r="E7035" s="94"/>
      <c r="F7035" s="93"/>
      <c r="G7035" s="96"/>
    </row>
    <row r="7036">
      <c r="A7036" s="93"/>
      <c r="B7036" s="94"/>
      <c r="C7036" s="94"/>
      <c r="D7036" s="94"/>
      <c r="E7036" s="94"/>
      <c r="F7036" s="93"/>
      <c r="G7036" s="96"/>
    </row>
    <row r="7037">
      <c r="A7037" s="93"/>
      <c r="B7037" s="94"/>
      <c r="C7037" s="94"/>
      <c r="D7037" s="94"/>
      <c r="E7037" s="94"/>
      <c r="F7037" s="93"/>
      <c r="G7037" s="96"/>
    </row>
    <row r="7038">
      <c r="A7038" s="93"/>
      <c r="B7038" s="94"/>
      <c r="C7038" s="94"/>
      <c r="D7038" s="94"/>
      <c r="E7038" s="94"/>
      <c r="F7038" s="93"/>
      <c r="G7038" s="96"/>
    </row>
    <row r="7039">
      <c r="A7039" s="93"/>
      <c r="B7039" s="94"/>
      <c r="C7039" s="94"/>
      <c r="D7039" s="94"/>
      <c r="E7039" s="94"/>
      <c r="F7039" s="93"/>
      <c r="G7039" s="96"/>
    </row>
    <row r="7040">
      <c r="A7040" s="93"/>
      <c r="B7040" s="94"/>
      <c r="C7040" s="94"/>
      <c r="D7040" s="94"/>
      <c r="E7040" s="94"/>
      <c r="F7040" s="93"/>
      <c r="G7040" s="96"/>
    </row>
    <row r="7041">
      <c r="A7041" s="93"/>
      <c r="B7041" s="94"/>
      <c r="C7041" s="94"/>
      <c r="D7041" s="94"/>
      <c r="E7041" s="94"/>
      <c r="F7041" s="93"/>
      <c r="G7041" s="96"/>
    </row>
    <row r="7042">
      <c r="A7042" s="93"/>
      <c r="B7042" s="94"/>
      <c r="C7042" s="94"/>
      <c r="D7042" s="94"/>
      <c r="E7042" s="94"/>
      <c r="F7042" s="93"/>
      <c r="G7042" s="96"/>
    </row>
    <row r="7043">
      <c r="A7043" s="93"/>
      <c r="B7043" s="94"/>
      <c r="C7043" s="94"/>
      <c r="D7043" s="94"/>
      <c r="E7043" s="94"/>
      <c r="F7043" s="93"/>
      <c r="G7043" s="96"/>
    </row>
    <row r="7044">
      <c r="A7044" s="93"/>
      <c r="B7044" s="94"/>
      <c r="C7044" s="94"/>
      <c r="D7044" s="94"/>
      <c r="E7044" s="94"/>
      <c r="F7044" s="93"/>
      <c r="G7044" s="96"/>
    </row>
    <row r="7045">
      <c r="A7045" s="93"/>
      <c r="B7045" s="94"/>
      <c r="C7045" s="94"/>
      <c r="D7045" s="94"/>
      <c r="E7045" s="94"/>
      <c r="F7045" s="93"/>
      <c r="G7045" s="96"/>
    </row>
    <row r="7046">
      <c r="A7046" s="93"/>
      <c r="B7046" s="94"/>
      <c r="C7046" s="94"/>
      <c r="D7046" s="94"/>
      <c r="E7046" s="94"/>
      <c r="F7046" s="93"/>
      <c r="G7046" s="96"/>
    </row>
    <row r="7047">
      <c r="A7047" s="93"/>
      <c r="B7047" s="94"/>
      <c r="C7047" s="94"/>
      <c r="D7047" s="94"/>
      <c r="E7047" s="94"/>
      <c r="F7047" s="93"/>
      <c r="G7047" s="96"/>
    </row>
    <row r="7048">
      <c r="A7048" s="93"/>
      <c r="B7048" s="94"/>
      <c r="C7048" s="94"/>
      <c r="D7048" s="94"/>
      <c r="E7048" s="94"/>
      <c r="F7048" s="93"/>
      <c r="G7048" s="96"/>
    </row>
    <row r="7049">
      <c r="A7049" s="93"/>
      <c r="B7049" s="94"/>
      <c r="C7049" s="94"/>
      <c r="D7049" s="94"/>
      <c r="E7049" s="94"/>
      <c r="F7049" s="93"/>
      <c r="G7049" s="96"/>
    </row>
    <row r="7050">
      <c r="A7050" s="93"/>
      <c r="B7050" s="94"/>
      <c r="C7050" s="94"/>
      <c r="D7050" s="94"/>
      <c r="E7050" s="94"/>
      <c r="F7050" s="93"/>
      <c r="G7050" s="96"/>
    </row>
    <row r="7051">
      <c r="A7051" s="93"/>
      <c r="B7051" s="94"/>
      <c r="C7051" s="94"/>
      <c r="D7051" s="94"/>
      <c r="E7051" s="94"/>
      <c r="F7051" s="93"/>
      <c r="G7051" s="96"/>
    </row>
    <row r="7052">
      <c r="A7052" s="93"/>
      <c r="B7052" s="94"/>
      <c r="C7052" s="94"/>
      <c r="D7052" s="94"/>
      <c r="E7052" s="94"/>
      <c r="F7052" s="93"/>
      <c r="G7052" s="96"/>
    </row>
    <row r="7053">
      <c r="A7053" s="93"/>
      <c r="B7053" s="94"/>
      <c r="C7053" s="94"/>
      <c r="D7053" s="94"/>
      <c r="E7053" s="94"/>
      <c r="F7053" s="93"/>
      <c r="G7053" s="96"/>
    </row>
    <row r="7054">
      <c r="A7054" s="93"/>
      <c r="B7054" s="94"/>
      <c r="C7054" s="94"/>
      <c r="D7054" s="94"/>
      <c r="E7054" s="94"/>
      <c r="F7054" s="93"/>
      <c r="G7054" s="96"/>
    </row>
    <row r="7055">
      <c r="A7055" s="93"/>
      <c r="B7055" s="94"/>
      <c r="C7055" s="94"/>
      <c r="D7055" s="94"/>
      <c r="E7055" s="94"/>
      <c r="F7055" s="93"/>
      <c r="G7055" s="96"/>
    </row>
    <row r="7056">
      <c r="A7056" s="93"/>
      <c r="B7056" s="94"/>
      <c r="C7056" s="94"/>
      <c r="D7056" s="94"/>
      <c r="E7056" s="94"/>
      <c r="F7056" s="93"/>
      <c r="G7056" s="96"/>
    </row>
    <row r="7057">
      <c r="A7057" s="93"/>
      <c r="B7057" s="94"/>
      <c r="C7057" s="94"/>
      <c r="D7057" s="94"/>
      <c r="E7057" s="94"/>
      <c r="F7057" s="93"/>
      <c r="G7057" s="96"/>
    </row>
    <row r="7058">
      <c r="A7058" s="93"/>
      <c r="B7058" s="94"/>
      <c r="C7058" s="94"/>
      <c r="D7058" s="94"/>
      <c r="E7058" s="94"/>
      <c r="F7058" s="93"/>
      <c r="G7058" s="96"/>
    </row>
    <row r="7059">
      <c r="A7059" s="93"/>
      <c r="B7059" s="94"/>
      <c r="C7059" s="94"/>
      <c r="D7059" s="94"/>
      <c r="E7059" s="94"/>
      <c r="F7059" s="93"/>
      <c r="G7059" s="96"/>
    </row>
    <row r="7060">
      <c r="A7060" s="93"/>
      <c r="B7060" s="94"/>
      <c r="C7060" s="94"/>
      <c r="D7060" s="94"/>
      <c r="E7060" s="94"/>
      <c r="F7060" s="93"/>
      <c r="G7060" s="96"/>
    </row>
    <row r="7061">
      <c r="A7061" s="93"/>
      <c r="B7061" s="94"/>
      <c r="C7061" s="94"/>
      <c r="D7061" s="94"/>
      <c r="E7061" s="94"/>
      <c r="F7061" s="93"/>
      <c r="G7061" s="93"/>
    </row>
    <row r="7062">
      <c r="A7062" s="93"/>
      <c r="B7062" s="94"/>
      <c r="C7062" s="94"/>
      <c r="D7062" s="94"/>
      <c r="E7062" s="94"/>
      <c r="F7062" s="93"/>
      <c r="G7062" s="93"/>
    </row>
    <row r="7063">
      <c r="A7063" s="93"/>
      <c r="B7063" s="94"/>
      <c r="C7063" s="94"/>
      <c r="D7063" s="94"/>
      <c r="E7063" s="94"/>
      <c r="F7063" s="93"/>
      <c r="G7063" s="93"/>
    </row>
    <row r="7064">
      <c r="A7064" s="93"/>
      <c r="B7064" s="94"/>
      <c r="C7064" s="94"/>
      <c r="D7064" s="94"/>
      <c r="E7064" s="94"/>
      <c r="F7064" s="93"/>
      <c r="G7064" s="93"/>
    </row>
    <row r="7065">
      <c r="A7065" s="93"/>
      <c r="B7065" s="94"/>
      <c r="C7065" s="94"/>
      <c r="D7065" s="94"/>
      <c r="E7065" s="94"/>
      <c r="F7065" s="93"/>
      <c r="G7065" s="93"/>
    </row>
    <row r="7066">
      <c r="A7066" s="93"/>
      <c r="B7066" s="94"/>
      <c r="C7066" s="94"/>
      <c r="D7066" s="94"/>
      <c r="E7066" s="94"/>
      <c r="F7066" s="93"/>
      <c r="G7066" s="93"/>
    </row>
    <row r="7067">
      <c r="A7067" s="93"/>
      <c r="B7067" s="94"/>
      <c r="C7067" s="94"/>
      <c r="D7067" s="94"/>
      <c r="E7067" s="94"/>
      <c r="F7067" s="93"/>
      <c r="G7067" s="93"/>
    </row>
    <row r="7068">
      <c r="A7068" s="93"/>
      <c r="B7068" s="94"/>
      <c r="C7068" s="94"/>
      <c r="D7068" s="94"/>
      <c r="E7068" s="94"/>
      <c r="F7068" s="93"/>
      <c r="G7068" s="93"/>
    </row>
    <row r="7069">
      <c r="A7069" s="93"/>
      <c r="B7069" s="94"/>
      <c r="C7069" s="94"/>
      <c r="D7069" s="94"/>
      <c r="E7069" s="94"/>
      <c r="F7069" s="93"/>
      <c r="G7069" s="93"/>
    </row>
    <row r="7070">
      <c r="A7070" s="93"/>
      <c r="B7070" s="94"/>
      <c r="C7070" s="94"/>
      <c r="D7070" s="94"/>
      <c r="E7070" s="94"/>
      <c r="F7070" s="93"/>
      <c r="G7070" s="93"/>
    </row>
    <row r="7071">
      <c r="A7071" s="93"/>
      <c r="B7071" s="94"/>
      <c r="C7071" s="94"/>
      <c r="D7071" s="94"/>
      <c r="E7071" s="94"/>
      <c r="F7071" s="93"/>
      <c r="G7071" s="93"/>
    </row>
    <row r="7072">
      <c r="A7072" s="93"/>
      <c r="B7072" s="94"/>
      <c r="C7072" s="94"/>
      <c r="D7072" s="94"/>
      <c r="E7072" s="94"/>
      <c r="F7072" s="93"/>
      <c r="G7072" s="93"/>
    </row>
    <row r="7073">
      <c r="A7073" s="93"/>
      <c r="B7073" s="94"/>
      <c r="C7073" s="94"/>
      <c r="D7073" s="94"/>
      <c r="E7073" s="94"/>
      <c r="F7073" s="93"/>
      <c r="G7073" s="93"/>
    </row>
    <row r="7074">
      <c r="A7074" s="93"/>
      <c r="B7074" s="94"/>
      <c r="C7074" s="94"/>
      <c r="D7074" s="94"/>
      <c r="E7074" s="94"/>
      <c r="F7074" s="93"/>
      <c r="G7074" s="93"/>
    </row>
    <row r="7075">
      <c r="A7075" s="93"/>
      <c r="B7075" s="94"/>
      <c r="C7075" s="94"/>
      <c r="D7075" s="94"/>
      <c r="E7075" s="94"/>
      <c r="F7075" s="93"/>
      <c r="G7075" s="93"/>
    </row>
    <row r="7076">
      <c r="A7076" s="93"/>
      <c r="B7076" s="94"/>
      <c r="C7076" s="94"/>
      <c r="D7076" s="94"/>
      <c r="E7076" s="94"/>
      <c r="F7076" s="93"/>
      <c r="G7076" s="96"/>
    </row>
    <row r="7077">
      <c r="A7077" s="93"/>
      <c r="B7077" s="94"/>
      <c r="C7077" s="94"/>
      <c r="D7077" s="94"/>
      <c r="E7077" s="94"/>
      <c r="F7077" s="93"/>
      <c r="G7077" s="96"/>
    </row>
    <row r="7078">
      <c r="A7078" s="93"/>
      <c r="B7078" s="94"/>
      <c r="C7078" s="94"/>
      <c r="D7078" s="94"/>
      <c r="E7078" s="94"/>
      <c r="F7078" s="93"/>
      <c r="G7078" s="96"/>
    </row>
    <row r="7079">
      <c r="A7079" s="93"/>
      <c r="B7079" s="94"/>
      <c r="C7079" s="94"/>
      <c r="D7079" s="94"/>
      <c r="E7079" s="94"/>
      <c r="F7079" s="93"/>
      <c r="G7079" s="96"/>
    </row>
    <row r="7080">
      <c r="A7080" s="93"/>
      <c r="B7080" s="94"/>
      <c r="C7080" s="94"/>
      <c r="D7080" s="94"/>
      <c r="E7080" s="94"/>
      <c r="F7080" s="93"/>
      <c r="G7080" s="96"/>
    </row>
    <row r="7081">
      <c r="A7081" s="93"/>
      <c r="B7081" s="94"/>
      <c r="C7081" s="94"/>
      <c r="D7081" s="94"/>
      <c r="E7081" s="94"/>
      <c r="F7081" s="93"/>
      <c r="G7081" s="96"/>
    </row>
    <row r="7082">
      <c r="A7082" s="93"/>
      <c r="B7082" s="94"/>
      <c r="C7082" s="94"/>
      <c r="D7082" s="94"/>
      <c r="E7082" s="94"/>
      <c r="F7082" s="93"/>
      <c r="G7082" s="96"/>
    </row>
    <row r="7083">
      <c r="A7083" s="93"/>
      <c r="B7083" s="94"/>
      <c r="C7083" s="94"/>
      <c r="D7083" s="94"/>
      <c r="E7083" s="94"/>
      <c r="F7083" s="93"/>
      <c r="G7083" s="96"/>
    </row>
    <row r="7084">
      <c r="A7084" s="93"/>
      <c r="B7084" s="94"/>
      <c r="C7084" s="94"/>
      <c r="D7084" s="94"/>
      <c r="E7084" s="94"/>
      <c r="F7084" s="93"/>
      <c r="G7084" s="96"/>
    </row>
    <row r="7085">
      <c r="A7085" s="93"/>
      <c r="B7085" s="94"/>
      <c r="C7085" s="94"/>
      <c r="D7085" s="94"/>
      <c r="E7085" s="94"/>
      <c r="F7085" s="93"/>
      <c r="G7085" s="96"/>
    </row>
    <row r="7086">
      <c r="A7086" s="93"/>
      <c r="B7086" s="94"/>
      <c r="C7086" s="94"/>
      <c r="D7086" s="94"/>
      <c r="E7086" s="94"/>
      <c r="F7086" s="93"/>
      <c r="G7086" s="96"/>
    </row>
    <row r="7087">
      <c r="A7087" s="93"/>
      <c r="B7087" s="94"/>
      <c r="C7087" s="94"/>
      <c r="D7087" s="94"/>
      <c r="E7087" s="94"/>
      <c r="F7087" s="93"/>
      <c r="G7087" s="96"/>
    </row>
    <row r="7088">
      <c r="A7088" s="93"/>
      <c r="B7088" s="94"/>
      <c r="C7088" s="94"/>
      <c r="D7088" s="94"/>
      <c r="E7088" s="94"/>
      <c r="F7088" s="93"/>
      <c r="G7088" s="96"/>
    </row>
    <row r="7089">
      <c r="A7089" s="93"/>
      <c r="B7089" s="94"/>
      <c r="C7089" s="94"/>
      <c r="D7089" s="94"/>
      <c r="E7089" s="94"/>
      <c r="F7089" s="93"/>
      <c r="G7089" s="96"/>
    </row>
    <row r="7090">
      <c r="A7090" s="93"/>
      <c r="B7090" s="94"/>
      <c r="C7090" s="94"/>
      <c r="D7090" s="94"/>
      <c r="E7090" s="94"/>
      <c r="F7090" s="93"/>
      <c r="G7090" s="96"/>
    </row>
    <row r="7091">
      <c r="A7091" s="93"/>
      <c r="B7091" s="94"/>
      <c r="C7091" s="94"/>
      <c r="D7091" s="94"/>
      <c r="E7091" s="94"/>
      <c r="F7091" s="93"/>
      <c r="G7091" s="96"/>
    </row>
    <row r="7092">
      <c r="A7092" s="93"/>
      <c r="B7092" s="94"/>
      <c r="C7092" s="94"/>
      <c r="D7092" s="94"/>
      <c r="E7092" s="94"/>
      <c r="F7092" s="93"/>
      <c r="G7092" s="96"/>
    </row>
    <row r="7093">
      <c r="A7093" s="93"/>
      <c r="B7093" s="94"/>
      <c r="C7093" s="94"/>
      <c r="D7093" s="94"/>
      <c r="E7093" s="94"/>
      <c r="F7093" s="93"/>
      <c r="G7093" s="96"/>
    </row>
    <row r="7094">
      <c r="A7094" s="93"/>
      <c r="B7094" s="94"/>
      <c r="C7094" s="94"/>
      <c r="D7094" s="94"/>
      <c r="E7094" s="94"/>
      <c r="F7094" s="93"/>
      <c r="G7094" s="96"/>
    </row>
    <row r="7095">
      <c r="A7095" s="93"/>
      <c r="B7095" s="94"/>
      <c r="C7095" s="94"/>
      <c r="D7095" s="94"/>
      <c r="E7095" s="94"/>
      <c r="F7095" s="93"/>
      <c r="G7095" s="96"/>
    </row>
    <row r="7096">
      <c r="A7096" s="93"/>
      <c r="B7096" s="94"/>
      <c r="C7096" s="94"/>
      <c r="D7096" s="94"/>
      <c r="E7096" s="94"/>
      <c r="F7096" s="93"/>
      <c r="G7096" s="96"/>
    </row>
    <row r="7097">
      <c r="A7097" s="93"/>
      <c r="B7097" s="94"/>
      <c r="C7097" s="94"/>
      <c r="D7097" s="94"/>
      <c r="E7097" s="94"/>
      <c r="F7097" s="93"/>
      <c r="G7097" s="96"/>
    </row>
    <row r="7098">
      <c r="A7098" s="93"/>
      <c r="B7098" s="94"/>
      <c r="C7098" s="94"/>
      <c r="D7098" s="94"/>
      <c r="E7098" s="94"/>
      <c r="F7098" s="93"/>
      <c r="G7098" s="96"/>
    </row>
    <row r="7099">
      <c r="A7099" s="93"/>
      <c r="B7099" s="94"/>
      <c r="C7099" s="94"/>
      <c r="D7099" s="94"/>
      <c r="E7099" s="94"/>
      <c r="F7099" s="93"/>
      <c r="G7099" s="96"/>
    </row>
    <row r="7100">
      <c r="A7100" s="93"/>
      <c r="B7100" s="94"/>
      <c r="C7100" s="94"/>
      <c r="D7100" s="94"/>
      <c r="E7100" s="94"/>
      <c r="F7100" s="93"/>
      <c r="G7100" s="96"/>
    </row>
    <row r="7101">
      <c r="A7101" s="93"/>
      <c r="B7101" s="94"/>
      <c r="C7101" s="94"/>
      <c r="D7101" s="94"/>
      <c r="E7101" s="94"/>
      <c r="F7101" s="93"/>
      <c r="G7101" s="96"/>
    </row>
    <row r="7102">
      <c r="A7102" s="93"/>
      <c r="B7102" s="94"/>
      <c r="C7102" s="94"/>
      <c r="D7102" s="94"/>
      <c r="E7102" s="94"/>
      <c r="F7102" s="93"/>
      <c r="G7102" s="96"/>
    </row>
    <row r="7103">
      <c r="A7103" s="93"/>
      <c r="B7103" s="94"/>
      <c r="C7103" s="94"/>
      <c r="D7103" s="94"/>
      <c r="E7103" s="94"/>
      <c r="F7103" s="93"/>
      <c r="G7103" s="96"/>
    </row>
    <row r="7104">
      <c r="A7104" s="93"/>
      <c r="B7104" s="94"/>
      <c r="C7104" s="94"/>
      <c r="D7104" s="94"/>
      <c r="E7104" s="94"/>
      <c r="F7104" s="93"/>
      <c r="G7104" s="96"/>
    </row>
    <row r="7105">
      <c r="A7105" s="93"/>
      <c r="B7105" s="94"/>
      <c r="C7105" s="94"/>
      <c r="D7105" s="94"/>
      <c r="E7105" s="94"/>
      <c r="F7105" s="93"/>
      <c r="G7105" s="96"/>
    </row>
    <row r="7106">
      <c r="A7106" s="93"/>
      <c r="B7106" s="94"/>
      <c r="C7106" s="94"/>
      <c r="D7106" s="94"/>
      <c r="E7106" s="94"/>
      <c r="F7106" s="93"/>
      <c r="G7106" s="96"/>
    </row>
    <row r="7107">
      <c r="A7107" s="93"/>
      <c r="B7107" s="94"/>
      <c r="C7107" s="94"/>
      <c r="D7107" s="94"/>
      <c r="E7107" s="94"/>
      <c r="F7107" s="93"/>
      <c r="G7107" s="96"/>
    </row>
    <row r="7108">
      <c r="A7108" s="93"/>
      <c r="B7108" s="94"/>
      <c r="C7108" s="94"/>
      <c r="D7108" s="94"/>
      <c r="E7108" s="94"/>
      <c r="F7108" s="93"/>
      <c r="G7108" s="93"/>
    </row>
    <row r="7109">
      <c r="A7109" s="93"/>
      <c r="B7109" s="94"/>
      <c r="C7109" s="94"/>
      <c r="D7109" s="94"/>
      <c r="E7109" s="94"/>
      <c r="F7109" s="93"/>
      <c r="G7109" s="93"/>
    </row>
    <row r="7110">
      <c r="A7110" s="93"/>
      <c r="B7110" s="94"/>
      <c r="C7110" s="94"/>
      <c r="D7110" s="94"/>
      <c r="E7110" s="94"/>
      <c r="F7110" s="93"/>
      <c r="G7110" s="96"/>
    </row>
    <row r="7111">
      <c r="A7111" s="93"/>
      <c r="B7111" s="94"/>
      <c r="C7111" s="94"/>
      <c r="D7111" s="94"/>
      <c r="E7111" s="94"/>
      <c r="F7111" s="93"/>
      <c r="G7111" s="96"/>
    </row>
    <row r="7112">
      <c r="A7112" s="93"/>
      <c r="B7112" s="94"/>
      <c r="C7112" s="94"/>
      <c r="D7112" s="94"/>
      <c r="E7112" s="94"/>
      <c r="F7112" s="93"/>
      <c r="G7112" s="96"/>
    </row>
    <row r="7113">
      <c r="A7113" s="93"/>
      <c r="B7113" s="94"/>
      <c r="C7113" s="94"/>
      <c r="D7113" s="94"/>
      <c r="E7113" s="94"/>
      <c r="F7113" s="93"/>
      <c r="G7113" s="96"/>
    </row>
    <row r="7114">
      <c r="A7114" s="93"/>
      <c r="B7114" s="94"/>
      <c r="C7114" s="94"/>
      <c r="D7114" s="94"/>
      <c r="E7114" s="94"/>
      <c r="F7114" s="93"/>
      <c r="G7114" s="96"/>
    </row>
    <row r="7115">
      <c r="A7115" s="93"/>
      <c r="B7115" s="94"/>
      <c r="C7115" s="94"/>
      <c r="D7115" s="94"/>
      <c r="E7115" s="94"/>
      <c r="F7115" s="93"/>
      <c r="G7115" s="96"/>
    </row>
    <row r="7116">
      <c r="A7116" s="93"/>
      <c r="B7116" s="94"/>
      <c r="C7116" s="94"/>
      <c r="D7116" s="94"/>
      <c r="E7116" s="94"/>
      <c r="F7116" s="93"/>
      <c r="G7116" s="96"/>
    </row>
    <row r="7117">
      <c r="A7117" s="93"/>
      <c r="B7117" s="94"/>
      <c r="C7117" s="94"/>
      <c r="D7117" s="94"/>
      <c r="E7117" s="94"/>
      <c r="F7117" s="93"/>
      <c r="G7117" s="96"/>
    </row>
    <row r="7118">
      <c r="A7118" s="93"/>
      <c r="B7118" s="94"/>
      <c r="C7118" s="94"/>
      <c r="D7118" s="94"/>
      <c r="E7118" s="94"/>
      <c r="F7118" s="93"/>
      <c r="G7118" s="96"/>
    </row>
    <row r="7119">
      <c r="A7119" s="93"/>
      <c r="B7119" s="94"/>
      <c r="C7119" s="94"/>
      <c r="D7119" s="94"/>
      <c r="E7119" s="94"/>
      <c r="F7119" s="93"/>
      <c r="G7119" s="96"/>
    </row>
    <row r="7120">
      <c r="A7120" s="93"/>
      <c r="B7120" s="94"/>
      <c r="C7120" s="94"/>
      <c r="D7120" s="94"/>
      <c r="E7120" s="94"/>
      <c r="F7120" s="93"/>
      <c r="G7120" s="93"/>
    </row>
    <row r="7121">
      <c r="A7121" s="93"/>
      <c r="B7121" s="94"/>
      <c r="C7121" s="94"/>
      <c r="D7121" s="94"/>
      <c r="E7121" s="94"/>
      <c r="F7121" s="93"/>
      <c r="G7121" s="96"/>
    </row>
    <row r="7122">
      <c r="A7122" s="93"/>
      <c r="B7122" s="94"/>
      <c r="C7122" s="94"/>
      <c r="D7122" s="94"/>
      <c r="E7122" s="94"/>
      <c r="F7122" s="93"/>
      <c r="G7122" s="96"/>
    </row>
    <row r="7123">
      <c r="A7123" s="93"/>
      <c r="B7123" s="94"/>
      <c r="C7123" s="94"/>
      <c r="D7123" s="94"/>
      <c r="E7123" s="94"/>
      <c r="F7123" s="93"/>
      <c r="G7123" s="96"/>
    </row>
    <row r="7124">
      <c r="A7124" s="93"/>
      <c r="B7124" s="94"/>
      <c r="C7124" s="94"/>
      <c r="D7124" s="94"/>
      <c r="E7124" s="94"/>
      <c r="F7124" s="93"/>
      <c r="G7124" s="96"/>
    </row>
    <row r="7125">
      <c r="A7125" s="93"/>
      <c r="B7125" s="94"/>
      <c r="C7125" s="94"/>
      <c r="D7125" s="94"/>
      <c r="E7125" s="94"/>
      <c r="F7125" s="93"/>
      <c r="G7125" s="93"/>
    </row>
    <row r="7126">
      <c r="A7126" s="93"/>
      <c r="B7126" s="94"/>
      <c r="C7126" s="94"/>
      <c r="D7126" s="94"/>
      <c r="E7126" s="94"/>
      <c r="F7126" s="93"/>
      <c r="G7126" s="96"/>
    </row>
    <row r="7127">
      <c r="A7127" s="93"/>
      <c r="B7127" s="94"/>
      <c r="C7127" s="94"/>
      <c r="D7127" s="94"/>
      <c r="E7127" s="94"/>
      <c r="F7127" s="93"/>
      <c r="G7127" s="96"/>
    </row>
    <row r="7128">
      <c r="A7128" s="93"/>
      <c r="B7128" s="94"/>
      <c r="C7128" s="94"/>
      <c r="D7128" s="94"/>
      <c r="E7128" s="94"/>
      <c r="F7128" s="93"/>
      <c r="G7128" s="96"/>
    </row>
    <row r="7129">
      <c r="A7129" s="93"/>
      <c r="B7129" s="94"/>
      <c r="C7129" s="94"/>
      <c r="D7129" s="94"/>
      <c r="E7129" s="94"/>
      <c r="F7129" s="93"/>
      <c r="G7129" s="96"/>
    </row>
    <row r="7130">
      <c r="A7130" s="93"/>
      <c r="B7130" s="94"/>
      <c r="C7130" s="94"/>
      <c r="D7130" s="94"/>
      <c r="E7130" s="94"/>
      <c r="F7130" s="93"/>
      <c r="G7130" s="96"/>
    </row>
    <row r="7131">
      <c r="A7131" s="93"/>
      <c r="B7131" s="94"/>
      <c r="C7131" s="94"/>
      <c r="D7131" s="94"/>
      <c r="E7131" s="94"/>
      <c r="F7131" s="93"/>
      <c r="G7131" s="96"/>
    </row>
    <row r="7132">
      <c r="A7132" s="93"/>
      <c r="B7132" s="94"/>
      <c r="C7132" s="94"/>
      <c r="D7132" s="94"/>
      <c r="E7132" s="94"/>
      <c r="F7132" s="93"/>
      <c r="G7132" s="96"/>
    </row>
    <row r="7133">
      <c r="A7133" s="93"/>
      <c r="B7133" s="94"/>
      <c r="C7133" s="94"/>
      <c r="D7133" s="94"/>
      <c r="E7133" s="94"/>
      <c r="F7133" s="93"/>
      <c r="G7133" s="96"/>
    </row>
    <row r="7134">
      <c r="A7134" s="93"/>
      <c r="B7134" s="94"/>
      <c r="C7134" s="94"/>
      <c r="D7134" s="94"/>
      <c r="E7134" s="94"/>
      <c r="F7134" s="93"/>
      <c r="G7134" s="96"/>
    </row>
    <row r="7135">
      <c r="A7135" s="93"/>
      <c r="B7135" s="94"/>
      <c r="C7135" s="94"/>
      <c r="D7135" s="94"/>
      <c r="E7135" s="94"/>
      <c r="F7135" s="93"/>
      <c r="G7135" s="96"/>
    </row>
    <row r="7136">
      <c r="A7136" s="93"/>
      <c r="B7136" s="94"/>
      <c r="C7136" s="94"/>
      <c r="D7136" s="94"/>
      <c r="E7136" s="94"/>
      <c r="F7136" s="93"/>
      <c r="G7136" s="96"/>
    </row>
    <row r="7137">
      <c r="A7137" s="93"/>
      <c r="B7137" s="94"/>
      <c r="C7137" s="94"/>
      <c r="D7137" s="94"/>
      <c r="E7137" s="94"/>
      <c r="F7137" s="93"/>
      <c r="G7137" s="96"/>
    </row>
    <row r="7138">
      <c r="A7138" s="93"/>
      <c r="B7138" s="94"/>
      <c r="C7138" s="94"/>
      <c r="D7138" s="94"/>
      <c r="E7138" s="94"/>
      <c r="F7138" s="93"/>
      <c r="G7138" s="96"/>
    </row>
    <row r="7139">
      <c r="A7139" s="93"/>
      <c r="B7139" s="94"/>
      <c r="C7139" s="94"/>
      <c r="D7139" s="94"/>
      <c r="E7139" s="94"/>
      <c r="F7139" s="93"/>
      <c r="G7139" s="96"/>
    </row>
    <row r="7140">
      <c r="A7140" s="93"/>
      <c r="B7140" s="94"/>
      <c r="C7140" s="94"/>
      <c r="D7140" s="94"/>
      <c r="E7140" s="94"/>
      <c r="F7140" s="93"/>
      <c r="G7140" s="96"/>
    </row>
    <row r="7141">
      <c r="A7141" s="93"/>
      <c r="B7141" s="94"/>
      <c r="C7141" s="94"/>
      <c r="D7141" s="94"/>
      <c r="E7141" s="94"/>
      <c r="F7141" s="93"/>
      <c r="G7141" s="96"/>
    </row>
    <row r="7142">
      <c r="A7142" s="93"/>
      <c r="B7142" s="94"/>
      <c r="C7142" s="94"/>
      <c r="D7142" s="94"/>
      <c r="E7142" s="94"/>
      <c r="F7142" s="93"/>
      <c r="G7142" s="96"/>
    </row>
    <row r="7143">
      <c r="A7143" s="93"/>
      <c r="B7143" s="94"/>
      <c r="C7143" s="94"/>
      <c r="D7143" s="94"/>
      <c r="E7143" s="94"/>
      <c r="F7143" s="93"/>
      <c r="G7143" s="96"/>
    </row>
    <row r="7144">
      <c r="A7144" s="93"/>
      <c r="B7144" s="94"/>
      <c r="C7144" s="94"/>
      <c r="D7144" s="94"/>
      <c r="E7144" s="94"/>
      <c r="F7144" s="93"/>
      <c r="G7144" s="96"/>
    </row>
    <row r="7145">
      <c r="A7145" s="93"/>
      <c r="B7145" s="94"/>
      <c r="C7145" s="94"/>
      <c r="D7145" s="94"/>
      <c r="E7145" s="94"/>
      <c r="F7145" s="93"/>
      <c r="G7145" s="96"/>
    </row>
    <row r="7146">
      <c r="A7146" s="93"/>
      <c r="B7146" s="94"/>
      <c r="C7146" s="94"/>
      <c r="D7146" s="94"/>
      <c r="E7146" s="94"/>
      <c r="F7146" s="93"/>
      <c r="G7146" s="96"/>
    </row>
    <row r="7147">
      <c r="A7147" s="93"/>
      <c r="B7147" s="94"/>
      <c r="C7147" s="94"/>
      <c r="D7147" s="94"/>
      <c r="E7147" s="94"/>
      <c r="F7147" s="93"/>
      <c r="G7147" s="96"/>
    </row>
    <row r="7148">
      <c r="A7148" s="93"/>
      <c r="B7148" s="94"/>
      <c r="C7148" s="94"/>
      <c r="D7148" s="94"/>
      <c r="E7148" s="94"/>
      <c r="F7148" s="93"/>
      <c r="G7148" s="96"/>
    </row>
    <row r="7149">
      <c r="A7149" s="93"/>
      <c r="B7149" s="94"/>
      <c r="C7149" s="94"/>
      <c r="D7149" s="94"/>
      <c r="E7149" s="94"/>
      <c r="F7149" s="93"/>
      <c r="G7149" s="96"/>
    </row>
    <row r="7150">
      <c r="A7150" s="93"/>
      <c r="B7150" s="94"/>
      <c r="C7150" s="94"/>
      <c r="D7150" s="94"/>
      <c r="E7150" s="94"/>
      <c r="F7150" s="93"/>
      <c r="G7150" s="96"/>
    </row>
    <row r="7151">
      <c r="A7151" s="93"/>
      <c r="B7151" s="94"/>
      <c r="C7151" s="94"/>
      <c r="D7151" s="94"/>
      <c r="E7151" s="94"/>
      <c r="F7151" s="93"/>
      <c r="G7151" s="96"/>
    </row>
    <row r="7152">
      <c r="A7152" s="93"/>
      <c r="B7152" s="94"/>
      <c r="C7152" s="94"/>
      <c r="D7152" s="94"/>
      <c r="E7152" s="94"/>
      <c r="F7152" s="93"/>
      <c r="G7152" s="96"/>
    </row>
    <row r="7153">
      <c r="A7153" s="93"/>
      <c r="B7153" s="94"/>
      <c r="C7153" s="94"/>
      <c r="D7153" s="94"/>
      <c r="E7153" s="94"/>
      <c r="F7153" s="93"/>
      <c r="G7153" s="96"/>
    </row>
    <row r="7154">
      <c r="A7154" s="93"/>
      <c r="B7154" s="94"/>
      <c r="C7154" s="94"/>
      <c r="D7154" s="94"/>
      <c r="E7154" s="94"/>
      <c r="F7154" s="93"/>
      <c r="G7154" s="96"/>
    </row>
    <row r="7155">
      <c r="A7155" s="93"/>
      <c r="B7155" s="94"/>
      <c r="C7155" s="94"/>
      <c r="D7155" s="94"/>
      <c r="E7155" s="94"/>
      <c r="F7155" s="93"/>
      <c r="G7155" s="93"/>
    </row>
    <row r="7156">
      <c r="A7156" s="93"/>
      <c r="B7156" s="94"/>
      <c r="C7156" s="94"/>
      <c r="D7156" s="94"/>
      <c r="E7156" s="94"/>
      <c r="F7156" s="93"/>
      <c r="G7156" s="93"/>
    </row>
    <row r="7157">
      <c r="A7157" s="93"/>
      <c r="B7157" s="94"/>
      <c r="C7157" s="94"/>
      <c r="D7157" s="94"/>
      <c r="E7157" s="94"/>
      <c r="F7157" s="93"/>
      <c r="G7157" s="93"/>
    </row>
    <row r="7158">
      <c r="A7158" s="93"/>
      <c r="B7158" s="94"/>
      <c r="C7158" s="94"/>
      <c r="D7158" s="94"/>
      <c r="E7158" s="94"/>
      <c r="F7158" s="93"/>
      <c r="G7158" s="96"/>
    </row>
    <row r="7159">
      <c r="A7159" s="93"/>
      <c r="B7159" s="94"/>
      <c r="C7159" s="94"/>
      <c r="D7159" s="94"/>
      <c r="E7159" s="94"/>
      <c r="F7159" s="93"/>
      <c r="G7159" s="96"/>
    </row>
    <row r="7160">
      <c r="A7160" s="93"/>
      <c r="B7160" s="94"/>
      <c r="C7160" s="94"/>
      <c r="D7160" s="94"/>
      <c r="E7160" s="94"/>
      <c r="F7160" s="93"/>
      <c r="G7160" s="96"/>
    </row>
    <row r="7161">
      <c r="A7161" s="93"/>
      <c r="B7161" s="94"/>
      <c r="C7161" s="94"/>
      <c r="D7161" s="94"/>
      <c r="E7161" s="94"/>
      <c r="F7161" s="93"/>
      <c r="G7161" s="96"/>
    </row>
    <row r="7162">
      <c r="A7162" s="93"/>
      <c r="B7162" s="94"/>
      <c r="C7162" s="94"/>
      <c r="D7162" s="94"/>
      <c r="E7162" s="94"/>
      <c r="F7162" s="93"/>
      <c r="G7162" s="96"/>
    </row>
    <row r="7163">
      <c r="A7163" s="93"/>
      <c r="B7163" s="94"/>
      <c r="C7163" s="94"/>
      <c r="D7163" s="94"/>
      <c r="E7163" s="94"/>
      <c r="F7163" s="93"/>
      <c r="G7163" s="96"/>
    </row>
    <row r="7164">
      <c r="A7164" s="93"/>
      <c r="B7164" s="94"/>
      <c r="C7164" s="94"/>
      <c r="D7164" s="94"/>
      <c r="E7164" s="94"/>
      <c r="F7164" s="93"/>
      <c r="G7164" s="96"/>
    </row>
    <row r="7165">
      <c r="A7165" s="93"/>
      <c r="B7165" s="94"/>
      <c r="C7165" s="94"/>
      <c r="D7165" s="94"/>
      <c r="E7165" s="94"/>
      <c r="F7165" s="93"/>
      <c r="G7165" s="96"/>
    </row>
    <row r="7166">
      <c r="A7166" s="93"/>
      <c r="B7166" s="94"/>
      <c r="C7166" s="94"/>
      <c r="D7166" s="94"/>
      <c r="E7166" s="94"/>
      <c r="F7166" s="93"/>
      <c r="G7166" s="96"/>
    </row>
    <row r="7167">
      <c r="A7167" s="93"/>
      <c r="B7167" s="94"/>
      <c r="C7167" s="94"/>
      <c r="D7167" s="94"/>
      <c r="E7167" s="94"/>
      <c r="F7167" s="93"/>
      <c r="G7167" s="96"/>
    </row>
    <row r="7168">
      <c r="A7168" s="93"/>
      <c r="B7168" s="94"/>
      <c r="C7168" s="94"/>
      <c r="D7168" s="94"/>
      <c r="E7168" s="94"/>
      <c r="F7168" s="93"/>
      <c r="G7168" s="96"/>
    </row>
    <row r="7169">
      <c r="A7169" s="93"/>
      <c r="B7169" s="94"/>
      <c r="C7169" s="94"/>
      <c r="D7169" s="94"/>
      <c r="E7169" s="94"/>
      <c r="F7169" s="93"/>
      <c r="G7169" s="96"/>
    </row>
    <row r="7170">
      <c r="A7170" s="93"/>
      <c r="B7170" s="94"/>
      <c r="C7170" s="94"/>
      <c r="D7170" s="94"/>
      <c r="E7170" s="94"/>
      <c r="F7170" s="93"/>
      <c r="G7170" s="96"/>
    </row>
    <row r="7171">
      <c r="A7171" s="93"/>
      <c r="B7171" s="94"/>
      <c r="C7171" s="94"/>
      <c r="D7171" s="94"/>
      <c r="E7171" s="94"/>
      <c r="F7171" s="93"/>
      <c r="G7171" s="96"/>
    </row>
    <row r="7172">
      <c r="A7172" s="93"/>
      <c r="B7172" s="94"/>
      <c r="C7172" s="94"/>
      <c r="D7172" s="94"/>
      <c r="E7172" s="94"/>
      <c r="F7172" s="93"/>
      <c r="G7172" s="96"/>
    </row>
    <row r="7173">
      <c r="A7173" s="93"/>
      <c r="B7173" s="94"/>
      <c r="C7173" s="94"/>
      <c r="D7173" s="94"/>
      <c r="E7173" s="94"/>
      <c r="F7173" s="93"/>
      <c r="G7173" s="96"/>
    </row>
    <row r="7174">
      <c r="A7174" s="93"/>
      <c r="B7174" s="94"/>
      <c r="C7174" s="94"/>
      <c r="D7174" s="94"/>
      <c r="E7174" s="94"/>
      <c r="F7174" s="93"/>
      <c r="G7174" s="96"/>
    </row>
    <row r="7175">
      <c r="A7175" s="93"/>
      <c r="B7175" s="94"/>
      <c r="C7175" s="94"/>
      <c r="D7175" s="94"/>
      <c r="E7175" s="94"/>
      <c r="F7175" s="93"/>
      <c r="G7175" s="96"/>
    </row>
    <row r="7176">
      <c r="A7176" s="93"/>
      <c r="B7176" s="94"/>
      <c r="C7176" s="94"/>
      <c r="D7176" s="94"/>
      <c r="E7176" s="94"/>
      <c r="F7176" s="93"/>
      <c r="G7176" s="96"/>
    </row>
    <row r="7177">
      <c r="A7177" s="93"/>
      <c r="B7177" s="94"/>
      <c r="C7177" s="94"/>
      <c r="D7177" s="94"/>
      <c r="E7177" s="94"/>
      <c r="F7177" s="93"/>
      <c r="G7177" s="96"/>
    </row>
    <row r="7178">
      <c r="A7178" s="93"/>
      <c r="B7178" s="94"/>
      <c r="C7178" s="94"/>
      <c r="D7178" s="94"/>
      <c r="E7178" s="94"/>
      <c r="F7178" s="93"/>
      <c r="G7178" s="96"/>
    </row>
    <row r="7179">
      <c r="A7179" s="93"/>
      <c r="B7179" s="94"/>
      <c r="C7179" s="94"/>
      <c r="D7179" s="94"/>
      <c r="E7179" s="94"/>
      <c r="F7179" s="93"/>
      <c r="G7179" s="96"/>
    </row>
    <row r="7180">
      <c r="A7180" s="93"/>
      <c r="B7180" s="94"/>
      <c r="C7180" s="94"/>
      <c r="D7180" s="94"/>
      <c r="E7180" s="94"/>
      <c r="F7180" s="93"/>
      <c r="G7180" s="96"/>
    </row>
    <row r="7181">
      <c r="A7181" s="93"/>
      <c r="B7181" s="94"/>
      <c r="C7181" s="94"/>
      <c r="D7181" s="94"/>
      <c r="E7181" s="94"/>
      <c r="F7181" s="93"/>
      <c r="G7181" s="96"/>
    </row>
    <row r="7182">
      <c r="A7182" s="93"/>
      <c r="B7182" s="94"/>
      <c r="C7182" s="94"/>
      <c r="D7182" s="94"/>
      <c r="E7182" s="94"/>
      <c r="F7182" s="93"/>
      <c r="G7182" s="96"/>
    </row>
    <row r="7183">
      <c r="A7183" s="93"/>
      <c r="B7183" s="94"/>
      <c r="C7183" s="94"/>
      <c r="D7183" s="94"/>
      <c r="E7183" s="94"/>
      <c r="F7183" s="93"/>
      <c r="G7183" s="96"/>
    </row>
    <row r="7184">
      <c r="A7184" s="93"/>
      <c r="B7184" s="94"/>
      <c r="C7184" s="94"/>
      <c r="D7184" s="94"/>
      <c r="E7184" s="94"/>
      <c r="F7184" s="93"/>
      <c r="G7184" s="93"/>
    </row>
    <row r="7185">
      <c r="A7185" s="93"/>
      <c r="B7185" s="94"/>
      <c r="C7185" s="94"/>
      <c r="D7185" s="94"/>
      <c r="E7185" s="94"/>
      <c r="F7185" s="93"/>
      <c r="G7185" s="96"/>
    </row>
    <row r="7186">
      <c r="A7186" s="93"/>
      <c r="B7186" s="94"/>
      <c r="C7186" s="94"/>
      <c r="D7186" s="94"/>
      <c r="E7186" s="94"/>
      <c r="F7186" s="93"/>
      <c r="G7186" s="96"/>
    </row>
    <row r="7187">
      <c r="A7187" s="93"/>
      <c r="B7187" s="94"/>
      <c r="C7187" s="94"/>
      <c r="D7187" s="94"/>
      <c r="E7187" s="94"/>
      <c r="F7187" s="93"/>
      <c r="G7187" s="96"/>
    </row>
    <row r="7188">
      <c r="A7188" s="93"/>
      <c r="B7188" s="94"/>
      <c r="C7188" s="94"/>
      <c r="D7188" s="94"/>
      <c r="E7188" s="94"/>
      <c r="F7188" s="93"/>
      <c r="G7188" s="96"/>
    </row>
    <row r="7189">
      <c r="A7189" s="93"/>
      <c r="B7189" s="94"/>
      <c r="C7189" s="94"/>
      <c r="D7189" s="94"/>
      <c r="E7189" s="94"/>
      <c r="F7189" s="93"/>
      <c r="G7189" s="96"/>
    </row>
    <row r="7190">
      <c r="A7190" s="93"/>
      <c r="B7190" s="94"/>
      <c r="C7190" s="94"/>
      <c r="D7190" s="94"/>
      <c r="E7190" s="94"/>
      <c r="F7190" s="93"/>
      <c r="G7190" s="96"/>
    </row>
    <row r="7191">
      <c r="A7191" s="93"/>
      <c r="B7191" s="94"/>
      <c r="C7191" s="94"/>
      <c r="D7191" s="94"/>
      <c r="E7191" s="94"/>
      <c r="F7191" s="93"/>
      <c r="G7191" s="96"/>
    </row>
    <row r="7192">
      <c r="A7192" s="93"/>
      <c r="B7192" s="94"/>
      <c r="C7192" s="94"/>
      <c r="D7192" s="94"/>
      <c r="E7192" s="94"/>
      <c r="F7192" s="93"/>
      <c r="G7192" s="96"/>
    </row>
    <row r="7193">
      <c r="A7193" s="93"/>
      <c r="B7193" s="94"/>
      <c r="C7193" s="94"/>
      <c r="D7193" s="94"/>
      <c r="E7193" s="94"/>
      <c r="F7193" s="93"/>
      <c r="G7193" s="96"/>
    </row>
    <row r="7194">
      <c r="A7194" s="93"/>
      <c r="B7194" s="94"/>
      <c r="C7194" s="94"/>
      <c r="D7194" s="94"/>
      <c r="E7194" s="94"/>
      <c r="F7194" s="93"/>
      <c r="G7194" s="93"/>
    </row>
    <row r="7195">
      <c r="A7195" s="93"/>
      <c r="B7195" s="94"/>
      <c r="C7195" s="94"/>
      <c r="D7195" s="94"/>
      <c r="E7195" s="94"/>
      <c r="F7195" s="93"/>
      <c r="G7195" s="96"/>
    </row>
    <row r="7196">
      <c r="A7196" s="93"/>
      <c r="B7196" s="94"/>
      <c r="C7196" s="94"/>
      <c r="D7196" s="94"/>
      <c r="E7196" s="94"/>
      <c r="F7196" s="93"/>
      <c r="G7196" s="96"/>
    </row>
    <row r="7197">
      <c r="A7197" s="93"/>
      <c r="B7197" s="94"/>
      <c r="C7197" s="94"/>
      <c r="D7197" s="94"/>
      <c r="E7197" s="94"/>
      <c r="F7197" s="93"/>
      <c r="G7197" s="96"/>
    </row>
    <row r="7198">
      <c r="A7198" s="93"/>
      <c r="B7198" s="94"/>
      <c r="C7198" s="94"/>
      <c r="D7198" s="94"/>
      <c r="E7198" s="94"/>
      <c r="F7198" s="93"/>
      <c r="G7198" s="96"/>
    </row>
    <row r="7199">
      <c r="A7199" s="93"/>
      <c r="B7199" s="94"/>
      <c r="C7199" s="94"/>
      <c r="D7199" s="94"/>
      <c r="E7199" s="94"/>
      <c r="F7199" s="93"/>
      <c r="G7199" s="96"/>
    </row>
    <row r="7200">
      <c r="A7200" s="93"/>
      <c r="B7200" s="94"/>
      <c r="C7200" s="94"/>
      <c r="D7200" s="94"/>
      <c r="E7200" s="94"/>
      <c r="F7200" s="93"/>
      <c r="G7200" s="96"/>
    </row>
    <row r="7201">
      <c r="A7201" s="93"/>
      <c r="B7201" s="94"/>
      <c r="C7201" s="94"/>
      <c r="D7201" s="94"/>
      <c r="E7201" s="94"/>
      <c r="F7201" s="93"/>
      <c r="G7201" s="96"/>
    </row>
    <row r="7202">
      <c r="A7202" s="93"/>
      <c r="B7202" s="94"/>
      <c r="C7202" s="94"/>
      <c r="D7202" s="94"/>
      <c r="E7202" s="94"/>
      <c r="F7202" s="93"/>
      <c r="G7202" s="96"/>
    </row>
    <row r="7203">
      <c r="A7203" s="93"/>
      <c r="B7203" s="94"/>
      <c r="C7203" s="94"/>
      <c r="D7203" s="94"/>
      <c r="E7203" s="94"/>
      <c r="F7203" s="93"/>
      <c r="G7203" s="93"/>
    </row>
    <row r="7204">
      <c r="A7204" s="93"/>
      <c r="B7204" s="94"/>
      <c r="C7204" s="94"/>
      <c r="D7204" s="94"/>
      <c r="E7204" s="94"/>
      <c r="F7204" s="93"/>
      <c r="G7204" s="93"/>
    </row>
    <row r="7205">
      <c r="A7205" s="93"/>
      <c r="B7205" s="94"/>
      <c r="C7205" s="94"/>
      <c r="D7205" s="94"/>
      <c r="E7205" s="94"/>
      <c r="F7205" s="93"/>
      <c r="G7205" s="93"/>
    </row>
    <row r="7206">
      <c r="A7206" s="93"/>
      <c r="B7206" s="94"/>
      <c r="C7206" s="94"/>
      <c r="D7206" s="94"/>
      <c r="E7206" s="94"/>
      <c r="F7206" s="93"/>
      <c r="G7206" s="93"/>
    </row>
    <row r="7207">
      <c r="A7207" s="93"/>
      <c r="B7207" s="94"/>
      <c r="C7207" s="94"/>
      <c r="D7207" s="94"/>
      <c r="E7207" s="94"/>
      <c r="F7207" s="93"/>
      <c r="G7207" s="96"/>
    </row>
    <row r="7208">
      <c r="A7208" s="93"/>
      <c r="B7208" s="94"/>
      <c r="C7208" s="94"/>
      <c r="D7208" s="94"/>
      <c r="E7208" s="94"/>
      <c r="F7208" s="93"/>
      <c r="G7208" s="96"/>
    </row>
    <row r="7209">
      <c r="A7209" s="93"/>
      <c r="B7209" s="94"/>
      <c r="C7209" s="94"/>
      <c r="D7209" s="94"/>
      <c r="E7209" s="94"/>
      <c r="F7209" s="93"/>
      <c r="G7209" s="96"/>
    </row>
    <row r="7210">
      <c r="A7210" s="93"/>
      <c r="B7210" s="94"/>
      <c r="C7210" s="94"/>
      <c r="D7210" s="94"/>
      <c r="E7210" s="94"/>
      <c r="F7210" s="93"/>
      <c r="G7210" s="96"/>
    </row>
    <row r="7211">
      <c r="A7211" s="93"/>
      <c r="B7211" s="94"/>
      <c r="C7211" s="94"/>
      <c r="D7211" s="94"/>
      <c r="E7211" s="94"/>
      <c r="F7211" s="93"/>
      <c r="G7211" s="96"/>
    </row>
    <row r="7212">
      <c r="A7212" s="93"/>
      <c r="B7212" s="94"/>
      <c r="C7212" s="94"/>
      <c r="D7212" s="94"/>
      <c r="E7212" s="94"/>
      <c r="F7212" s="93"/>
      <c r="G7212" s="96"/>
    </row>
    <row r="7213">
      <c r="A7213" s="93"/>
      <c r="B7213" s="94"/>
      <c r="C7213" s="94"/>
      <c r="D7213" s="94"/>
      <c r="E7213" s="94"/>
      <c r="F7213" s="93"/>
      <c r="G7213" s="96"/>
    </row>
    <row r="7214">
      <c r="A7214" s="93"/>
      <c r="B7214" s="94"/>
      <c r="C7214" s="94"/>
      <c r="D7214" s="94"/>
      <c r="E7214" s="94"/>
      <c r="F7214" s="93"/>
      <c r="G7214" s="96"/>
    </row>
    <row r="7215">
      <c r="A7215" s="93"/>
      <c r="B7215" s="94"/>
      <c r="C7215" s="94"/>
      <c r="D7215" s="94"/>
      <c r="E7215" s="94"/>
      <c r="F7215" s="93"/>
      <c r="G7215" s="96"/>
    </row>
    <row r="7216">
      <c r="A7216" s="93"/>
      <c r="B7216" s="94"/>
      <c r="C7216" s="94"/>
      <c r="D7216" s="94"/>
      <c r="E7216" s="94"/>
      <c r="F7216" s="93"/>
      <c r="G7216" s="96"/>
    </row>
    <row r="7217">
      <c r="A7217" s="93"/>
      <c r="B7217" s="94"/>
      <c r="C7217" s="94"/>
      <c r="D7217" s="94"/>
      <c r="E7217" s="94"/>
      <c r="F7217" s="93"/>
      <c r="G7217" s="96"/>
    </row>
    <row r="7218">
      <c r="A7218" s="93"/>
      <c r="B7218" s="94"/>
      <c r="C7218" s="94"/>
      <c r="D7218" s="94"/>
      <c r="E7218" s="94"/>
      <c r="F7218" s="93"/>
      <c r="G7218" s="96"/>
    </row>
    <row r="7219">
      <c r="A7219" s="93"/>
      <c r="B7219" s="94"/>
      <c r="C7219" s="94"/>
      <c r="D7219" s="94"/>
      <c r="E7219" s="94"/>
      <c r="F7219" s="93"/>
      <c r="G7219" s="96"/>
    </row>
    <row r="7220">
      <c r="A7220" s="93"/>
      <c r="B7220" s="94"/>
      <c r="C7220" s="94"/>
      <c r="D7220" s="94"/>
      <c r="E7220" s="94"/>
      <c r="F7220" s="93"/>
      <c r="G7220" s="96"/>
    </row>
    <row r="7221">
      <c r="A7221" s="93"/>
      <c r="B7221" s="94"/>
      <c r="C7221" s="94"/>
      <c r="D7221" s="94"/>
      <c r="E7221" s="94"/>
      <c r="F7221" s="93"/>
      <c r="G7221" s="96"/>
    </row>
    <row r="7222">
      <c r="A7222" s="93"/>
      <c r="B7222" s="94"/>
      <c r="C7222" s="94"/>
      <c r="D7222" s="94"/>
      <c r="E7222" s="94"/>
      <c r="F7222" s="93"/>
      <c r="G7222" s="96"/>
    </row>
    <row r="7223">
      <c r="A7223" s="93"/>
      <c r="B7223" s="94"/>
      <c r="C7223" s="94"/>
      <c r="D7223" s="94"/>
      <c r="E7223" s="94"/>
      <c r="F7223" s="93"/>
      <c r="G7223" s="96"/>
    </row>
    <row r="7224">
      <c r="A7224" s="93"/>
      <c r="B7224" s="94"/>
      <c r="C7224" s="94"/>
      <c r="D7224" s="94"/>
      <c r="E7224" s="94"/>
      <c r="F7224" s="93"/>
      <c r="G7224" s="96"/>
    </row>
    <row r="7225">
      <c r="A7225" s="93"/>
      <c r="B7225" s="94"/>
      <c r="C7225" s="94"/>
      <c r="D7225" s="94"/>
      <c r="E7225" s="94"/>
      <c r="F7225" s="93"/>
      <c r="G7225" s="96"/>
    </row>
    <row r="7226">
      <c r="A7226" s="93"/>
      <c r="B7226" s="94"/>
      <c r="C7226" s="94"/>
      <c r="D7226" s="94"/>
      <c r="E7226" s="94"/>
      <c r="F7226" s="93"/>
      <c r="G7226" s="93"/>
    </row>
    <row r="7227">
      <c r="A7227" s="93"/>
      <c r="B7227" s="94"/>
      <c r="C7227" s="94"/>
      <c r="D7227" s="94"/>
      <c r="E7227" s="94"/>
      <c r="F7227" s="93"/>
      <c r="G7227" s="93"/>
    </row>
    <row r="7228">
      <c r="A7228" s="93"/>
      <c r="B7228" s="94"/>
      <c r="C7228" s="94"/>
      <c r="D7228" s="94"/>
      <c r="E7228" s="94"/>
      <c r="F7228" s="93"/>
      <c r="G7228" s="96"/>
    </row>
    <row r="7229">
      <c r="A7229" s="93"/>
      <c r="B7229" s="94"/>
      <c r="C7229" s="94"/>
      <c r="D7229" s="94"/>
      <c r="E7229" s="94"/>
      <c r="F7229" s="93"/>
      <c r="G7229" s="96"/>
    </row>
    <row r="7230">
      <c r="A7230" s="93"/>
      <c r="B7230" s="94"/>
      <c r="C7230" s="94"/>
      <c r="D7230" s="94"/>
      <c r="E7230" s="94"/>
      <c r="F7230" s="93"/>
      <c r="G7230" s="96"/>
    </row>
    <row r="7231">
      <c r="A7231" s="93"/>
      <c r="B7231" s="94"/>
      <c r="C7231" s="94"/>
      <c r="D7231" s="94"/>
      <c r="E7231" s="94"/>
      <c r="F7231" s="93"/>
      <c r="G7231" s="96"/>
    </row>
    <row r="7232">
      <c r="A7232" s="93"/>
      <c r="B7232" s="94"/>
      <c r="C7232" s="94"/>
      <c r="D7232" s="94"/>
      <c r="E7232" s="94"/>
      <c r="F7232" s="93"/>
      <c r="G7232" s="96"/>
    </row>
    <row r="7233">
      <c r="A7233" s="93"/>
      <c r="B7233" s="94"/>
      <c r="C7233" s="94"/>
      <c r="D7233" s="94"/>
      <c r="E7233" s="94"/>
      <c r="F7233" s="93"/>
      <c r="G7233" s="96"/>
    </row>
    <row r="7234">
      <c r="A7234" s="93"/>
      <c r="B7234" s="94"/>
      <c r="C7234" s="94"/>
      <c r="D7234" s="94"/>
      <c r="E7234" s="94"/>
      <c r="F7234" s="93"/>
      <c r="G7234" s="96"/>
    </row>
    <row r="7235">
      <c r="A7235" s="93"/>
      <c r="B7235" s="94"/>
      <c r="C7235" s="94"/>
      <c r="D7235" s="94"/>
      <c r="E7235" s="94"/>
      <c r="F7235" s="93"/>
      <c r="G7235" s="96"/>
    </row>
    <row r="7236">
      <c r="A7236" s="93"/>
      <c r="B7236" s="94"/>
      <c r="C7236" s="94"/>
      <c r="D7236" s="94"/>
      <c r="E7236" s="94"/>
      <c r="F7236" s="93"/>
      <c r="G7236" s="96"/>
    </row>
    <row r="7237">
      <c r="A7237" s="93"/>
      <c r="B7237" s="94"/>
      <c r="C7237" s="94"/>
      <c r="D7237" s="94"/>
      <c r="E7237" s="94"/>
      <c r="F7237" s="93"/>
      <c r="G7237" s="96"/>
    </row>
    <row r="7238">
      <c r="A7238" s="93"/>
      <c r="B7238" s="94"/>
      <c r="C7238" s="94"/>
      <c r="D7238" s="94"/>
      <c r="E7238" s="94"/>
      <c r="F7238" s="93"/>
      <c r="G7238" s="96"/>
    </row>
    <row r="7239">
      <c r="A7239" s="93"/>
      <c r="B7239" s="94"/>
      <c r="C7239" s="94"/>
      <c r="D7239" s="94"/>
      <c r="E7239" s="94"/>
      <c r="F7239" s="93"/>
      <c r="G7239" s="96"/>
    </row>
    <row r="7240">
      <c r="A7240" s="93"/>
      <c r="B7240" s="94"/>
      <c r="C7240" s="94"/>
      <c r="D7240" s="94"/>
      <c r="E7240" s="94"/>
      <c r="F7240" s="93"/>
      <c r="G7240" s="93"/>
    </row>
    <row r="7241">
      <c r="A7241" s="93"/>
      <c r="B7241" s="94"/>
      <c r="C7241" s="94"/>
      <c r="D7241" s="94"/>
      <c r="E7241" s="94"/>
      <c r="F7241" s="93"/>
      <c r="G7241" s="96"/>
    </row>
    <row r="7242">
      <c r="A7242" s="93"/>
      <c r="B7242" s="94"/>
      <c r="C7242" s="94"/>
      <c r="D7242" s="94"/>
      <c r="E7242" s="94"/>
      <c r="F7242" s="93"/>
      <c r="G7242" s="93"/>
    </row>
    <row r="7243">
      <c r="A7243" s="93"/>
      <c r="B7243" s="94"/>
      <c r="C7243" s="94"/>
      <c r="D7243" s="94"/>
      <c r="E7243" s="94"/>
      <c r="F7243" s="93"/>
      <c r="G7243" s="93"/>
    </row>
    <row r="7244">
      <c r="A7244" s="93"/>
      <c r="B7244" s="94"/>
      <c r="C7244" s="94"/>
      <c r="D7244" s="94"/>
      <c r="E7244" s="94"/>
      <c r="F7244" s="93"/>
      <c r="G7244" s="96"/>
    </row>
    <row r="7245">
      <c r="A7245" s="93"/>
      <c r="B7245" s="94"/>
      <c r="C7245" s="94"/>
      <c r="D7245" s="94"/>
      <c r="E7245" s="94"/>
      <c r="F7245" s="93"/>
      <c r="G7245" s="96"/>
    </row>
    <row r="7246">
      <c r="A7246" s="93"/>
      <c r="B7246" s="94"/>
      <c r="C7246" s="94"/>
      <c r="D7246" s="94"/>
      <c r="E7246" s="94"/>
      <c r="F7246" s="93"/>
      <c r="G7246" s="96"/>
    </row>
    <row r="7247">
      <c r="A7247" s="93"/>
      <c r="B7247" s="94"/>
      <c r="C7247" s="94"/>
      <c r="D7247" s="94"/>
      <c r="E7247" s="94"/>
      <c r="F7247" s="93"/>
      <c r="G7247" s="96"/>
    </row>
    <row r="7248">
      <c r="A7248" s="93"/>
      <c r="B7248" s="94"/>
      <c r="C7248" s="94"/>
      <c r="D7248" s="94"/>
      <c r="E7248" s="94"/>
      <c r="F7248" s="93"/>
      <c r="G7248" s="96"/>
    </row>
    <row r="7249">
      <c r="A7249" s="93"/>
      <c r="B7249" s="94"/>
      <c r="C7249" s="94"/>
      <c r="D7249" s="94"/>
      <c r="E7249" s="94"/>
      <c r="F7249" s="93"/>
      <c r="G7249" s="96"/>
    </row>
    <row r="7250">
      <c r="A7250" s="93"/>
      <c r="B7250" s="94"/>
      <c r="C7250" s="94"/>
      <c r="D7250" s="94"/>
      <c r="E7250" s="94"/>
      <c r="F7250" s="93"/>
      <c r="G7250" s="96"/>
    </row>
    <row r="7251">
      <c r="A7251" s="93"/>
      <c r="B7251" s="94"/>
      <c r="C7251" s="94"/>
      <c r="D7251" s="94"/>
      <c r="E7251" s="94"/>
      <c r="F7251" s="93"/>
      <c r="G7251" s="96"/>
    </row>
    <row r="7252">
      <c r="A7252" s="93"/>
      <c r="B7252" s="94"/>
      <c r="C7252" s="94"/>
      <c r="D7252" s="94"/>
      <c r="E7252" s="94"/>
      <c r="F7252" s="93"/>
      <c r="G7252" s="93"/>
    </row>
    <row r="7253">
      <c r="A7253" s="93"/>
      <c r="B7253" s="94"/>
      <c r="C7253" s="94"/>
      <c r="D7253" s="94"/>
      <c r="E7253" s="94"/>
      <c r="F7253" s="93"/>
      <c r="G7253" s="96"/>
    </row>
    <row r="7254">
      <c r="A7254" s="93"/>
      <c r="B7254" s="94"/>
      <c r="C7254" s="94"/>
      <c r="D7254" s="94"/>
      <c r="E7254" s="94"/>
      <c r="F7254" s="93"/>
      <c r="G7254" s="96"/>
    </row>
    <row r="7255">
      <c r="A7255" s="93"/>
      <c r="B7255" s="94"/>
      <c r="C7255" s="94"/>
      <c r="D7255" s="94"/>
      <c r="E7255" s="94"/>
      <c r="F7255" s="93"/>
      <c r="G7255" s="96"/>
    </row>
    <row r="7256">
      <c r="A7256" s="93"/>
      <c r="B7256" s="94"/>
      <c r="C7256" s="94"/>
      <c r="D7256" s="94"/>
      <c r="E7256" s="94"/>
      <c r="F7256" s="93"/>
      <c r="G7256" s="96"/>
    </row>
    <row r="7257">
      <c r="A7257" s="93"/>
      <c r="B7257" s="94"/>
      <c r="C7257" s="94"/>
      <c r="D7257" s="94"/>
      <c r="E7257" s="94"/>
      <c r="F7257" s="93"/>
      <c r="G7257" s="96"/>
    </row>
    <row r="7258">
      <c r="A7258" s="93"/>
      <c r="B7258" s="94"/>
      <c r="C7258" s="94"/>
      <c r="D7258" s="94"/>
      <c r="E7258" s="94"/>
      <c r="F7258" s="93"/>
      <c r="G7258" s="96"/>
    </row>
    <row r="7259">
      <c r="A7259" s="93"/>
      <c r="B7259" s="94"/>
      <c r="C7259" s="94"/>
      <c r="D7259" s="94"/>
      <c r="E7259" s="94"/>
      <c r="F7259" s="93"/>
      <c r="G7259" s="96"/>
    </row>
    <row r="7260">
      <c r="A7260" s="93"/>
      <c r="B7260" s="94"/>
      <c r="C7260" s="94"/>
      <c r="D7260" s="94"/>
      <c r="E7260" s="94"/>
      <c r="F7260" s="93"/>
      <c r="G7260" s="93"/>
    </row>
    <row r="7261">
      <c r="A7261" s="93"/>
      <c r="B7261" s="94"/>
      <c r="C7261" s="94"/>
      <c r="D7261" s="94"/>
      <c r="E7261" s="94"/>
      <c r="F7261" s="93"/>
      <c r="G7261" s="93"/>
    </row>
    <row r="7262">
      <c r="A7262" s="93"/>
      <c r="B7262" s="94"/>
      <c r="C7262" s="94"/>
      <c r="D7262" s="94"/>
      <c r="E7262" s="94"/>
      <c r="F7262" s="93"/>
      <c r="G7262" s="93"/>
    </row>
    <row r="7263">
      <c r="A7263" s="93"/>
      <c r="B7263" s="94"/>
      <c r="C7263" s="94"/>
      <c r="D7263" s="94"/>
      <c r="E7263" s="94"/>
      <c r="F7263" s="93"/>
      <c r="G7263" s="93"/>
    </row>
    <row r="7264">
      <c r="A7264" s="93"/>
      <c r="B7264" s="94"/>
      <c r="C7264" s="94"/>
      <c r="D7264" s="94"/>
      <c r="E7264" s="94"/>
      <c r="F7264" s="93"/>
      <c r="G7264" s="96"/>
    </row>
    <row r="7265">
      <c r="A7265" s="93"/>
      <c r="B7265" s="94"/>
      <c r="C7265" s="94"/>
      <c r="D7265" s="94"/>
      <c r="E7265" s="94"/>
      <c r="F7265" s="93"/>
      <c r="G7265" s="96"/>
    </row>
    <row r="7266">
      <c r="A7266" s="93"/>
      <c r="B7266" s="94"/>
      <c r="C7266" s="94"/>
      <c r="D7266" s="94"/>
      <c r="E7266" s="94"/>
      <c r="F7266" s="93"/>
      <c r="G7266" s="96"/>
    </row>
    <row r="7267">
      <c r="A7267" s="93"/>
      <c r="B7267" s="94"/>
      <c r="C7267" s="94"/>
      <c r="D7267" s="94"/>
      <c r="E7267" s="94"/>
      <c r="F7267" s="93"/>
      <c r="G7267" s="96"/>
    </row>
    <row r="7268">
      <c r="A7268" s="93"/>
      <c r="B7268" s="94"/>
      <c r="C7268" s="94"/>
      <c r="D7268" s="94"/>
      <c r="E7268" s="94"/>
      <c r="F7268" s="93"/>
      <c r="G7268" s="96"/>
    </row>
    <row r="7269">
      <c r="A7269" s="93"/>
      <c r="B7269" s="94"/>
      <c r="C7269" s="94"/>
      <c r="D7269" s="94"/>
      <c r="E7269" s="94"/>
      <c r="F7269" s="93"/>
      <c r="G7269" s="96"/>
    </row>
    <row r="7270">
      <c r="A7270" s="93"/>
      <c r="B7270" s="94"/>
      <c r="C7270" s="94"/>
      <c r="D7270" s="94"/>
      <c r="E7270" s="94"/>
      <c r="F7270" s="93"/>
      <c r="G7270" s="96"/>
    </row>
    <row r="7271">
      <c r="A7271" s="93"/>
      <c r="B7271" s="94"/>
      <c r="C7271" s="94"/>
      <c r="D7271" s="94"/>
      <c r="E7271" s="94"/>
      <c r="F7271" s="93"/>
      <c r="G7271" s="96"/>
    </row>
    <row r="7272">
      <c r="A7272" s="93"/>
      <c r="B7272" s="94"/>
      <c r="C7272" s="94"/>
      <c r="D7272" s="94"/>
      <c r="E7272" s="94"/>
      <c r="F7272" s="93"/>
      <c r="G7272" s="96"/>
    </row>
    <row r="7273">
      <c r="A7273" s="93"/>
      <c r="B7273" s="94"/>
      <c r="C7273" s="94"/>
      <c r="D7273" s="94"/>
      <c r="E7273" s="94"/>
      <c r="F7273" s="93"/>
      <c r="G7273" s="96"/>
    </row>
    <row r="7274">
      <c r="A7274" s="93"/>
      <c r="B7274" s="94"/>
      <c r="C7274" s="94"/>
      <c r="D7274" s="94"/>
      <c r="E7274" s="94"/>
      <c r="F7274" s="93"/>
      <c r="G7274" s="96"/>
    </row>
    <row r="7275">
      <c r="A7275" s="93"/>
      <c r="B7275" s="94"/>
      <c r="C7275" s="94"/>
      <c r="D7275" s="94"/>
      <c r="E7275" s="94"/>
      <c r="F7275" s="93"/>
      <c r="G7275" s="96"/>
    </row>
    <row r="7276">
      <c r="A7276" s="93"/>
      <c r="B7276" s="94"/>
      <c r="C7276" s="94"/>
      <c r="D7276" s="94"/>
      <c r="E7276" s="94"/>
      <c r="F7276" s="93"/>
      <c r="G7276" s="96"/>
    </row>
    <row r="7277">
      <c r="A7277" s="93"/>
      <c r="B7277" s="94"/>
      <c r="C7277" s="94"/>
      <c r="D7277" s="94"/>
      <c r="E7277" s="94"/>
      <c r="F7277" s="93"/>
      <c r="G7277" s="96"/>
    </row>
    <row r="7278">
      <c r="A7278" s="93"/>
      <c r="B7278" s="94"/>
      <c r="C7278" s="94"/>
      <c r="D7278" s="94"/>
      <c r="E7278" s="94"/>
      <c r="F7278" s="93"/>
      <c r="G7278" s="96"/>
    </row>
    <row r="7279">
      <c r="A7279" s="93"/>
      <c r="B7279" s="94"/>
      <c r="C7279" s="94"/>
      <c r="D7279" s="94"/>
      <c r="E7279" s="94"/>
      <c r="F7279" s="93"/>
      <c r="G7279" s="96"/>
    </row>
    <row r="7280">
      <c r="A7280" s="93"/>
      <c r="B7280" s="94"/>
      <c r="C7280" s="94"/>
      <c r="D7280" s="94"/>
      <c r="E7280" s="94"/>
      <c r="F7280" s="93"/>
      <c r="G7280" s="96"/>
    </row>
    <row r="7281">
      <c r="A7281" s="93"/>
      <c r="B7281" s="94"/>
      <c r="C7281" s="94"/>
      <c r="D7281" s="94"/>
      <c r="E7281" s="94"/>
      <c r="F7281" s="93"/>
      <c r="G7281" s="96"/>
    </row>
    <row r="7282">
      <c r="A7282" s="93"/>
      <c r="B7282" s="94"/>
      <c r="C7282" s="94"/>
      <c r="D7282" s="94"/>
      <c r="E7282" s="94"/>
      <c r="F7282" s="93"/>
      <c r="G7282" s="96"/>
    </row>
    <row r="7283">
      <c r="A7283" s="93"/>
      <c r="B7283" s="94"/>
      <c r="C7283" s="94"/>
      <c r="D7283" s="94"/>
      <c r="E7283" s="94"/>
      <c r="F7283" s="93"/>
      <c r="G7283" s="96"/>
    </row>
    <row r="7284">
      <c r="A7284" s="93"/>
      <c r="B7284" s="94"/>
      <c r="C7284" s="94"/>
      <c r="D7284" s="94"/>
      <c r="E7284" s="94"/>
      <c r="F7284" s="93"/>
      <c r="G7284" s="96"/>
    </row>
    <row r="7285">
      <c r="A7285" s="93"/>
      <c r="B7285" s="94"/>
      <c r="C7285" s="94"/>
      <c r="D7285" s="94"/>
      <c r="E7285" s="94"/>
      <c r="F7285" s="93"/>
      <c r="G7285" s="96"/>
    </row>
    <row r="7286">
      <c r="A7286" s="93"/>
      <c r="B7286" s="94"/>
      <c r="C7286" s="94"/>
      <c r="D7286" s="94"/>
      <c r="E7286" s="94"/>
      <c r="F7286" s="93"/>
      <c r="G7286" s="96"/>
    </row>
    <row r="7287">
      <c r="A7287" s="93"/>
      <c r="B7287" s="94"/>
      <c r="C7287" s="94"/>
      <c r="D7287" s="94"/>
      <c r="E7287" s="94"/>
      <c r="F7287" s="93"/>
      <c r="G7287" s="96"/>
    </row>
    <row r="7288">
      <c r="A7288" s="93"/>
      <c r="B7288" s="94"/>
      <c r="C7288" s="94"/>
      <c r="D7288" s="94"/>
      <c r="E7288" s="94"/>
      <c r="F7288" s="93"/>
      <c r="G7288" s="96"/>
    </row>
    <row r="7289">
      <c r="A7289" s="93"/>
      <c r="B7289" s="94"/>
      <c r="C7289" s="94"/>
      <c r="D7289" s="94"/>
      <c r="E7289" s="94"/>
      <c r="F7289" s="93"/>
      <c r="G7289" s="96"/>
    </row>
    <row r="7290">
      <c r="A7290" s="93"/>
      <c r="B7290" s="94"/>
      <c r="C7290" s="94"/>
      <c r="D7290" s="94"/>
      <c r="E7290" s="94"/>
      <c r="F7290" s="93"/>
      <c r="G7290" s="93"/>
    </row>
    <row r="7291">
      <c r="A7291" s="93"/>
      <c r="B7291" s="94"/>
      <c r="C7291" s="94"/>
      <c r="D7291" s="94"/>
      <c r="E7291" s="94"/>
      <c r="F7291" s="93"/>
      <c r="G7291" s="96"/>
    </row>
    <row r="7292">
      <c r="A7292" s="93"/>
      <c r="B7292" s="94"/>
      <c r="C7292" s="94"/>
      <c r="D7292" s="94"/>
      <c r="E7292" s="94"/>
      <c r="F7292" s="93"/>
      <c r="G7292" s="96"/>
    </row>
    <row r="7293">
      <c r="A7293" s="93"/>
      <c r="B7293" s="94"/>
      <c r="C7293" s="94"/>
      <c r="D7293" s="94"/>
      <c r="E7293" s="94"/>
      <c r="F7293" s="93"/>
      <c r="G7293" s="96"/>
    </row>
    <row r="7294">
      <c r="A7294" s="93"/>
      <c r="B7294" s="94"/>
      <c r="C7294" s="94"/>
      <c r="D7294" s="94"/>
      <c r="E7294" s="94"/>
      <c r="F7294" s="93"/>
      <c r="G7294" s="96"/>
    </row>
    <row r="7295">
      <c r="A7295" s="93"/>
      <c r="B7295" s="94"/>
      <c r="C7295" s="94"/>
      <c r="D7295" s="94"/>
      <c r="E7295" s="94"/>
      <c r="F7295" s="93"/>
      <c r="G7295" s="96"/>
    </row>
    <row r="7296">
      <c r="A7296" s="93"/>
      <c r="B7296" s="94"/>
      <c r="C7296" s="94"/>
      <c r="D7296" s="94"/>
      <c r="E7296" s="94"/>
      <c r="F7296" s="93"/>
      <c r="G7296" s="93"/>
    </row>
    <row r="7297">
      <c r="A7297" s="93"/>
      <c r="B7297" s="94"/>
      <c r="C7297" s="94"/>
      <c r="D7297" s="94"/>
      <c r="E7297" s="94"/>
      <c r="F7297" s="93"/>
      <c r="G7297" s="93"/>
    </row>
    <row r="7298">
      <c r="A7298" s="93"/>
      <c r="B7298" s="94"/>
      <c r="C7298" s="94"/>
      <c r="D7298" s="94"/>
      <c r="E7298" s="94"/>
      <c r="F7298" s="93"/>
      <c r="G7298" s="93"/>
    </row>
    <row r="7299">
      <c r="A7299" s="93"/>
      <c r="B7299" s="94"/>
      <c r="C7299" s="94"/>
      <c r="D7299" s="94"/>
      <c r="E7299" s="94"/>
      <c r="F7299" s="93"/>
      <c r="G7299" s="93"/>
    </row>
    <row r="7300">
      <c r="A7300" s="93"/>
      <c r="B7300" s="94"/>
      <c r="C7300" s="94"/>
      <c r="D7300" s="94"/>
      <c r="E7300" s="94"/>
      <c r="F7300" s="93"/>
      <c r="G7300" s="93"/>
    </row>
    <row r="7301">
      <c r="A7301" s="93"/>
      <c r="B7301" s="94"/>
      <c r="C7301" s="94"/>
      <c r="D7301" s="94"/>
      <c r="E7301" s="94"/>
      <c r="F7301" s="93"/>
      <c r="G7301" s="93"/>
    </row>
    <row r="7302">
      <c r="A7302" s="93"/>
      <c r="B7302" s="94"/>
      <c r="C7302" s="94"/>
      <c r="D7302" s="94"/>
      <c r="E7302" s="94"/>
      <c r="F7302" s="93"/>
      <c r="G7302" s="93"/>
    </row>
    <row r="7303">
      <c r="A7303" s="93"/>
      <c r="B7303" s="94"/>
      <c r="C7303" s="94"/>
      <c r="D7303" s="94"/>
      <c r="E7303" s="94"/>
      <c r="F7303" s="93"/>
      <c r="G7303" s="93"/>
    </row>
    <row r="7304">
      <c r="A7304" s="93"/>
      <c r="B7304" s="94"/>
      <c r="C7304" s="94"/>
      <c r="D7304" s="94"/>
      <c r="E7304" s="94"/>
      <c r="F7304" s="93"/>
      <c r="G7304" s="93"/>
    </row>
    <row r="7305">
      <c r="A7305" s="93"/>
      <c r="B7305" s="94"/>
      <c r="C7305" s="94"/>
      <c r="D7305" s="94"/>
      <c r="E7305" s="94"/>
      <c r="F7305" s="93"/>
      <c r="G7305" s="93"/>
    </row>
    <row r="7306">
      <c r="A7306" s="93"/>
      <c r="B7306" s="94"/>
      <c r="C7306" s="94"/>
      <c r="D7306" s="94"/>
      <c r="E7306" s="94"/>
      <c r="F7306" s="93"/>
      <c r="G7306" s="96"/>
    </row>
    <row r="7307">
      <c r="A7307" s="93"/>
      <c r="B7307" s="94"/>
      <c r="C7307" s="94"/>
      <c r="D7307" s="94"/>
      <c r="E7307" s="94"/>
      <c r="F7307" s="93"/>
      <c r="G7307" s="96"/>
    </row>
    <row r="7308">
      <c r="A7308" s="93"/>
      <c r="B7308" s="94"/>
      <c r="C7308" s="94"/>
      <c r="D7308" s="94"/>
      <c r="E7308" s="94"/>
      <c r="F7308" s="93"/>
      <c r="G7308" s="96"/>
    </row>
    <row r="7309">
      <c r="A7309" s="93"/>
      <c r="B7309" s="94"/>
      <c r="C7309" s="94"/>
      <c r="D7309" s="94"/>
      <c r="E7309" s="94"/>
      <c r="F7309" s="93"/>
      <c r="G7309" s="96"/>
    </row>
    <row r="7310">
      <c r="A7310" s="93"/>
      <c r="B7310" s="94"/>
      <c r="C7310" s="94"/>
      <c r="D7310" s="94"/>
      <c r="E7310" s="94"/>
      <c r="F7310" s="93"/>
      <c r="G7310" s="96"/>
    </row>
    <row r="7311">
      <c r="A7311" s="93"/>
      <c r="B7311" s="94"/>
      <c r="C7311" s="94"/>
      <c r="D7311" s="94"/>
      <c r="E7311" s="94"/>
      <c r="F7311" s="93"/>
      <c r="G7311" s="96"/>
    </row>
    <row r="7312">
      <c r="A7312" s="93"/>
      <c r="B7312" s="94"/>
      <c r="C7312" s="94"/>
      <c r="D7312" s="94"/>
      <c r="E7312" s="94"/>
      <c r="F7312" s="93"/>
      <c r="G7312" s="96"/>
    </row>
    <row r="7313">
      <c r="A7313" s="93"/>
      <c r="B7313" s="94"/>
      <c r="C7313" s="94"/>
      <c r="D7313" s="94"/>
      <c r="E7313" s="94"/>
      <c r="F7313" s="93"/>
      <c r="G7313" s="96"/>
    </row>
    <row r="7314">
      <c r="A7314" s="93"/>
      <c r="B7314" s="94"/>
      <c r="C7314" s="94"/>
      <c r="D7314" s="94"/>
      <c r="E7314" s="94"/>
      <c r="F7314" s="93"/>
      <c r="G7314" s="96"/>
    </row>
    <row r="7315">
      <c r="A7315" s="93"/>
      <c r="B7315" s="94"/>
      <c r="C7315" s="94"/>
      <c r="D7315" s="94"/>
      <c r="E7315" s="94"/>
      <c r="F7315" s="93"/>
      <c r="G7315" s="96"/>
    </row>
    <row r="7316">
      <c r="A7316" s="93"/>
      <c r="B7316" s="94"/>
      <c r="C7316" s="94"/>
      <c r="D7316" s="94"/>
      <c r="E7316" s="94"/>
      <c r="F7316" s="93"/>
      <c r="G7316" s="96"/>
    </row>
    <row r="7317">
      <c r="A7317" s="93"/>
      <c r="B7317" s="94"/>
      <c r="C7317" s="94"/>
      <c r="D7317" s="94"/>
      <c r="E7317" s="94"/>
      <c r="F7317" s="93"/>
      <c r="G7317" s="96"/>
    </row>
    <row r="7318">
      <c r="A7318" s="93"/>
      <c r="B7318" s="94"/>
      <c r="C7318" s="94"/>
      <c r="D7318" s="94"/>
      <c r="E7318" s="94"/>
      <c r="F7318" s="93"/>
      <c r="G7318" s="96"/>
    </row>
    <row r="7319">
      <c r="A7319" s="93"/>
      <c r="B7319" s="94"/>
      <c r="C7319" s="94"/>
      <c r="D7319" s="94"/>
      <c r="E7319" s="94"/>
      <c r="F7319" s="93"/>
      <c r="G7319" s="96"/>
    </row>
    <row r="7320">
      <c r="A7320" s="93"/>
      <c r="B7320" s="94"/>
      <c r="C7320" s="94"/>
      <c r="D7320" s="94"/>
      <c r="E7320" s="94"/>
      <c r="F7320" s="93"/>
      <c r="G7320" s="96"/>
    </row>
    <row r="7321">
      <c r="A7321" s="93"/>
      <c r="B7321" s="94"/>
      <c r="C7321" s="94"/>
      <c r="D7321" s="94"/>
      <c r="E7321" s="94"/>
      <c r="F7321" s="93"/>
      <c r="G7321" s="96"/>
    </row>
    <row r="7322">
      <c r="A7322" s="93"/>
      <c r="B7322" s="94"/>
      <c r="C7322" s="94"/>
      <c r="D7322" s="94"/>
      <c r="E7322" s="94"/>
      <c r="F7322" s="93"/>
      <c r="G7322" s="93"/>
    </row>
    <row r="7323">
      <c r="A7323" s="93"/>
      <c r="B7323" s="94"/>
      <c r="C7323" s="94"/>
      <c r="D7323" s="94"/>
      <c r="E7323" s="94"/>
      <c r="F7323" s="93"/>
      <c r="G7323" s="93"/>
    </row>
    <row r="7324">
      <c r="A7324" s="93"/>
      <c r="B7324" s="94"/>
      <c r="C7324" s="94"/>
      <c r="D7324" s="94"/>
      <c r="E7324" s="94"/>
      <c r="F7324" s="93"/>
      <c r="G7324" s="93"/>
    </row>
    <row r="7325">
      <c r="A7325" s="93"/>
      <c r="B7325" s="94"/>
      <c r="C7325" s="94"/>
      <c r="D7325" s="94"/>
      <c r="E7325" s="94"/>
      <c r="F7325" s="93"/>
      <c r="G7325" s="96"/>
    </row>
    <row r="7326">
      <c r="A7326" s="93"/>
      <c r="B7326" s="94"/>
      <c r="C7326" s="94"/>
      <c r="D7326" s="94"/>
      <c r="E7326" s="94"/>
      <c r="F7326" s="93"/>
      <c r="G7326" s="96"/>
    </row>
    <row r="7327">
      <c r="A7327" s="93"/>
      <c r="B7327" s="94"/>
      <c r="C7327" s="94"/>
      <c r="D7327" s="94"/>
      <c r="E7327" s="94"/>
      <c r="F7327" s="93"/>
      <c r="G7327" s="96"/>
    </row>
    <row r="7328">
      <c r="A7328" s="93"/>
      <c r="B7328" s="94"/>
      <c r="C7328" s="94"/>
      <c r="D7328" s="94"/>
      <c r="E7328" s="94"/>
      <c r="F7328" s="93"/>
      <c r="G7328" s="96"/>
    </row>
    <row r="7329">
      <c r="A7329" s="93"/>
      <c r="B7329" s="94"/>
      <c r="C7329" s="94"/>
      <c r="D7329" s="94"/>
      <c r="E7329" s="94"/>
      <c r="F7329" s="93"/>
      <c r="G7329" s="93"/>
    </row>
    <row r="7330">
      <c r="A7330" s="93"/>
      <c r="B7330" s="94"/>
      <c r="C7330" s="94"/>
      <c r="D7330" s="94"/>
      <c r="E7330" s="94"/>
      <c r="F7330" s="93"/>
      <c r="G7330" s="96"/>
    </row>
    <row r="7331">
      <c r="A7331" s="93"/>
      <c r="B7331" s="94"/>
      <c r="C7331" s="94"/>
      <c r="D7331" s="94"/>
      <c r="E7331" s="94"/>
      <c r="F7331" s="93"/>
      <c r="G7331" s="96"/>
    </row>
    <row r="7332">
      <c r="A7332" s="93"/>
      <c r="B7332" s="94"/>
      <c r="C7332" s="94"/>
      <c r="D7332" s="94"/>
      <c r="E7332" s="94"/>
      <c r="F7332" s="93"/>
      <c r="G7332" s="96"/>
    </row>
    <row r="7333">
      <c r="A7333" s="93"/>
      <c r="B7333" s="94"/>
      <c r="C7333" s="94"/>
      <c r="D7333" s="94"/>
      <c r="E7333" s="94"/>
      <c r="F7333" s="93"/>
      <c r="G7333" s="96"/>
    </row>
    <row r="7334">
      <c r="A7334" s="93"/>
      <c r="B7334" s="94"/>
      <c r="C7334" s="94"/>
      <c r="D7334" s="94"/>
      <c r="E7334" s="94"/>
      <c r="F7334" s="93"/>
      <c r="G7334" s="96"/>
    </row>
    <row r="7335">
      <c r="A7335" s="93"/>
      <c r="B7335" s="94"/>
      <c r="C7335" s="94"/>
      <c r="D7335" s="94"/>
      <c r="E7335" s="94"/>
      <c r="F7335" s="93"/>
      <c r="G7335" s="96"/>
    </row>
    <row r="7336">
      <c r="A7336" s="93"/>
      <c r="B7336" s="94"/>
      <c r="C7336" s="94"/>
      <c r="D7336" s="94"/>
      <c r="E7336" s="94"/>
      <c r="F7336" s="93"/>
      <c r="G7336" s="96"/>
    </row>
    <row r="7337">
      <c r="A7337" s="93"/>
      <c r="B7337" s="94"/>
      <c r="C7337" s="94"/>
      <c r="D7337" s="94"/>
      <c r="E7337" s="94"/>
      <c r="F7337" s="93"/>
      <c r="G7337" s="96"/>
    </row>
    <row r="7338">
      <c r="A7338" s="93"/>
      <c r="B7338" s="94"/>
      <c r="C7338" s="94"/>
      <c r="D7338" s="94"/>
      <c r="E7338" s="94"/>
      <c r="F7338" s="93"/>
      <c r="G7338" s="96"/>
    </row>
    <row r="7339">
      <c r="A7339" s="93"/>
      <c r="B7339" s="94"/>
      <c r="C7339" s="94"/>
      <c r="D7339" s="94"/>
      <c r="E7339" s="94"/>
      <c r="F7339" s="93"/>
      <c r="G7339" s="96"/>
    </row>
    <row r="7340">
      <c r="A7340" s="93"/>
      <c r="B7340" s="94"/>
      <c r="C7340" s="94"/>
      <c r="D7340" s="94"/>
      <c r="E7340" s="94"/>
      <c r="F7340" s="93"/>
      <c r="G7340" s="96"/>
    </row>
    <row r="7341">
      <c r="A7341" s="93"/>
      <c r="B7341" s="94"/>
      <c r="C7341" s="94"/>
      <c r="D7341" s="94"/>
      <c r="E7341" s="94"/>
      <c r="F7341" s="93"/>
      <c r="G7341" s="96"/>
    </row>
    <row r="7342">
      <c r="A7342" s="93"/>
      <c r="B7342" s="94"/>
      <c r="C7342" s="94"/>
      <c r="D7342" s="94"/>
      <c r="E7342" s="94"/>
      <c r="F7342" s="93"/>
      <c r="G7342" s="96"/>
    </row>
    <row r="7343">
      <c r="A7343" s="93"/>
      <c r="B7343" s="94"/>
      <c r="C7343" s="94"/>
      <c r="D7343" s="94"/>
      <c r="E7343" s="94"/>
      <c r="F7343" s="93"/>
      <c r="G7343" s="96"/>
    </row>
    <row r="7344">
      <c r="A7344" s="93"/>
      <c r="B7344" s="94"/>
      <c r="C7344" s="94"/>
      <c r="D7344" s="94"/>
      <c r="E7344" s="94"/>
      <c r="F7344" s="93"/>
      <c r="G7344" s="93"/>
    </row>
    <row r="7345">
      <c r="A7345" s="93"/>
      <c r="B7345" s="94"/>
      <c r="C7345" s="94"/>
      <c r="D7345" s="94"/>
      <c r="E7345" s="94"/>
      <c r="F7345" s="93"/>
      <c r="G7345" s="96"/>
    </row>
    <row r="7346">
      <c r="A7346" s="93"/>
      <c r="B7346" s="94"/>
      <c r="C7346" s="94"/>
      <c r="D7346" s="94"/>
      <c r="E7346" s="94"/>
      <c r="F7346" s="93"/>
      <c r="G7346" s="96"/>
    </row>
    <row r="7347">
      <c r="A7347" s="93"/>
      <c r="B7347" s="94"/>
      <c r="C7347" s="94"/>
      <c r="D7347" s="94"/>
      <c r="E7347" s="94"/>
      <c r="F7347" s="93"/>
      <c r="G7347" s="96"/>
    </row>
    <row r="7348">
      <c r="A7348" s="93"/>
      <c r="B7348" s="94"/>
      <c r="C7348" s="94"/>
      <c r="D7348" s="94"/>
      <c r="E7348" s="94"/>
      <c r="F7348" s="93"/>
      <c r="G7348" s="96"/>
    </row>
    <row r="7349">
      <c r="A7349" s="93"/>
      <c r="B7349" s="94"/>
      <c r="C7349" s="94"/>
      <c r="D7349" s="94"/>
      <c r="E7349" s="94"/>
      <c r="F7349" s="93"/>
      <c r="G7349" s="96"/>
    </row>
    <row r="7350">
      <c r="A7350" s="93"/>
      <c r="B7350" s="94"/>
      <c r="C7350" s="94"/>
      <c r="D7350" s="94"/>
      <c r="E7350" s="94"/>
      <c r="F7350" s="93"/>
      <c r="G7350" s="96"/>
    </row>
    <row r="7351">
      <c r="A7351" s="93"/>
      <c r="B7351" s="94"/>
      <c r="C7351" s="94"/>
      <c r="D7351" s="94"/>
      <c r="E7351" s="94"/>
      <c r="F7351" s="93"/>
      <c r="G7351" s="96"/>
    </row>
    <row r="7352">
      <c r="A7352" s="93"/>
      <c r="B7352" s="94"/>
      <c r="C7352" s="94"/>
      <c r="D7352" s="94"/>
      <c r="E7352" s="94"/>
      <c r="F7352" s="93"/>
      <c r="G7352" s="96"/>
    </row>
    <row r="7353">
      <c r="A7353" s="93"/>
      <c r="B7353" s="94"/>
      <c r="C7353" s="94"/>
      <c r="D7353" s="94"/>
      <c r="E7353" s="94"/>
      <c r="F7353" s="93"/>
      <c r="G7353" s="96"/>
    </row>
    <row r="7354">
      <c r="A7354" s="93"/>
      <c r="B7354" s="94"/>
      <c r="C7354" s="94"/>
      <c r="D7354" s="94"/>
      <c r="E7354" s="94"/>
      <c r="F7354" s="93"/>
      <c r="G7354" s="96"/>
    </row>
    <row r="7355">
      <c r="A7355" s="93"/>
      <c r="B7355" s="94"/>
      <c r="C7355" s="94"/>
      <c r="D7355" s="94"/>
      <c r="E7355" s="94"/>
      <c r="F7355" s="93"/>
      <c r="G7355" s="93"/>
    </row>
    <row r="7356">
      <c r="A7356" s="93"/>
      <c r="B7356" s="94"/>
      <c r="C7356" s="94"/>
      <c r="D7356" s="94"/>
      <c r="E7356" s="94"/>
      <c r="F7356" s="93"/>
      <c r="G7356" s="93"/>
    </row>
    <row r="7357">
      <c r="A7357" s="93"/>
      <c r="B7357" s="94"/>
      <c r="C7357" s="94"/>
      <c r="D7357" s="94"/>
      <c r="E7357" s="94"/>
      <c r="F7357" s="93"/>
      <c r="G7357" s="93"/>
    </row>
    <row r="7358">
      <c r="A7358" s="93"/>
      <c r="B7358" s="94"/>
      <c r="C7358" s="94"/>
      <c r="D7358" s="94"/>
      <c r="E7358" s="94"/>
      <c r="F7358" s="93"/>
      <c r="G7358" s="96"/>
    </row>
    <row r="7359">
      <c r="A7359" s="93"/>
      <c r="B7359" s="94"/>
      <c r="C7359" s="94"/>
      <c r="D7359" s="94"/>
      <c r="E7359" s="94"/>
      <c r="F7359" s="93"/>
      <c r="G7359" s="96"/>
    </row>
    <row r="7360">
      <c r="A7360" s="93"/>
      <c r="B7360" s="94"/>
      <c r="C7360" s="94"/>
      <c r="D7360" s="94"/>
      <c r="E7360" s="94"/>
      <c r="F7360" s="93"/>
      <c r="G7360" s="96"/>
    </row>
    <row r="7361">
      <c r="A7361" s="93"/>
      <c r="B7361" s="94"/>
      <c r="C7361" s="94"/>
      <c r="D7361" s="94"/>
      <c r="E7361" s="94"/>
      <c r="F7361" s="93"/>
      <c r="G7361" s="96"/>
    </row>
    <row r="7362">
      <c r="A7362" s="93"/>
      <c r="B7362" s="94"/>
      <c r="C7362" s="94"/>
      <c r="D7362" s="94"/>
      <c r="E7362" s="94"/>
      <c r="F7362" s="93"/>
      <c r="G7362" s="96"/>
    </row>
    <row r="7363">
      <c r="A7363" s="93"/>
      <c r="B7363" s="94"/>
      <c r="C7363" s="94"/>
      <c r="D7363" s="94"/>
      <c r="E7363" s="94"/>
      <c r="F7363" s="93"/>
      <c r="G7363" s="96"/>
    </row>
    <row r="7364">
      <c r="A7364" s="93"/>
      <c r="B7364" s="94"/>
      <c r="C7364" s="94"/>
      <c r="D7364" s="94"/>
      <c r="E7364" s="94"/>
      <c r="F7364" s="93"/>
      <c r="G7364" s="96"/>
    </row>
    <row r="7365">
      <c r="A7365" s="93"/>
      <c r="B7365" s="94"/>
      <c r="C7365" s="94"/>
      <c r="D7365" s="94"/>
      <c r="E7365" s="94"/>
      <c r="F7365" s="93"/>
      <c r="G7365" s="93"/>
    </row>
    <row r="7366">
      <c r="A7366" s="93"/>
      <c r="B7366" s="94"/>
      <c r="C7366" s="94"/>
      <c r="D7366" s="94"/>
      <c r="E7366" s="94"/>
      <c r="F7366" s="93"/>
      <c r="G7366" s="93"/>
    </row>
    <row r="7367">
      <c r="A7367" s="93"/>
      <c r="B7367" s="94"/>
      <c r="C7367" s="94"/>
      <c r="D7367" s="94"/>
      <c r="E7367" s="94"/>
      <c r="F7367" s="93"/>
      <c r="G7367" s="96"/>
    </row>
    <row r="7368">
      <c r="A7368" s="93"/>
      <c r="B7368" s="94"/>
      <c r="C7368" s="94"/>
      <c r="D7368" s="94"/>
      <c r="E7368" s="94"/>
      <c r="F7368" s="93"/>
      <c r="G7368" s="93"/>
    </row>
    <row r="7369">
      <c r="A7369" s="93"/>
      <c r="B7369" s="94"/>
      <c r="C7369" s="94"/>
      <c r="D7369" s="94"/>
      <c r="E7369" s="94"/>
      <c r="F7369" s="93"/>
      <c r="G7369" s="93"/>
    </row>
    <row r="7370">
      <c r="A7370" s="93"/>
      <c r="B7370" s="94"/>
      <c r="C7370" s="94"/>
      <c r="D7370" s="94"/>
      <c r="E7370" s="94"/>
      <c r="F7370" s="93"/>
      <c r="G7370" s="93"/>
    </row>
    <row r="7371">
      <c r="A7371" s="93"/>
      <c r="B7371" s="94"/>
      <c r="C7371" s="94"/>
      <c r="D7371" s="94"/>
      <c r="E7371" s="94"/>
      <c r="F7371" s="93"/>
      <c r="G7371" s="93"/>
    </row>
    <row r="7372">
      <c r="A7372" s="93"/>
      <c r="B7372" s="94"/>
      <c r="C7372" s="94"/>
      <c r="D7372" s="94"/>
      <c r="E7372" s="94"/>
      <c r="F7372" s="93"/>
      <c r="G7372" s="93"/>
    </row>
    <row r="7373">
      <c r="A7373" s="93"/>
      <c r="B7373" s="94"/>
      <c r="C7373" s="94"/>
      <c r="D7373" s="94"/>
      <c r="E7373" s="94"/>
      <c r="F7373" s="93"/>
      <c r="G7373" s="93"/>
    </row>
    <row r="7374">
      <c r="A7374" s="93"/>
      <c r="B7374" s="94"/>
      <c r="C7374" s="94"/>
      <c r="D7374" s="94"/>
      <c r="E7374" s="94"/>
      <c r="F7374" s="93"/>
      <c r="G7374" s="96"/>
    </row>
    <row r="7375">
      <c r="A7375" s="93"/>
      <c r="B7375" s="94"/>
      <c r="C7375" s="94"/>
      <c r="D7375" s="94"/>
      <c r="E7375" s="94"/>
      <c r="F7375" s="93"/>
      <c r="G7375" s="96"/>
    </row>
    <row r="7376">
      <c r="A7376" s="93"/>
      <c r="B7376" s="94"/>
      <c r="C7376" s="94"/>
      <c r="D7376" s="94"/>
      <c r="E7376" s="94"/>
      <c r="F7376" s="93"/>
      <c r="G7376" s="96"/>
    </row>
    <row r="7377">
      <c r="A7377" s="93"/>
      <c r="B7377" s="94"/>
      <c r="C7377" s="94"/>
      <c r="D7377" s="94"/>
      <c r="E7377" s="94"/>
      <c r="F7377" s="93"/>
      <c r="G7377" s="96"/>
    </row>
    <row r="7378">
      <c r="A7378" s="93"/>
      <c r="B7378" s="94"/>
      <c r="C7378" s="94"/>
      <c r="D7378" s="94"/>
      <c r="E7378" s="94"/>
      <c r="F7378" s="93"/>
      <c r="G7378" s="96"/>
    </row>
    <row r="7379">
      <c r="A7379" s="93"/>
      <c r="B7379" s="94"/>
      <c r="C7379" s="94"/>
      <c r="D7379" s="94"/>
      <c r="E7379" s="94"/>
      <c r="F7379" s="93"/>
      <c r="G7379" s="96"/>
    </row>
    <row r="7380">
      <c r="A7380" s="93"/>
      <c r="B7380" s="94"/>
      <c r="C7380" s="94"/>
      <c r="D7380" s="94"/>
      <c r="E7380" s="94"/>
      <c r="F7380" s="93"/>
      <c r="G7380" s="96"/>
    </row>
    <row r="7381">
      <c r="A7381" s="93"/>
      <c r="B7381" s="94"/>
      <c r="C7381" s="94"/>
      <c r="D7381" s="94"/>
      <c r="E7381" s="94"/>
      <c r="F7381" s="93"/>
      <c r="G7381" s="96"/>
    </row>
    <row r="7382">
      <c r="A7382" s="93"/>
      <c r="B7382" s="94"/>
      <c r="C7382" s="94"/>
      <c r="D7382" s="94"/>
      <c r="E7382" s="94"/>
      <c r="F7382" s="93"/>
      <c r="G7382" s="96"/>
    </row>
    <row r="7383">
      <c r="A7383" s="93"/>
      <c r="B7383" s="94"/>
      <c r="C7383" s="94"/>
      <c r="D7383" s="94"/>
      <c r="E7383" s="94"/>
      <c r="F7383" s="93"/>
      <c r="G7383" s="96"/>
    </row>
    <row r="7384">
      <c r="A7384" s="93"/>
      <c r="B7384" s="94"/>
      <c r="C7384" s="94"/>
      <c r="D7384" s="94"/>
      <c r="E7384" s="94"/>
      <c r="F7384" s="93"/>
      <c r="G7384" s="96"/>
    </row>
    <row r="7385">
      <c r="A7385" s="93"/>
      <c r="B7385" s="94"/>
      <c r="C7385" s="94"/>
      <c r="D7385" s="94"/>
      <c r="E7385" s="94"/>
      <c r="F7385" s="93"/>
      <c r="G7385" s="96"/>
    </row>
    <row r="7386">
      <c r="A7386" s="93"/>
      <c r="B7386" s="94"/>
      <c r="C7386" s="94"/>
      <c r="D7386" s="94"/>
      <c r="E7386" s="94"/>
      <c r="F7386" s="93"/>
      <c r="G7386" s="96"/>
    </row>
    <row r="7387">
      <c r="A7387" s="93"/>
      <c r="B7387" s="94"/>
      <c r="C7387" s="94"/>
      <c r="D7387" s="94"/>
      <c r="E7387" s="94"/>
      <c r="F7387" s="93"/>
      <c r="G7387" s="96"/>
    </row>
    <row r="7388">
      <c r="A7388" s="93"/>
      <c r="B7388" s="94"/>
      <c r="C7388" s="94"/>
      <c r="D7388" s="94"/>
      <c r="E7388" s="94"/>
      <c r="F7388" s="93"/>
      <c r="G7388" s="96"/>
    </row>
    <row r="7389">
      <c r="A7389" s="93"/>
      <c r="B7389" s="94"/>
      <c r="C7389" s="94"/>
      <c r="D7389" s="94"/>
      <c r="E7389" s="94"/>
      <c r="F7389" s="93"/>
      <c r="G7389" s="96"/>
    </row>
    <row r="7390">
      <c r="A7390" s="93"/>
      <c r="B7390" s="94"/>
      <c r="C7390" s="94"/>
      <c r="D7390" s="94"/>
      <c r="E7390" s="94"/>
      <c r="F7390" s="93"/>
      <c r="G7390" s="96"/>
    </row>
    <row r="7391">
      <c r="A7391" s="93"/>
      <c r="B7391" s="94"/>
      <c r="C7391" s="94"/>
      <c r="D7391" s="94"/>
      <c r="E7391" s="94"/>
      <c r="F7391" s="93"/>
      <c r="G7391" s="93"/>
    </row>
    <row r="7392">
      <c r="A7392" s="93"/>
      <c r="B7392" s="94"/>
      <c r="C7392" s="94"/>
      <c r="D7392" s="94"/>
      <c r="E7392" s="94"/>
      <c r="F7392" s="93"/>
      <c r="G7392" s="93"/>
    </row>
    <row r="7393">
      <c r="A7393" s="93"/>
      <c r="B7393" s="94"/>
      <c r="C7393" s="94"/>
      <c r="D7393" s="94"/>
      <c r="E7393" s="94"/>
      <c r="F7393" s="93"/>
      <c r="G7393" s="93"/>
    </row>
    <row r="7394">
      <c r="A7394" s="93"/>
      <c r="B7394" s="94"/>
      <c r="C7394" s="94"/>
      <c r="D7394" s="94"/>
      <c r="E7394" s="94"/>
      <c r="F7394" s="93"/>
      <c r="G7394" s="93"/>
    </row>
    <row r="7395">
      <c r="A7395" s="93"/>
      <c r="B7395" s="94"/>
      <c r="C7395" s="94"/>
      <c r="D7395" s="94"/>
      <c r="E7395" s="94"/>
      <c r="F7395" s="93"/>
      <c r="G7395" s="93"/>
    </row>
    <row r="7396">
      <c r="A7396" s="93"/>
      <c r="B7396" s="94"/>
      <c r="C7396" s="94"/>
      <c r="D7396" s="94"/>
      <c r="E7396" s="94"/>
      <c r="F7396" s="93"/>
      <c r="G7396" s="93"/>
    </row>
    <row r="7397">
      <c r="A7397" s="93"/>
      <c r="B7397" s="94"/>
      <c r="C7397" s="94"/>
      <c r="D7397" s="94"/>
      <c r="E7397" s="94"/>
      <c r="F7397" s="93"/>
      <c r="G7397" s="93"/>
    </row>
    <row r="7398">
      <c r="A7398" s="93"/>
      <c r="B7398" s="94"/>
      <c r="C7398" s="94"/>
      <c r="D7398" s="94"/>
      <c r="E7398" s="94"/>
      <c r="F7398" s="93"/>
      <c r="G7398" s="93"/>
    </row>
    <row r="7399">
      <c r="A7399" s="93"/>
      <c r="B7399" s="94"/>
      <c r="C7399" s="94"/>
      <c r="D7399" s="94"/>
      <c r="E7399" s="94"/>
      <c r="F7399" s="93"/>
      <c r="G7399" s="93"/>
    </row>
    <row r="7400">
      <c r="A7400" s="93"/>
      <c r="B7400" s="94"/>
      <c r="C7400" s="94"/>
      <c r="D7400" s="94"/>
      <c r="E7400" s="94"/>
      <c r="F7400" s="93"/>
      <c r="G7400" s="96"/>
    </row>
    <row r="7401">
      <c r="A7401" s="93"/>
      <c r="B7401" s="94"/>
      <c r="C7401" s="94"/>
      <c r="D7401" s="94"/>
      <c r="E7401" s="94"/>
      <c r="F7401" s="93"/>
      <c r="G7401" s="96"/>
    </row>
    <row r="7402">
      <c r="A7402" s="93"/>
      <c r="B7402" s="94"/>
      <c r="C7402" s="94"/>
      <c r="D7402" s="94"/>
      <c r="E7402" s="94"/>
      <c r="F7402" s="93"/>
      <c r="G7402" s="96"/>
    </row>
    <row r="7403">
      <c r="A7403" s="93"/>
      <c r="B7403" s="94"/>
      <c r="C7403" s="94"/>
      <c r="D7403" s="94"/>
      <c r="E7403" s="94"/>
      <c r="F7403" s="93"/>
      <c r="G7403" s="96"/>
    </row>
    <row r="7404">
      <c r="A7404" s="93"/>
      <c r="B7404" s="94"/>
      <c r="C7404" s="94"/>
      <c r="D7404" s="94"/>
      <c r="E7404" s="94"/>
      <c r="F7404" s="93"/>
      <c r="G7404" s="96"/>
    </row>
    <row r="7405">
      <c r="A7405" s="93"/>
      <c r="B7405" s="94"/>
      <c r="C7405" s="94"/>
      <c r="D7405" s="94"/>
      <c r="E7405" s="94"/>
      <c r="F7405" s="93"/>
      <c r="G7405" s="96"/>
    </row>
    <row r="7406">
      <c r="A7406" s="93"/>
      <c r="B7406" s="94"/>
      <c r="C7406" s="94"/>
      <c r="D7406" s="94"/>
      <c r="E7406" s="94"/>
      <c r="F7406" s="93"/>
      <c r="G7406" s="96"/>
    </row>
    <row r="7407">
      <c r="A7407" s="93"/>
      <c r="B7407" s="94"/>
      <c r="C7407" s="94"/>
      <c r="D7407" s="94"/>
      <c r="E7407" s="94"/>
      <c r="F7407" s="93"/>
      <c r="G7407" s="96"/>
    </row>
    <row r="7408">
      <c r="A7408" s="93"/>
      <c r="B7408" s="94"/>
      <c r="C7408" s="94"/>
      <c r="D7408" s="94"/>
      <c r="E7408" s="94"/>
      <c r="F7408" s="93"/>
      <c r="G7408" s="96"/>
    </row>
    <row r="7409">
      <c r="A7409" s="93"/>
      <c r="B7409" s="94"/>
      <c r="C7409" s="94"/>
      <c r="D7409" s="94"/>
      <c r="E7409" s="94"/>
      <c r="F7409" s="93"/>
      <c r="G7409" s="96"/>
    </row>
    <row r="7410">
      <c r="A7410" s="93"/>
      <c r="B7410" s="94"/>
      <c r="C7410" s="94"/>
      <c r="D7410" s="94"/>
      <c r="E7410" s="94"/>
      <c r="F7410" s="93"/>
      <c r="G7410" s="96"/>
    </row>
    <row r="7411">
      <c r="A7411" s="93"/>
      <c r="B7411" s="94"/>
      <c r="C7411" s="94"/>
      <c r="D7411" s="94"/>
      <c r="E7411" s="94"/>
      <c r="F7411" s="93"/>
      <c r="G7411" s="96"/>
    </row>
    <row r="7412">
      <c r="A7412" s="93"/>
      <c r="B7412" s="94"/>
      <c r="C7412" s="94"/>
      <c r="D7412" s="94"/>
      <c r="E7412" s="94"/>
      <c r="F7412" s="93"/>
      <c r="G7412" s="96"/>
    </row>
    <row r="7413">
      <c r="A7413" s="93"/>
      <c r="B7413" s="94"/>
      <c r="C7413" s="94"/>
      <c r="D7413" s="94"/>
      <c r="E7413" s="94"/>
      <c r="F7413" s="93"/>
      <c r="G7413" s="96"/>
    </row>
    <row r="7414">
      <c r="A7414" s="93"/>
      <c r="B7414" s="94"/>
      <c r="C7414" s="94"/>
      <c r="D7414" s="94"/>
      <c r="E7414" s="94"/>
      <c r="F7414" s="93"/>
      <c r="G7414" s="96"/>
    </row>
    <row r="7415">
      <c r="A7415" s="93"/>
      <c r="B7415" s="94"/>
      <c r="C7415" s="94"/>
      <c r="D7415" s="94"/>
      <c r="E7415" s="94"/>
      <c r="F7415" s="93"/>
      <c r="G7415" s="96"/>
    </row>
    <row r="7416">
      <c r="A7416" s="93"/>
      <c r="B7416" s="94"/>
      <c r="C7416" s="94"/>
      <c r="D7416" s="94"/>
      <c r="E7416" s="94"/>
      <c r="F7416" s="93"/>
      <c r="G7416" s="96"/>
    </row>
    <row r="7417">
      <c r="A7417" s="93"/>
      <c r="B7417" s="94"/>
      <c r="C7417" s="94"/>
      <c r="D7417" s="94"/>
      <c r="E7417" s="94"/>
      <c r="F7417" s="93"/>
      <c r="G7417" s="96"/>
    </row>
    <row r="7418">
      <c r="A7418" s="93"/>
      <c r="B7418" s="94"/>
      <c r="C7418" s="94"/>
      <c r="D7418" s="94"/>
      <c r="E7418" s="94"/>
      <c r="F7418" s="93"/>
      <c r="G7418" s="96"/>
    </row>
    <row r="7419">
      <c r="A7419" s="93"/>
      <c r="B7419" s="94"/>
      <c r="C7419" s="94"/>
      <c r="D7419" s="94"/>
      <c r="E7419" s="94"/>
      <c r="F7419" s="93"/>
      <c r="G7419" s="96"/>
    </row>
    <row r="7420">
      <c r="A7420" s="93"/>
      <c r="B7420" s="94"/>
      <c r="C7420" s="94"/>
      <c r="D7420" s="94"/>
      <c r="E7420" s="94"/>
      <c r="F7420" s="93"/>
      <c r="G7420" s="96"/>
    </row>
    <row r="7421">
      <c r="A7421" s="93"/>
      <c r="B7421" s="94"/>
      <c r="C7421" s="94"/>
      <c r="D7421" s="94"/>
      <c r="E7421" s="94"/>
      <c r="F7421" s="93"/>
      <c r="G7421" s="93"/>
    </row>
    <row r="7422">
      <c r="A7422" s="93"/>
      <c r="B7422" s="94"/>
      <c r="C7422" s="94"/>
      <c r="D7422" s="94"/>
      <c r="E7422" s="94"/>
      <c r="F7422" s="93"/>
      <c r="G7422" s="93"/>
    </row>
    <row r="7423">
      <c r="A7423" s="93"/>
      <c r="B7423" s="94"/>
      <c r="C7423" s="94"/>
      <c r="D7423" s="94"/>
      <c r="E7423" s="94"/>
      <c r="F7423" s="93"/>
      <c r="G7423" s="93"/>
    </row>
    <row r="7424">
      <c r="A7424" s="93"/>
      <c r="B7424" s="94"/>
      <c r="C7424" s="94"/>
      <c r="D7424" s="94"/>
      <c r="E7424" s="94"/>
      <c r="F7424" s="93"/>
      <c r="G7424" s="93"/>
    </row>
    <row r="7425">
      <c r="A7425" s="93"/>
      <c r="B7425" s="94"/>
      <c r="C7425" s="94"/>
      <c r="D7425" s="94"/>
      <c r="E7425" s="94"/>
      <c r="F7425" s="93"/>
      <c r="G7425" s="96"/>
    </row>
    <row r="7426">
      <c r="A7426" s="93"/>
      <c r="B7426" s="94"/>
      <c r="C7426" s="94"/>
      <c r="D7426" s="94"/>
      <c r="E7426" s="94"/>
      <c r="F7426" s="93"/>
      <c r="G7426" s="96"/>
    </row>
    <row r="7427">
      <c r="A7427" s="93"/>
      <c r="B7427" s="94"/>
      <c r="C7427" s="94"/>
      <c r="D7427" s="94"/>
      <c r="E7427" s="94"/>
      <c r="F7427" s="93"/>
      <c r="G7427" s="96"/>
    </row>
    <row r="7428">
      <c r="A7428" s="93"/>
      <c r="B7428" s="94"/>
      <c r="C7428" s="94"/>
      <c r="D7428" s="94"/>
      <c r="E7428" s="94"/>
      <c r="F7428" s="93"/>
      <c r="G7428" s="96"/>
    </row>
    <row r="7429">
      <c r="A7429" s="93"/>
      <c r="B7429" s="94"/>
      <c r="C7429" s="94"/>
      <c r="D7429" s="94"/>
      <c r="E7429" s="94"/>
      <c r="F7429" s="93"/>
      <c r="G7429" s="93"/>
    </row>
    <row r="7430">
      <c r="A7430" s="93"/>
      <c r="B7430" s="94"/>
      <c r="C7430" s="94"/>
      <c r="D7430" s="94"/>
      <c r="E7430" s="94"/>
      <c r="F7430" s="93"/>
      <c r="G7430" s="93"/>
    </row>
    <row r="7431">
      <c r="A7431" s="93"/>
      <c r="B7431" s="94"/>
      <c r="C7431" s="94"/>
      <c r="D7431" s="94"/>
      <c r="E7431" s="94"/>
      <c r="F7431" s="93"/>
      <c r="G7431" s="96"/>
    </row>
    <row r="7432">
      <c r="A7432" s="93"/>
      <c r="B7432" s="94"/>
      <c r="C7432" s="94"/>
      <c r="D7432" s="94"/>
      <c r="E7432" s="94"/>
      <c r="F7432" s="93"/>
      <c r="G7432" s="96"/>
    </row>
    <row r="7433">
      <c r="A7433" s="93"/>
      <c r="B7433" s="94"/>
      <c r="C7433" s="94"/>
      <c r="D7433" s="94"/>
      <c r="E7433" s="94"/>
      <c r="F7433" s="93"/>
      <c r="G7433" s="96"/>
    </row>
    <row r="7434">
      <c r="A7434" s="93"/>
      <c r="B7434" s="94"/>
      <c r="C7434" s="94"/>
      <c r="D7434" s="94"/>
      <c r="E7434" s="94"/>
      <c r="F7434" s="93"/>
      <c r="G7434" s="96"/>
    </row>
    <row r="7435">
      <c r="A7435" s="93"/>
      <c r="B7435" s="94"/>
      <c r="C7435" s="94"/>
      <c r="D7435" s="94"/>
      <c r="E7435" s="94"/>
      <c r="F7435" s="93"/>
      <c r="G7435" s="96"/>
    </row>
    <row r="7436">
      <c r="A7436" s="93"/>
      <c r="B7436" s="94"/>
      <c r="C7436" s="94"/>
      <c r="D7436" s="94"/>
      <c r="E7436" s="94"/>
      <c r="F7436" s="93"/>
      <c r="G7436" s="96"/>
    </row>
    <row r="7437">
      <c r="A7437" s="93"/>
      <c r="B7437" s="94"/>
      <c r="C7437" s="94"/>
      <c r="D7437" s="94"/>
      <c r="E7437" s="94"/>
      <c r="F7437" s="93"/>
      <c r="G7437" s="96"/>
    </row>
    <row r="7438">
      <c r="A7438" s="93"/>
      <c r="B7438" s="94"/>
      <c r="C7438" s="94"/>
      <c r="D7438" s="94"/>
      <c r="E7438" s="94"/>
      <c r="F7438" s="93"/>
      <c r="G7438" s="96"/>
    </row>
    <row r="7439">
      <c r="A7439" s="93"/>
      <c r="B7439" s="94"/>
      <c r="C7439" s="94"/>
      <c r="D7439" s="94"/>
      <c r="E7439" s="94"/>
      <c r="F7439" s="93"/>
      <c r="G7439" s="96"/>
    </row>
    <row r="7440">
      <c r="A7440" s="93"/>
      <c r="B7440" s="94"/>
      <c r="C7440" s="94"/>
      <c r="D7440" s="94"/>
      <c r="E7440" s="94"/>
      <c r="F7440" s="93"/>
      <c r="G7440" s="96"/>
    </row>
    <row r="7441">
      <c r="A7441" s="93"/>
      <c r="B7441" s="94"/>
      <c r="C7441" s="94"/>
      <c r="D7441" s="94"/>
      <c r="E7441" s="94"/>
      <c r="F7441" s="93"/>
      <c r="G7441" s="96"/>
    </row>
    <row r="7442">
      <c r="A7442" s="93"/>
      <c r="B7442" s="94"/>
      <c r="C7442" s="94"/>
      <c r="D7442" s="94"/>
      <c r="E7442" s="94"/>
      <c r="F7442" s="93"/>
      <c r="G7442" s="96"/>
    </row>
    <row r="7443">
      <c r="A7443" s="93"/>
      <c r="B7443" s="94"/>
      <c r="C7443" s="94"/>
      <c r="D7443" s="94"/>
      <c r="E7443" s="94"/>
      <c r="F7443" s="93"/>
      <c r="G7443" s="93"/>
    </row>
    <row r="7444">
      <c r="A7444" s="93"/>
      <c r="B7444" s="94"/>
      <c r="C7444" s="94"/>
      <c r="D7444" s="94"/>
      <c r="E7444" s="94"/>
      <c r="F7444" s="93"/>
      <c r="G7444" s="93"/>
    </row>
    <row r="7445">
      <c r="A7445" s="93"/>
      <c r="B7445" s="94"/>
      <c r="C7445" s="94"/>
      <c r="D7445" s="94"/>
      <c r="E7445" s="94"/>
      <c r="F7445" s="93"/>
      <c r="G7445" s="93"/>
    </row>
    <row r="7446">
      <c r="A7446" s="93"/>
      <c r="B7446" s="94"/>
      <c r="C7446" s="94"/>
      <c r="D7446" s="94"/>
      <c r="E7446" s="94"/>
      <c r="F7446" s="93"/>
      <c r="G7446" s="93"/>
    </row>
    <row r="7447">
      <c r="A7447" s="93"/>
      <c r="B7447" s="94"/>
      <c r="C7447" s="94"/>
      <c r="D7447" s="94"/>
      <c r="E7447" s="94"/>
      <c r="F7447" s="93"/>
      <c r="G7447" s="93"/>
    </row>
    <row r="7448">
      <c r="A7448" s="93"/>
      <c r="B7448" s="94"/>
      <c r="C7448" s="94"/>
      <c r="D7448" s="94"/>
      <c r="E7448" s="94"/>
      <c r="F7448" s="93"/>
      <c r="G7448" s="96"/>
    </row>
    <row r="7449">
      <c r="A7449" s="93"/>
      <c r="B7449" s="94"/>
      <c r="C7449" s="94"/>
      <c r="D7449" s="94"/>
      <c r="E7449" s="94"/>
      <c r="F7449" s="93"/>
      <c r="G7449" s="96"/>
    </row>
    <row r="7450">
      <c r="A7450" s="93"/>
      <c r="B7450" s="94"/>
      <c r="C7450" s="94"/>
      <c r="D7450" s="94"/>
      <c r="E7450" s="94"/>
      <c r="F7450" s="93"/>
      <c r="G7450" s="96"/>
    </row>
    <row r="7451">
      <c r="A7451" s="93"/>
      <c r="B7451" s="94"/>
      <c r="C7451" s="94"/>
      <c r="D7451" s="94"/>
      <c r="E7451" s="94"/>
      <c r="F7451" s="93"/>
      <c r="G7451" s="96"/>
    </row>
    <row r="7452">
      <c r="A7452" s="93"/>
      <c r="B7452" s="94"/>
      <c r="C7452" s="94"/>
      <c r="D7452" s="94"/>
      <c r="E7452" s="94"/>
      <c r="F7452" s="93"/>
      <c r="G7452" s="96"/>
    </row>
    <row r="7453">
      <c r="A7453" s="93"/>
      <c r="B7453" s="94"/>
      <c r="C7453" s="94"/>
      <c r="D7453" s="94"/>
      <c r="E7453" s="94"/>
      <c r="F7453" s="93"/>
      <c r="G7453" s="96"/>
    </row>
    <row r="7454">
      <c r="A7454" s="93"/>
      <c r="B7454" s="94"/>
      <c r="C7454" s="94"/>
      <c r="D7454" s="94"/>
      <c r="E7454" s="94"/>
      <c r="F7454" s="93"/>
      <c r="G7454" s="96"/>
    </row>
    <row r="7455">
      <c r="A7455" s="93"/>
      <c r="B7455" s="94"/>
      <c r="C7455" s="94"/>
      <c r="D7455" s="94"/>
      <c r="E7455" s="94"/>
      <c r="F7455" s="93"/>
      <c r="G7455" s="96"/>
    </row>
    <row r="7456">
      <c r="A7456" s="93"/>
      <c r="B7456" s="94"/>
      <c r="C7456" s="94"/>
      <c r="D7456" s="94"/>
      <c r="E7456" s="94"/>
      <c r="F7456" s="93"/>
      <c r="G7456" s="96"/>
    </row>
    <row r="7457">
      <c r="A7457" s="93"/>
      <c r="B7457" s="94"/>
      <c r="C7457" s="94"/>
      <c r="D7457" s="94"/>
      <c r="E7457" s="94"/>
      <c r="F7457" s="93"/>
      <c r="G7457" s="96"/>
    </row>
    <row r="7458">
      <c r="A7458" s="93"/>
      <c r="B7458" s="94"/>
      <c r="C7458" s="94"/>
      <c r="D7458" s="94"/>
      <c r="E7458" s="94"/>
      <c r="F7458" s="93"/>
      <c r="G7458" s="96"/>
    </row>
    <row r="7459">
      <c r="A7459" s="93"/>
      <c r="B7459" s="94"/>
      <c r="C7459" s="94"/>
      <c r="D7459" s="94"/>
      <c r="E7459" s="94"/>
      <c r="F7459" s="93"/>
      <c r="G7459" s="96"/>
    </row>
    <row r="7460">
      <c r="A7460" s="93"/>
      <c r="B7460" s="94"/>
      <c r="C7460" s="94"/>
      <c r="D7460" s="94"/>
      <c r="E7460" s="94"/>
      <c r="F7460" s="93"/>
      <c r="G7460" s="96"/>
    </row>
    <row r="7461">
      <c r="A7461" s="93"/>
      <c r="B7461" s="94"/>
      <c r="C7461" s="94"/>
      <c r="D7461" s="94"/>
      <c r="E7461" s="94"/>
      <c r="F7461" s="93"/>
      <c r="G7461" s="96"/>
    </row>
    <row r="7462">
      <c r="A7462" s="93"/>
      <c r="B7462" s="94"/>
      <c r="C7462" s="94"/>
      <c r="D7462" s="94"/>
      <c r="E7462" s="94"/>
      <c r="F7462" s="93"/>
      <c r="G7462" s="93"/>
    </row>
    <row r="7463">
      <c r="A7463" s="93"/>
      <c r="B7463" s="94"/>
      <c r="C7463" s="94"/>
      <c r="D7463" s="94"/>
      <c r="E7463" s="94"/>
      <c r="F7463" s="93"/>
      <c r="G7463" s="96"/>
    </row>
    <row r="7464">
      <c r="A7464" s="93"/>
      <c r="B7464" s="94"/>
      <c r="C7464" s="94"/>
      <c r="D7464" s="94"/>
      <c r="E7464" s="94"/>
      <c r="F7464" s="93"/>
      <c r="G7464" s="96"/>
    </row>
    <row r="7465">
      <c r="A7465" s="93"/>
      <c r="B7465" s="94"/>
      <c r="C7465" s="94"/>
      <c r="D7465" s="94"/>
      <c r="E7465" s="94"/>
      <c r="F7465" s="93"/>
      <c r="G7465" s="96"/>
    </row>
    <row r="7466">
      <c r="A7466" s="93"/>
      <c r="B7466" s="94"/>
      <c r="C7466" s="94"/>
      <c r="D7466" s="94"/>
      <c r="E7466" s="94"/>
      <c r="F7466" s="93"/>
      <c r="G7466" s="96"/>
    </row>
    <row r="7467">
      <c r="A7467" s="93"/>
      <c r="B7467" s="94"/>
      <c r="C7467" s="94"/>
      <c r="D7467" s="94"/>
      <c r="E7467" s="94"/>
      <c r="F7467" s="93"/>
      <c r="G7467" s="96"/>
    </row>
    <row r="7468">
      <c r="A7468" s="93"/>
      <c r="B7468" s="94"/>
      <c r="C7468" s="94"/>
      <c r="D7468" s="94"/>
      <c r="E7468" s="94"/>
      <c r="F7468" s="93"/>
      <c r="G7468" s="96"/>
    </row>
    <row r="7469">
      <c r="A7469" s="93"/>
      <c r="B7469" s="94"/>
      <c r="C7469" s="94"/>
      <c r="D7469" s="94"/>
      <c r="E7469" s="94"/>
      <c r="F7469" s="93"/>
      <c r="G7469" s="96"/>
    </row>
    <row r="7470">
      <c r="A7470" s="93"/>
      <c r="B7470" s="94"/>
      <c r="C7470" s="94"/>
      <c r="D7470" s="94"/>
      <c r="E7470" s="94"/>
      <c r="F7470" s="93"/>
      <c r="G7470" s="96"/>
    </row>
    <row r="7471">
      <c r="A7471" s="93"/>
      <c r="B7471" s="94"/>
      <c r="C7471" s="94"/>
      <c r="D7471" s="94"/>
      <c r="E7471" s="94"/>
      <c r="F7471" s="93"/>
      <c r="G7471" s="96"/>
    </row>
    <row r="7472">
      <c r="A7472" s="93"/>
      <c r="B7472" s="94"/>
      <c r="C7472" s="94"/>
      <c r="D7472" s="94"/>
      <c r="E7472" s="94"/>
      <c r="F7472" s="93"/>
      <c r="G7472" s="96"/>
    </row>
    <row r="7473">
      <c r="A7473" s="93"/>
      <c r="B7473" s="94"/>
      <c r="C7473" s="94"/>
      <c r="D7473" s="94"/>
      <c r="E7473" s="94"/>
      <c r="F7473" s="93"/>
      <c r="G7473" s="96"/>
    </row>
    <row r="7474">
      <c r="A7474" s="93"/>
      <c r="B7474" s="94"/>
      <c r="C7474" s="94"/>
      <c r="D7474" s="94"/>
      <c r="E7474" s="94"/>
      <c r="F7474" s="93"/>
      <c r="G7474" s="96"/>
    </row>
    <row r="7475">
      <c r="A7475" s="93"/>
      <c r="B7475" s="94"/>
      <c r="C7475" s="94"/>
      <c r="D7475" s="94"/>
      <c r="E7475" s="94"/>
      <c r="F7475" s="93"/>
      <c r="G7475" s="96"/>
    </row>
    <row r="7476">
      <c r="A7476" s="93"/>
      <c r="B7476" s="94"/>
      <c r="C7476" s="94"/>
      <c r="D7476" s="94"/>
      <c r="E7476" s="94"/>
      <c r="F7476" s="93"/>
      <c r="G7476" s="96"/>
    </row>
    <row r="7477">
      <c r="A7477" s="93"/>
      <c r="B7477" s="94"/>
      <c r="C7477" s="94"/>
      <c r="D7477" s="94"/>
      <c r="E7477" s="94"/>
      <c r="F7477" s="93"/>
      <c r="G7477" s="96"/>
    </row>
    <row r="7478">
      <c r="A7478" s="93"/>
      <c r="B7478" s="94"/>
      <c r="C7478" s="94"/>
      <c r="D7478" s="94"/>
      <c r="E7478" s="94"/>
      <c r="F7478" s="93"/>
      <c r="G7478" s="96"/>
    </row>
    <row r="7479">
      <c r="A7479" s="93"/>
      <c r="B7479" s="94"/>
      <c r="C7479" s="94"/>
      <c r="D7479" s="94"/>
      <c r="E7479" s="94"/>
      <c r="F7479" s="93"/>
      <c r="G7479" s="96"/>
    </row>
    <row r="7480">
      <c r="A7480" s="93"/>
      <c r="B7480" s="94"/>
      <c r="C7480" s="94"/>
      <c r="D7480" s="94"/>
      <c r="E7480" s="94"/>
      <c r="F7480" s="93"/>
      <c r="G7480" s="96"/>
    </row>
    <row r="7481">
      <c r="A7481" s="93"/>
      <c r="B7481" s="94"/>
      <c r="C7481" s="94"/>
      <c r="D7481" s="94"/>
      <c r="E7481" s="94"/>
      <c r="F7481" s="93"/>
      <c r="G7481" s="96"/>
    </row>
    <row r="7482">
      <c r="A7482" s="93"/>
      <c r="B7482" s="94"/>
      <c r="C7482" s="94"/>
      <c r="D7482" s="94"/>
      <c r="E7482" s="94"/>
      <c r="F7482" s="93"/>
      <c r="G7482" s="96"/>
    </row>
    <row r="7483">
      <c r="A7483" s="93"/>
      <c r="B7483" s="94"/>
      <c r="C7483" s="94"/>
      <c r="D7483" s="94"/>
      <c r="E7483" s="94"/>
      <c r="F7483" s="93"/>
      <c r="G7483" s="96"/>
    </row>
    <row r="7484">
      <c r="A7484" s="93"/>
      <c r="B7484" s="94"/>
      <c r="C7484" s="94"/>
      <c r="D7484" s="94"/>
      <c r="E7484" s="94"/>
      <c r="F7484" s="93"/>
      <c r="G7484" s="93"/>
    </row>
    <row r="7485">
      <c r="A7485" s="93"/>
      <c r="B7485" s="94"/>
      <c r="C7485" s="94"/>
      <c r="D7485" s="94"/>
      <c r="E7485" s="94"/>
      <c r="F7485" s="93"/>
      <c r="G7485" s="96"/>
    </row>
    <row r="7486">
      <c r="A7486" s="93"/>
      <c r="B7486" s="94"/>
      <c r="C7486" s="94"/>
      <c r="D7486" s="94"/>
      <c r="E7486" s="94"/>
      <c r="F7486" s="93"/>
      <c r="G7486" s="93"/>
    </row>
    <row r="7487">
      <c r="A7487" s="93"/>
      <c r="B7487" s="94"/>
      <c r="C7487" s="94"/>
      <c r="D7487" s="94"/>
      <c r="E7487" s="94"/>
      <c r="F7487" s="93"/>
      <c r="G7487" s="93"/>
    </row>
    <row r="7488">
      <c r="A7488" s="93"/>
      <c r="B7488" s="94"/>
      <c r="C7488" s="94"/>
      <c r="D7488" s="94"/>
      <c r="E7488" s="94"/>
      <c r="F7488" s="93"/>
      <c r="G7488" s="96"/>
    </row>
    <row r="7489">
      <c r="A7489" s="93"/>
      <c r="B7489" s="94"/>
      <c r="C7489" s="94"/>
      <c r="D7489" s="94"/>
      <c r="E7489" s="94"/>
      <c r="F7489" s="93"/>
      <c r="G7489" s="96"/>
    </row>
    <row r="7490">
      <c r="A7490" s="93"/>
      <c r="B7490" s="94"/>
      <c r="C7490" s="94"/>
      <c r="D7490" s="94"/>
      <c r="E7490" s="94"/>
      <c r="F7490" s="93"/>
      <c r="G7490" s="96"/>
    </row>
    <row r="7491">
      <c r="A7491" s="93"/>
      <c r="B7491" s="94"/>
      <c r="C7491" s="94"/>
      <c r="D7491" s="94"/>
      <c r="E7491" s="94"/>
      <c r="F7491" s="93"/>
      <c r="G7491" s="96"/>
    </row>
    <row r="7492">
      <c r="A7492" s="93"/>
      <c r="B7492" s="94"/>
      <c r="C7492" s="94"/>
      <c r="D7492" s="94"/>
      <c r="E7492" s="94"/>
      <c r="F7492" s="93"/>
      <c r="G7492" s="96"/>
    </row>
    <row r="7493">
      <c r="A7493" s="93"/>
      <c r="B7493" s="94"/>
      <c r="C7493" s="94"/>
      <c r="D7493" s="94"/>
      <c r="E7493" s="94"/>
      <c r="F7493" s="93"/>
      <c r="G7493" s="96"/>
    </row>
    <row r="7494">
      <c r="A7494" s="93"/>
      <c r="B7494" s="94"/>
      <c r="C7494" s="94"/>
      <c r="D7494" s="94"/>
      <c r="E7494" s="94"/>
      <c r="F7494" s="93"/>
      <c r="G7494" s="96"/>
    </row>
    <row r="7495">
      <c r="A7495" s="93"/>
      <c r="B7495" s="94"/>
      <c r="C7495" s="94"/>
      <c r="D7495" s="94"/>
      <c r="E7495" s="94"/>
      <c r="F7495" s="93"/>
      <c r="G7495" s="96"/>
    </row>
    <row r="7496">
      <c r="A7496" s="93"/>
      <c r="B7496" s="94"/>
      <c r="C7496" s="94"/>
      <c r="D7496" s="94"/>
      <c r="E7496" s="94"/>
      <c r="F7496" s="93"/>
      <c r="G7496" s="96"/>
    </row>
    <row r="7497">
      <c r="A7497" s="93"/>
      <c r="B7497" s="94"/>
      <c r="C7497" s="94"/>
      <c r="D7497" s="94"/>
      <c r="E7497" s="94"/>
      <c r="F7497" s="93"/>
      <c r="G7497" s="96"/>
    </row>
    <row r="7498">
      <c r="A7498" s="93"/>
      <c r="B7498" s="94"/>
      <c r="C7498" s="94"/>
      <c r="D7498" s="94"/>
      <c r="E7498" s="94"/>
      <c r="F7498" s="93"/>
      <c r="G7498" s="96"/>
    </row>
    <row r="7499">
      <c r="A7499" s="93"/>
      <c r="B7499" s="94"/>
      <c r="C7499" s="94"/>
      <c r="D7499" s="94"/>
      <c r="E7499" s="94"/>
      <c r="F7499" s="93"/>
      <c r="G7499" s="96"/>
    </row>
    <row r="7500">
      <c r="A7500" s="93"/>
      <c r="B7500" s="94"/>
      <c r="C7500" s="94"/>
      <c r="D7500" s="94"/>
      <c r="E7500" s="94"/>
      <c r="F7500" s="93"/>
      <c r="G7500" s="96"/>
    </row>
    <row r="7501">
      <c r="A7501" s="93"/>
      <c r="B7501" s="94"/>
      <c r="C7501" s="94"/>
      <c r="D7501" s="94"/>
      <c r="E7501" s="94"/>
      <c r="F7501" s="93"/>
      <c r="G7501" s="96"/>
    </row>
    <row r="7502">
      <c r="A7502" s="93"/>
      <c r="B7502" s="94"/>
      <c r="C7502" s="94"/>
      <c r="D7502" s="94"/>
      <c r="E7502" s="94"/>
      <c r="F7502" s="93"/>
      <c r="G7502" s="96"/>
    </row>
    <row r="7503">
      <c r="A7503" s="93"/>
      <c r="B7503" s="94"/>
      <c r="C7503" s="94"/>
      <c r="D7503" s="94"/>
      <c r="E7503" s="94"/>
      <c r="F7503" s="93"/>
      <c r="G7503" s="96"/>
    </row>
    <row r="7504">
      <c r="A7504" s="93"/>
      <c r="B7504" s="94"/>
      <c r="C7504" s="94"/>
      <c r="D7504" s="94"/>
      <c r="E7504" s="94"/>
      <c r="F7504" s="93"/>
      <c r="G7504" s="96"/>
    </row>
    <row r="7505">
      <c r="A7505" s="93"/>
      <c r="B7505" s="94"/>
      <c r="C7505" s="94"/>
      <c r="D7505" s="94"/>
      <c r="E7505" s="94"/>
      <c r="F7505" s="93"/>
      <c r="G7505" s="96"/>
    </row>
    <row r="7506">
      <c r="A7506" s="93"/>
      <c r="B7506" s="94"/>
      <c r="C7506" s="94"/>
      <c r="D7506" s="94"/>
      <c r="E7506" s="94"/>
      <c r="F7506" s="93"/>
      <c r="G7506" s="96"/>
    </row>
    <row r="7507">
      <c r="A7507" s="93"/>
      <c r="B7507" s="94"/>
      <c r="C7507" s="94"/>
      <c r="D7507" s="94"/>
      <c r="E7507" s="94"/>
      <c r="F7507" s="93"/>
      <c r="G7507" s="96"/>
    </row>
    <row r="7508">
      <c r="A7508" s="93"/>
      <c r="B7508" s="94"/>
      <c r="C7508" s="94"/>
      <c r="D7508" s="94"/>
      <c r="E7508" s="94"/>
      <c r="F7508" s="93"/>
      <c r="G7508" s="96"/>
    </row>
    <row r="7509">
      <c r="A7509" s="93"/>
      <c r="B7509" s="94"/>
      <c r="C7509" s="94"/>
      <c r="D7509" s="94"/>
      <c r="E7509" s="94"/>
      <c r="F7509" s="93"/>
      <c r="G7509" s="96"/>
    </row>
    <row r="7510">
      <c r="A7510" s="93"/>
      <c r="B7510" s="94"/>
      <c r="C7510" s="94"/>
      <c r="D7510" s="94"/>
      <c r="E7510" s="94"/>
      <c r="F7510" s="93"/>
      <c r="G7510" s="96"/>
    </row>
    <row r="7511">
      <c r="A7511" s="93"/>
      <c r="B7511" s="94"/>
      <c r="C7511" s="94"/>
      <c r="D7511" s="94"/>
      <c r="E7511" s="94"/>
      <c r="F7511" s="93"/>
      <c r="G7511" s="96"/>
    </row>
    <row r="7512">
      <c r="A7512" s="93"/>
      <c r="B7512" s="94"/>
      <c r="C7512" s="94"/>
      <c r="D7512" s="94"/>
      <c r="E7512" s="94"/>
      <c r="F7512" s="93"/>
      <c r="G7512" s="96"/>
    </row>
    <row r="7513">
      <c r="A7513" s="93"/>
      <c r="B7513" s="94"/>
      <c r="C7513" s="94"/>
      <c r="D7513" s="94"/>
      <c r="E7513" s="94"/>
      <c r="F7513" s="93"/>
      <c r="G7513" s="96"/>
    </row>
    <row r="7514">
      <c r="A7514" s="93"/>
      <c r="B7514" s="94"/>
      <c r="C7514" s="94"/>
      <c r="D7514" s="94"/>
      <c r="E7514" s="94"/>
      <c r="F7514" s="93"/>
      <c r="G7514" s="96"/>
    </row>
    <row r="7515">
      <c r="A7515" s="93"/>
      <c r="B7515" s="94"/>
      <c r="C7515" s="94"/>
      <c r="D7515" s="94"/>
      <c r="E7515" s="94"/>
      <c r="F7515" s="93"/>
      <c r="G7515" s="96"/>
    </row>
    <row r="7516">
      <c r="A7516" s="93"/>
      <c r="B7516" s="94"/>
      <c r="C7516" s="94"/>
      <c r="D7516" s="94"/>
      <c r="E7516" s="94"/>
      <c r="F7516" s="93"/>
      <c r="G7516" s="96"/>
    </row>
    <row r="7517">
      <c r="A7517" s="93"/>
      <c r="B7517" s="94"/>
      <c r="C7517" s="94"/>
      <c r="D7517" s="94"/>
      <c r="E7517" s="94"/>
      <c r="F7517" s="93"/>
      <c r="G7517" s="96"/>
    </row>
    <row r="7518">
      <c r="A7518" s="93"/>
      <c r="B7518" s="94"/>
      <c r="C7518" s="94"/>
      <c r="D7518" s="94"/>
      <c r="E7518" s="94"/>
      <c r="F7518" s="93"/>
      <c r="G7518" s="96"/>
    </row>
    <row r="7519">
      <c r="A7519" s="93"/>
      <c r="B7519" s="94"/>
      <c r="C7519" s="94"/>
      <c r="D7519" s="94"/>
      <c r="E7519" s="94"/>
      <c r="F7519" s="93"/>
      <c r="G7519" s="96"/>
    </row>
    <row r="7520">
      <c r="A7520" s="93"/>
      <c r="B7520" s="94"/>
      <c r="C7520" s="94"/>
      <c r="D7520" s="94"/>
      <c r="E7520" s="94"/>
      <c r="F7520" s="93"/>
      <c r="G7520" s="96"/>
    </row>
    <row r="7521">
      <c r="A7521" s="93"/>
      <c r="B7521" s="94"/>
      <c r="C7521" s="94"/>
      <c r="D7521" s="94"/>
      <c r="E7521" s="94"/>
      <c r="F7521" s="93"/>
      <c r="G7521" s="96"/>
    </row>
    <row r="7522">
      <c r="A7522" s="93"/>
      <c r="B7522" s="94"/>
      <c r="C7522" s="94"/>
      <c r="D7522" s="94"/>
      <c r="E7522" s="94"/>
      <c r="F7522" s="93"/>
      <c r="G7522" s="96"/>
    </row>
    <row r="7523">
      <c r="A7523" s="93"/>
      <c r="B7523" s="94"/>
      <c r="C7523" s="94"/>
      <c r="D7523" s="94"/>
      <c r="E7523" s="94"/>
      <c r="F7523" s="93"/>
      <c r="G7523" s="96"/>
    </row>
    <row r="7524">
      <c r="A7524" s="93"/>
      <c r="B7524" s="94"/>
      <c r="C7524" s="94"/>
      <c r="D7524" s="94"/>
      <c r="E7524" s="94"/>
      <c r="F7524" s="93"/>
      <c r="G7524" s="96"/>
    </row>
    <row r="7525">
      <c r="A7525" s="93"/>
      <c r="B7525" s="94"/>
      <c r="C7525" s="94"/>
      <c r="D7525" s="94"/>
      <c r="E7525" s="94"/>
      <c r="F7525" s="93"/>
      <c r="G7525" s="96"/>
    </row>
    <row r="7526">
      <c r="A7526" s="93"/>
      <c r="B7526" s="94"/>
      <c r="C7526" s="94"/>
      <c r="D7526" s="94"/>
      <c r="E7526" s="94"/>
      <c r="F7526" s="93"/>
      <c r="G7526" s="96"/>
    </row>
    <row r="7527">
      <c r="A7527" s="93"/>
      <c r="B7527" s="94"/>
      <c r="C7527" s="94"/>
      <c r="D7527" s="94"/>
      <c r="E7527" s="94"/>
      <c r="F7527" s="93"/>
      <c r="G7527" s="96"/>
    </row>
    <row r="7528">
      <c r="A7528" s="93"/>
      <c r="B7528" s="94"/>
      <c r="C7528" s="94"/>
      <c r="D7528" s="94"/>
      <c r="E7528" s="94"/>
      <c r="F7528" s="93"/>
      <c r="G7528" s="96"/>
    </row>
    <row r="7529">
      <c r="A7529" s="93"/>
      <c r="B7529" s="94"/>
      <c r="C7529" s="94"/>
      <c r="D7529" s="94"/>
      <c r="E7529" s="94"/>
      <c r="F7529" s="93"/>
      <c r="G7529" s="96"/>
    </row>
    <row r="7530">
      <c r="A7530" s="93"/>
      <c r="B7530" s="94"/>
      <c r="C7530" s="94"/>
      <c r="D7530" s="94"/>
      <c r="E7530" s="94"/>
      <c r="F7530" s="93"/>
      <c r="G7530" s="96"/>
    </row>
    <row r="7531">
      <c r="A7531" s="93"/>
      <c r="B7531" s="94"/>
      <c r="C7531" s="94"/>
      <c r="D7531" s="94"/>
      <c r="E7531" s="94"/>
      <c r="F7531" s="93"/>
      <c r="G7531" s="96"/>
    </row>
    <row r="7532">
      <c r="A7532" s="93"/>
      <c r="B7532" s="94"/>
      <c r="C7532" s="94"/>
      <c r="D7532" s="94"/>
      <c r="E7532" s="94"/>
      <c r="F7532" s="93"/>
      <c r="G7532" s="96"/>
    </row>
    <row r="7533">
      <c r="A7533" s="93"/>
      <c r="B7533" s="94"/>
      <c r="C7533" s="94"/>
      <c r="D7533" s="94"/>
      <c r="E7533" s="94"/>
      <c r="F7533" s="93"/>
      <c r="G7533" s="96"/>
    </row>
    <row r="7534">
      <c r="A7534" s="93"/>
      <c r="B7534" s="94"/>
      <c r="C7534" s="94"/>
      <c r="D7534" s="94"/>
      <c r="E7534" s="94"/>
      <c r="F7534" s="93"/>
      <c r="G7534" s="96"/>
    </row>
    <row r="7535">
      <c r="A7535" s="93"/>
      <c r="B7535" s="94"/>
      <c r="C7535" s="94"/>
      <c r="D7535" s="94"/>
      <c r="E7535" s="94"/>
      <c r="F7535" s="93"/>
      <c r="G7535" s="96"/>
    </row>
    <row r="7536">
      <c r="A7536" s="93"/>
      <c r="B7536" s="94"/>
      <c r="C7536" s="94"/>
      <c r="D7536" s="94"/>
      <c r="E7536" s="94"/>
      <c r="F7536" s="93"/>
      <c r="G7536" s="93"/>
    </row>
    <row r="7537">
      <c r="A7537" s="93"/>
      <c r="B7537" s="94"/>
      <c r="C7537" s="94"/>
      <c r="D7537" s="94"/>
      <c r="E7537" s="94"/>
      <c r="F7537" s="93"/>
      <c r="G7537" s="93"/>
    </row>
    <row r="7538">
      <c r="A7538" s="93"/>
      <c r="B7538" s="94"/>
      <c r="C7538" s="94"/>
      <c r="D7538" s="94"/>
      <c r="E7538" s="94"/>
      <c r="F7538" s="93"/>
      <c r="G7538" s="93"/>
    </row>
    <row r="7539">
      <c r="A7539" s="93"/>
      <c r="B7539" s="94"/>
      <c r="C7539" s="94"/>
      <c r="D7539" s="94"/>
      <c r="E7539" s="94"/>
      <c r="F7539" s="93"/>
      <c r="G7539" s="93"/>
    </row>
    <row r="7540">
      <c r="A7540" s="93"/>
      <c r="B7540" s="94"/>
      <c r="C7540" s="94"/>
      <c r="D7540" s="94"/>
      <c r="E7540" s="94"/>
      <c r="F7540" s="93"/>
      <c r="G7540" s="96"/>
    </row>
    <row r="7541">
      <c r="A7541" s="93"/>
      <c r="B7541" s="94"/>
      <c r="C7541" s="94"/>
      <c r="D7541" s="94"/>
      <c r="E7541" s="94"/>
      <c r="F7541" s="93"/>
      <c r="G7541" s="96"/>
    </row>
    <row r="7542">
      <c r="A7542" s="93"/>
      <c r="B7542" s="94"/>
      <c r="C7542" s="94"/>
      <c r="D7542" s="94"/>
      <c r="E7542" s="94"/>
      <c r="F7542" s="93"/>
      <c r="G7542" s="96"/>
    </row>
    <row r="7543">
      <c r="A7543" s="93"/>
      <c r="B7543" s="94"/>
      <c r="C7543" s="94"/>
      <c r="D7543" s="94"/>
      <c r="E7543" s="94"/>
      <c r="F7543" s="93"/>
      <c r="G7543" s="96"/>
    </row>
    <row r="7544">
      <c r="A7544" s="93"/>
      <c r="B7544" s="94"/>
      <c r="C7544" s="94"/>
      <c r="D7544" s="94"/>
      <c r="E7544" s="94"/>
      <c r="F7544" s="93"/>
      <c r="G7544" s="96"/>
    </row>
    <row r="7545">
      <c r="A7545" s="93"/>
      <c r="B7545" s="94"/>
      <c r="C7545" s="94"/>
      <c r="D7545" s="94"/>
      <c r="E7545" s="94"/>
      <c r="F7545" s="93"/>
      <c r="G7545" s="96"/>
    </row>
    <row r="7546">
      <c r="A7546" s="93"/>
      <c r="B7546" s="94"/>
      <c r="C7546" s="94"/>
      <c r="D7546" s="94"/>
      <c r="E7546" s="94"/>
      <c r="F7546" s="93"/>
      <c r="G7546" s="96"/>
    </row>
    <row r="7547">
      <c r="A7547" s="93"/>
      <c r="B7547" s="94"/>
      <c r="C7547" s="94"/>
      <c r="D7547" s="94"/>
      <c r="E7547" s="94"/>
      <c r="F7547" s="93"/>
      <c r="G7547" s="96"/>
    </row>
    <row r="7548">
      <c r="A7548" s="93"/>
      <c r="B7548" s="94"/>
      <c r="C7548" s="94"/>
      <c r="D7548" s="94"/>
      <c r="E7548" s="94"/>
      <c r="F7548" s="93"/>
      <c r="G7548" s="96"/>
    </row>
    <row r="7549">
      <c r="A7549" s="93"/>
      <c r="B7549" s="94"/>
      <c r="C7549" s="94"/>
      <c r="D7549" s="94"/>
      <c r="E7549" s="94"/>
      <c r="F7549" s="93"/>
      <c r="G7549" s="96"/>
    </row>
    <row r="7550">
      <c r="A7550" s="93"/>
      <c r="B7550" s="94"/>
      <c r="C7550" s="94"/>
      <c r="D7550" s="94"/>
      <c r="E7550" s="94"/>
      <c r="F7550" s="93"/>
      <c r="G7550" s="96"/>
    </row>
    <row r="7551">
      <c r="A7551" s="93"/>
      <c r="B7551" s="94"/>
      <c r="C7551" s="94"/>
      <c r="D7551" s="94"/>
      <c r="E7551" s="94"/>
      <c r="F7551" s="93"/>
      <c r="G7551" s="96"/>
    </row>
    <row r="7552">
      <c r="A7552" s="93"/>
      <c r="B7552" s="94"/>
      <c r="C7552" s="94"/>
      <c r="D7552" s="94"/>
      <c r="E7552" s="94"/>
      <c r="F7552" s="93"/>
      <c r="G7552" s="96"/>
    </row>
    <row r="7553">
      <c r="A7553" s="93"/>
      <c r="B7553" s="94"/>
      <c r="C7553" s="94"/>
      <c r="D7553" s="94"/>
      <c r="E7553" s="94"/>
      <c r="F7553" s="93"/>
      <c r="G7553" s="96"/>
    </row>
    <row r="7554">
      <c r="A7554" s="93"/>
      <c r="B7554" s="94"/>
      <c r="C7554" s="94"/>
      <c r="D7554" s="94"/>
      <c r="E7554" s="94"/>
      <c r="F7554" s="93"/>
      <c r="G7554" s="96"/>
    </row>
    <row r="7555">
      <c r="A7555" s="93"/>
      <c r="B7555" s="94"/>
      <c r="C7555" s="94"/>
      <c r="D7555" s="94"/>
      <c r="E7555" s="94"/>
      <c r="F7555" s="93"/>
      <c r="G7555" s="96"/>
    </row>
    <row r="7556">
      <c r="A7556" s="93"/>
      <c r="B7556" s="94"/>
      <c r="C7556" s="94"/>
      <c r="D7556" s="94"/>
      <c r="E7556" s="94"/>
      <c r="F7556" s="93"/>
      <c r="G7556" s="96"/>
    </row>
    <row r="7557">
      <c r="A7557" s="93"/>
      <c r="B7557" s="94"/>
      <c r="C7557" s="94"/>
      <c r="D7557" s="94"/>
      <c r="E7557" s="94"/>
      <c r="F7557" s="93"/>
      <c r="G7557" s="96"/>
    </row>
    <row r="7558">
      <c r="A7558" s="93"/>
      <c r="B7558" s="94"/>
      <c r="C7558" s="94"/>
      <c r="D7558" s="94"/>
      <c r="E7558" s="94"/>
      <c r="F7558" s="93"/>
      <c r="G7558" s="96"/>
    </row>
    <row r="7559">
      <c r="A7559" s="93"/>
      <c r="B7559" s="94"/>
      <c r="C7559" s="94"/>
      <c r="D7559" s="94"/>
      <c r="E7559" s="94"/>
      <c r="F7559" s="93"/>
      <c r="G7559" s="96"/>
    </row>
    <row r="7560">
      <c r="A7560" s="93"/>
      <c r="B7560" s="94"/>
      <c r="C7560" s="94"/>
      <c r="D7560" s="94"/>
      <c r="E7560" s="94"/>
      <c r="F7560" s="93"/>
      <c r="G7560" s="96"/>
    </row>
    <row r="7561">
      <c r="A7561" s="93"/>
      <c r="B7561" s="94"/>
      <c r="C7561" s="94"/>
      <c r="D7561" s="94"/>
      <c r="E7561" s="94"/>
      <c r="F7561" s="93"/>
      <c r="G7561" s="96"/>
    </row>
    <row r="7562">
      <c r="A7562" s="93"/>
      <c r="B7562" s="94"/>
      <c r="C7562" s="94"/>
      <c r="D7562" s="94"/>
      <c r="E7562" s="94"/>
      <c r="F7562" s="93"/>
      <c r="G7562" s="96"/>
    </row>
    <row r="7563">
      <c r="A7563" s="93"/>
      <c r="B7563" s="94"/>
      <c r="C7563" s="94"/>
      <c r="D7563" s="94"/>
      <c r="E7563" s="94"/>
      <c r="F7563" s="93"/>
      <c r="G7563" s="96"/>
    </row>
    <row r="7564">
      <c r="A7564" s="93"/>
      <c r="B7564" s="94"/>
      <c r="C7564" s="94"/>
      <c r="D7564" s="94"/>
      <c r="E7564" s="94"/>
      <c r="F7564" s="93"/>
      <c r="G7564" s="96"/>
    </row>
    <row r="7565">
      <c r="A7565" s="93"/>
      <c r="B7565" s="94"/>
      <c r="C7565" s="94"/>
      <c r="D7565" s="94"/>
      <c r="E7565" s="94"/>
      <c r="F7565" s="93"/>
      <c r="G7565" s="96"/>
    </row>
    <row r="7566">
      <c r="A7566" s="93"/>
      <c r="B7566" s="94"/>
      <c r="C7566" s="94"/>
      <c r="D7566" s="94"/>
      <c r="E7566" s="94"/>
      <c r="F7566" s="93"/>
      <c r="G7566" s="96"/>
    </row>
    <row r="7567">
      <c r="A7567" s="93"/>
      <c r="B7567" s="94"/>
      <c r="C7567" s="94"/>
      <c r="D7567" s="94"/>
      <c r="E7567" s="94"/>
      <c r="F7567" s="93"/>
      <c r="G7567" s="96"/>
    </row>
    <row r="7568">
      <c r="A7568" s="93"/>
      <c r="B7568" s="94"/>
      <c r="C7568" s="94"/>
      <c r="D7568" s="94"/>
      <c r="E7568" s="94"/>
      <c r="F7568" s="93"/>
      <c r="G7568" s="96"/>
    </row>
    <row r="7569">
      <c r="A7569" s="93"/>
      <c r="B7569" s="94"/>
      <c r="C7569" s="94"/>
      <c r="D7569" s="94"/>
      <c r="E7569" s="94"/>
      <c r="F7569" s="93"/>
      <c r="G7569" s="96"/>
    </row>
    <row r="7570">
      <c r="A7570" s="93"/>
      <c r="B7570" s="94"/>
      <c r="C7570" s="94"/>
      <c r="D7570" s="94"/>
      <c r="E7570" s="94"/>
      <c r="F7570" s="93"/>
      <c r="G7570" s="96"/>
    </row>
    <row r="7571">
      <c r="A7571" s="93"/>
      <c r="B7571" s="94"/>
      <c r="C7571" s="94"/>
      <c r="D7571" s="94"/>
      <c r="E7571" s="94"/>
      <c r="F7571" s="93"/>
      <c r="G7571" s="93"/>
    </row>
    <row r="7572">
      <c r="A7572" s="93"/>
      <c r="B7572" s="94"/>
      <c r="C7572" s="94"/>
      <c r="D7572" s="94"/>
      <c r="E7572" s="94"/>
      <c r="F7572" s="93"/>
      <c r="G7572" s="96"/>
    </row>
    <row r="7573">
      <c r="A7573" s="93"/>
      <c r="B7573" s="94"/>
      <c r="C7573" s="94"/>
      <c r="D7573" s="94"/>
      <c r="E7573" s="94"/>
      <c r="F7573" s="93"/>
      <c r="G7573" s="96"/>
    </row>
    <row r="7574">
      <c r="A7574" s="93"/>
      <c r="B7574" s="94"/>
      <c r="C7574" s="94"/>
      <c r="D7574" s="94"/>
      <c r="E7574" s="94"/>
      <c r="F7574" s="93"/>
      <c r="G7574" s="96"/>
    </row>
    <row r="7575">
      <c r="A7575" s="93"/>
      <c r="B7575" s="94"/>
      <c r="C7575" s="94"/>
      <c r="D7575" s="94"/>
      <c r="E7575" s="94"/>
      <c r="F7575" s="93"/>
      <c r="G7575" s="96"/>
    </row>
    <row r="7576">
      <c r="A7576" s="93"/>
      <c r="B7576" s="94"/>
      <c r="C7576" s="94"/>
      <c r="D7576" s="94"/>
      <c r="E7576" s="94"/>
      <c r="F7576" s="93"/>
      <c r="G7576" s="96"/>
    </row>
    <row r="7577">
      <c r="A7577" s="93"/>
      <c r="B7577" s="94"/>
      <c r="C7577" s="94"/>
      <c r="D7577" s="94"/>
      <c r="E7577" s="94"/>
      <c r="F7577" s="93"/>
      <c r="G7577" s="96"/>
    </row>
    <row r="7578">
      <c r="A7578" s="93"/>
      <c r="B7578" s="94"/>
      <c r="C7578" s="94"/>
      <c r="D7578" s="94"/>
      <c r="E7578" s="94"/>
      <c r="F7578" s="93"/>
      <c r="G7578" s="96"/>
    </row>
    <row r="7579">
      <c r="A7579" s="93"/>
      <c r="B7579" s="94"/>
      <c r="C7579" s="94"/>
      <c r="D7579" s="94"/>
      <c r="E7579" s="94"/>
      <c r="F7579" s="93"/>
      <c r="G7579" s="96"/>
    </row>
    <row r="7580">
      <c r="A7580" s="93"/>
      <c r="B7580" s="94"/>
      <c r="C7580" s="94"/>
      <c r="D7580" s="94"/>
      <c r="E7580" s="94"/>
      <c r="F7580" s="93"/>
      <c r="G7580" s="93"/>
    </row>
    <row r="7581">
      <c r="A7581" s="93"/>
      <c r="B7581" s="94"/>
      <c r="C7581" s="94"/>
      <c r="D7581" s="94"/>
      <c r="E7581" s="94"/>
      <c r="F7581" s="93"/>
      <c r="G7581" s="93"/>
    </row>
    <row r="7582">
      <c r="A7582" s="93"/>
      <c r="B7582" s="94"/>
      <c r="C7582" s="94"/>
      <c r="D7582" s="94"/>
      <c r="E7582" s="94"/>
      <c r="F7582" s="93"/>
      <c r="G7582" s="96"/>
    </row>
    <row r="7583">
      <c r="A7583" s="93"/>
      <c r="B7583" s="94"/>
      <c r="C7583" s="94"/>
      <c r="D7583" s="94"/>
      <c r="E7583" s="94"/>
      <c r="F7583" s="93"/>
      <c r="G7583" s="96"/>
    </row>
    <row r="7584">
      <c r="A7584" s="93"/>
      <c r="B7584" s="94"/>
      <c r="C7584" s="94"/>
      <c r="D7584" s="94"/>
      <c r="E7584" s="94"/>
      <c r="F7584" s="93"/>
      <c r="G7584" s="96"/>
    </row>
    <row r="7585">
      <c r="A7585" s="93"/>
      <c r="B7585" s="94"/>
      <c r="C7585" s="94"/>
      <c r="D7585" s="94"/>
      <c r="E7585" s="94"/>
      <c r="F7585" s="93"/>
      <c r="G7585" s="96"/>
    </row>
    <row r="7586">
      <c r="A7586" s="93"/>
      <c r="B7586" s="94"/>
      <c r="C7586" s="94"/>
      <c r="D7586" s="94"/>
      <c r="E7586" s="94"/>
      <c r="F7586" s="93"/>
      <c r="G7586" s="96"/>
    </row>
    <row r="7587">
      <c r="A7587" s="93"/>
      <c r="B7587" s="94"/>
      <c r="C7587" s="94"/>
      <c r="D7587" s="94"/>
      <c r="E7587" s="94"/>
      <c r="F7587" s="93"/>
      <c r="G7587" s="96"/>
    </row>
    <row r="7588">
      <c r="A7588" s="93"/>
      <c r="B7588" s="94"/>
      <c r="C7588" s="94"/>
      <c r="D7588" s="94"/>
      <c r="E7588" s="94"/>
      <c r="F7588" s="93"/>
      <c r="G7588" s="96"/>
    </row>
    <row r="7589">
      <c r="A7589" s="93"/>
      <c r="B7589" s="94"/>
      <c r="C7589" s="94"/>
      <c r="D7589" s="94"/>
      <c r="E7589" s="94"/>
      <c r="F7589" s="93"/>
      <c r="G7589" s="96"/>
    </row>
    <row r="7590">
      <c r="A7590" s="93"/>
      <c r="B7590" s="94"/>
      <c r="C7590" s="94"/>
      <c r="D7590" s="94"/>
      <c r="E7590" s="94"/>
      <c r="F7590" s="93"/>
      <c r="G7590" s="96"/>
    </row>
    <row r="7591">
      <c r="A7591" s="93"/>
      <c r="B7591" s="94"/>
      <c r="C7591" s="94"/>
      <c r="D7591" s="94"/>
      <c r="E7591" s="94"/>
      <c r="F7591" s="93"/>
      <c r="G7591" s="93"/>
    </row>
    <row r="7592">
      <c r="A7592" s="93"/>
      <c r="B7592" s="94"/>
      <c r="C7592" s="94"/>
      <c r="D7592" s="94"/>
      <c r="E7592" s="94"/>
      <c r="F7592" s="93"/>
      <c r="G7592" s="93"/>
    </row>
    <row r="7593">
      <c r="A7593" s="93"/>
      <c r="B7593" s="94"/>
      <c r="C7593" s="94"/>
      <c r="D7593" s="94"/>
      <c r="E7593" s="94"/>
      <c r="F7593" s="93"/>
      <c r="G7593" s="93"/>
    </row>
    <row r="7594">
      <c r="A7594" s="93"/>
      <c r="B7594" s="94"/>
      <c r="C7594" s="94"/>
      <c r="D7594" s="94"/>
      <c r="E7594" s="94"/>
      <c r="F7594" s="93"/>
      <c r="G7594" s="93"/>
    </row>
    <row r="7595">
      <c r="A7595" s="93"/>
      <c r="B7595" s="94"/>
      <c r="C7595" s="94"/>
      <c r="D7595" s="94"/>
      <c r="E7595" s="94"/>
      <c r="F7595" s="93"/>
      <c r="G7595" s="93"/>
    </row>
    <row r="7596">
      <c r="A7596" s="93"/>
      <c r="B7596" s="94"/>
      <c r="C7596" s="94"/>
      <c r="D7596" s="94"/>
      <c r="E7596" s="94"/>
      <c r="F7596" s="93"/>
      <c r="G7596" s="93"/>
    </row>
    <row r="7597">
      <c r="A7597" s="93"/>
      <c r="B7597" s="94"/>
      <c r="C7597" s="94"/>
      <c r="D7597" s="94"/>
      <c r="E7597" s="94"/>
      <c r="F7597" s="93"/>
      <c r="G7597" s="96"/>
    </row>
    <row r="7598">
      <c r="A7598" s="93"/>
      <c r="B7598" s="94"/>
      <c r="C7598" s="94"/>
      <c r="D7598" s="94"/>
      <c r="E7598" s="94"/>
      <c r="F7598" s="93"/>
      <c r="G7598" s="96"/>
    </row>
    <row r="7599">
      <c r="A7599" s="93"/>
      <c r="B7599" s="94"/>
      <c r="C7599" s="94"/>
      <c r="D7599" s="94"/>
      <c r="E7599" s="94"/>
      <c r="F7599" s="93"/>
      <c r="G7599" s="96"/>
    </row>
    <row r="7600">
      <c r="A7600" s="93"/>
      <c r="B7600" s="94"/>
      <c r="C7600" s="94"/>
      <c r="D7600" s="94"/>
      <c r="E7600" s="94"/>
      <c r="F7600" s="93"/>
      <c r="G7600" s="96"/>
    </row>
    <row r="7601">
      <c r="A7601" s="93"/>
      <c r="B7601" s="94"/>
      <c r="C7601" s="94"/>
      <c r="D7601" s="94"/>
      <c r="E7601" s="94"/>
      <c r="F7601" s="93"/>
      <c r="G7601" s="96"/>
    </row>
    <row r="7602">
      <c r="A7602" s="93"/>
      <c r="B7602" s="94"/>
      <c r="C7602" s="94"/>
      <c r="D7602" s="94"/>
      <c r="E7602" s="94"/>
      <c r="F7602" s="93"/>
      <c r="G7602" s="96"/>
    </row>
    <row r="7603">
      <c r="A7603" s="93"/>
      <c r="B7603" s="94"/>
      <c r="C7603" s="94"/>
      <c r="D7603" s="94"/>
      <c r="E7603" s="94"/>
      <c r="F7603" s="93"/>
      <c r="G7603" s="93"/>
    </row>
    <row r="7604">
      <c r="A7604" s="93"/>
      <c r="B7604" s="94"/>
      <c r="C7604" s="94"/>
      <c r="D7604" s="94"/>
      <c r="E7604" s="94"/>
      <c r="F7604" s="93"/>
      <c r="G7604" s="93"/>
    </row>
    <row r="7605">
      <c r="A7605" s="93"/>
      <c r="B7605" s="94"/>
      <c r="C7605" s="94"/>
      <c r="D7605" s="94"/>
      <c r="E7605" s="94"/>
      <c r="F7605" s="93"/>
      <c r="G7605" s="93"/>
    </row>
    <row r="7606">
      <c r="A7606" s="93"/>
      <c r="B7606" s="94"/>
      <c r="C7606" s="94"/>
      <c r="D7606" s="94"/>
      <c r="E7606" s="94"/>
      <c r="F7606" s="93"/>
      <c r="G7606" s="96"/>
    </row>
    <row r="7607">
      <c r="A7607" s="93"/>
      <c r="B7607" s="94"/>
      <c r="C7607" s="94"/>
      <c r="D7607" s="94"/>
      <c r="E7607" s="94"/>
      <c r="F7607" s="93"/>
      <c r="G7607" s="96"/>
    </row>
    <row r="7608">
      <c r="A7608" s="93"/>
      <c r="B7608" s="94"/>
      <c r="C7608" s="94"/>
      <c r="D7608" s="94"/>
      <c r="E7608" s="94"/>
      <c r="F7608" s="93"/>
      <c r="G7608" s="96"/>
    </row>
    <row r="7609">
      <c r="A7609" s="93"/>
      <c r="B7609" s="94"/>
      <c r="C7609" s="94"/>
      <c r="D7609" s="94"/>
      <c r="E7609" s="94"/>
      <c r="F7609" s="93"/>
      <c r="G7609" s="96"/>
    </row>
    <row r="7610">
      <c r="A7610" s="93"/>
      <c r="B7610" s="94"/>
      <c r="C7610" s="94"/>
      <c r="D7610" s="94"/>
      <c r="E7610" s="94"/>
      <c r="F7610" s="93"/>
      <c r="G7610" s="96"/>
    </row>
    <row r="7611">
      <c r="A7611" s="93"/>
      <c r="B7611" s="94"/>
      <c r="C7611" s="94"/>
      <c r="D7611" s="94"/>
      <c r="E7611" s="94"/>
      <c r="F7611" s="93"/>
      <c r="G7611" s="96"/>
    </row>
    <row r="7612">
      <c r="A7612" s="93"/>
      <c r="B7612" s="94"/>
      <c r="C7612" s="94"/>
      <c r="D7612" s="94"/>
      <c r="E7612" s="94"/>
      <c r="F7612" s="93"/>
      <c r="G7612" s="96"/>
    </row>
    <row r="7613">
      <c r="A7613" s="93"/>
      <c r="B7613" s="94"/>
      <c r="C7613" s="94"/>
      <c r="D7613" s="94"/>
      <c r="E7613" s="94"/>
      <c r="F7613" s="93"/>
      <c r="G7613" s="96"/>
    </row>
    <row r="7614">
      <c r="A7614" s="93"/>
      <c r="B7614" s="94"/>
      <c r="C7614" s="94"/>
      <c r="D7614" s="94"/>
      <c r="E7614" s="94"/>
      <c r="F7614" s="93"/>
      <c r="G7614" s="96"/>
    </row>
    <row r="7615">
      <c r="A7615" s="93"/>
      <c r="B7615" s="94"/>
      <c r="C7615" s="94"/>
      <c r="D7615" s="94"/>
      <c r="E7615" s="94"/>
      <c r="F7615" s="93"/>
      <c r="G7615" s="96"/>
    </row>
    <row r="7616">
      <c r="A7616" s="93"/>
      <c r="B7616" s="94"/>
      <c r="C7616" s="94"/>
      <c r="D7616" s="94"/>
      <c r="E7616" s="94"/>
      <c r="F7616" s="93"/>
      <c r="G7616" s="96"/>
    </row>
    <row r="7617">
      <c r="A7617" s="93"/>
      <c r="B7617" s="94"/>
      <c r="C7617" s="94"/>
      <c r="D7617" s="94"/>
      <c r="E7617" s="94"/>
      <c r="F7617" s="93"/>
      <c r="G7617" s="96"/>
    </row>
    <row r="7618">
      <c r="A7618" s="93"/>
      <c r="B7618" s="94"/>
      <c r="C7618" s="94"/>
      <c r="D7618" s="94"/>
      <c r="E7618" s="94"/>
      <c r="F7618" s="93"/>
      <c r="G7618" s="96"/>
    </row>
    <row r="7619">
      <c r="A7619" s="93"/>
      <c r="B7619" s="94"/>
      <c r="C7619" s="94"/>
      <c r="D7619" s="94"/>
      <c r="E7619" s="94"/>
      <c r="F7619" s="93"/>
      <c r="G7619" s="96"/>
    </row>
    <row r="7620">
      <c r="A7620" s="93"/>
      <c r="B7620" s="94"/>
      <c r="C7620" s="94"/>
      <c r="D7620" s="94"/>
      <c r="E7620" s="94"/>
      <c r="F7620" s="93"/>
      <c r="G7620" s="96"/>
    </row>
    <row r="7621">
      <c r="A7621" s="93"/>
      <c r="B7621" s="94"/>
      <c r="C7621" s="94"/>
      <c r="D7621" s="94"/>
      <c r="E7621" s="94"/>
      <c r="F7621" s="93"/>
      <c r="G7621" s="96"/>
    </row>
    <row r="7622">
      <c r="A7622" s="93"/>
      <c r="B7622" s="94"/>
      <c r="C7622" s="94"/>
      <c r="D7622" s="94"/>
      <c r="E7622" s="94"/>
      <c r="F7622" s="93"/>
      <c r="G7622" s="96"/>
    </row>
    <row r="7623">
      <c r="A7623" s="93"/>
      <c r="B7623" s="94"/>
      <c r="C7623" s="94"/>
      <c r="D7623" s="94"/>
      <c r="E7623" s="94"/>
      <c r="F7623" s="93"/>
      <c r="G7623" s="96"/>
    </row>
    <row r="7624">
      <c r="A7624" s="93"/>
      <c r="B7624" s="94"/>
      <c r="C7624" s="94"/>
      <c r="D7624" s="94"/>
      <c r="E7624" s="94"/>
      <c r="F7624" s="93"/>
      <c r="G7624" s="96"/>
    </row>
    <row r="7625">
      <c r="A7625" s="93"/>
      <c r="B7625" s="94"/>
      <c r="C7625" s="94"/>
      <c r="D7625" s="94"/>
      <c r="E7625" s="94"/>
      <c r="F7625" s="93"/>
      <c r="G7625" s="96"/>
    </row>
    <row r="7626">
      <c r="A7626" s="93"/>
      <c r="B7626" s="94"/>
      <c r="C7626" s="94"/>
      <c r="D7626" s="94"/>
      <c r="E7626" s="94"/>
      <c r="F7626" s="93"/>
      <c r="G7626" s="96"/>
    </row>
    <row r="7627">
      <c r="A7627" s="93"/>
      <c r="B7627" s="94"/>
      <c r="C7627" s="94"/>
      <c r="D7627" s="94"/>
      <c r="E7627" s="94"/>
      <c r="F7627" s="93"/>
      <c r="G7627" s="96"/>
    </row>
    <row r="7628">
      <c r="A7628" s="93"/>
      <c r="B7628" s="94"/>
      <c r="C7628" s="94"/>
      <c r="D7628" s="94"/>
      <c r="E7628" s="94"/>
      <c r="F7628" s="93"/>
      <c r="G7628" s="96"/>
    </row>
    <row r="7629">
      <c r="A7629" s="93"/>
      <c r="B7629" s="94"/>
      <c r="C7629" s="94"/>
      <c r="D7629" s="94"/>
      <c r="E7629" s="94"/>
      <c r="F7629" s="93"/>
      <c r="G7629" s="96"/>
    </row>
    <row r="7630">
      <c r="A7630" s="93"/>
      <c r="B7630" s="94"/>
      <c r="C7630" s="94"/>
      <c r="D7630" s="94"/>
      <c r="E7630" s="94"/>
      <c r="F7630" s="93"/>
      <c r="G7630" s="96"/>
    </row>
    <row r="7631">
      <c r="A7631" s="93"/>
      <c r="B7631" s="94"/>
      <c r="C7631" s="94"/>
      <c r="D7631" s="94"/>
      <c r="E7631" s="94"/>
      <c r="F7631" s="93"/>
      <c r="G7631" s="96"/>
    </row>
    <row r="7632">
      <c r="A7632" s="93"/>
      <c r="B7632" s="94"/>
      <c r="C7632" s="94"/>
      <c r="D7632" s="94"/>
      <c r="E7632" s="94"/>
      <c r="F7632" s="93"/>
      <c r="G7632" s="96"/>
    </row>
    <row r="7633">
      <c r="A7633" s="93"/>
      <c r="B7633" s="94"/>
      <c r="C7633" s="94"/>
      <c r="D7633" s="94"/>
      <c r="E7633" s="94"/>
      <c r="F7633" s="93"/>
      <c r="G7633" s="96"/>
    </row>
    <row r="7634">
      <c r="A7634" s="93"/>
      <c r="B7634" s="94"/>
      <c r="C7634" s="94"/>
      <c r="D7634" s="94"/>
      <c r="E7634" s="94"/>
      <c r="F7634" s="93"/>
      <c r="G7634" s="96"/>
    </row>
    <row r="7635">
      <c r="A7635" s="93"/>
      <c r="B7635" s="94"/>
      <c r="C7635" s="94"/>
      <c r="D7635" s="94"/>
      <c r="E7635" s="94"/>
      <c r="F7635" s="93"/>
      <c r="G7635" s="96"/>
    </row>
    <row r="7636">
      <c r="A7636" s="93"/>
      <c r="B7636" s="94"/>
      <c r="C7636" s="94"/>
      <c r="D7636" s="94"/>
      <c r="E7636" s="94"/>
      <c r="F7636" s="93"/>
      <c r="G7636" s="96"/>
    </row>
    <row r="7637">
      <c r="A7637" s="93"/>
      <c r="B7637" s="94"/>
      <c r="C7637" s="94"/>
      <c r="D7637" s="94"/>
      <c r="E7637" s="94"/>
      <c r="F7637" s="93"/>
      <c r="G7637" s="96"/>
    </row>
    <row r="7638">
      <c r="A7638" s="93"/>
      <c r="B7638" s="94"/>
      <c r="C7638" s="94"/>
      <c r="D7638" s="94"/>
      <c r="E7638" s="94"/>
      <c r="F7638" s="93"/>
      <c r="G7638" s="93"/>
    </row>
    <row r="7639">
      <c r="A7639" s="93"/>
      <c r="B7639" s="94"/>
      <c r="C7639" s="94"/>
      <c r="D7639" s="94"/>
      <c r="E7639" s="94"/>
      <c r="F7639" s="93"/>
      <c r="G7639" s="93"/>
    </row>
    <row r="7640">
      <c r="A7640" s="93"/>
      <c r="B7640" s="94"/>
      <c r="C7640" s="94"/>
      <c r="D7640" s="94"/>
      <c r="E7640" s="94"/>
      <c r="F7640" s="93"/>
      <c r="G7640" s="93"/>
    </row>
    <row r="7641">
      <c r="A7641" s="93"/>
      <c r="B7641" s="94"/>
      <c r="C7641" s="94"/>
      <c r="D7641" s="94"/>
      <c r="E7641" s="94"/>
      <c r="F7641" s="93"/>
      <c r="G7641" s="93"/>
    </row>
    <row r="7642">
      <c r="A7642" s="93"/>
      <c r="B7642" s="94"/>
      <c r="C7642" s="94"/>
      <c r="D7642" s="94"/>
      <c r="E7642" s="94"/>
      <c r="F7642" s="93"/>
      <c r="G7642" s="93"/>
    </row>
    <row r="7643">
      <c r="A7643" s="93"/>
      <c r="B7643" s="94"/>
      <c r="C7643" s="94"/>
      <c r="D7643" s="94"/>
      <c r="E7643" s="94"/>
      <c r="F7643" s="93"/>
      <c r="G7643" s="93"/>
    </row>
    <row r="7644">
      <c r="A7644" s="93"/>
      <c r="B7644" s="94"/>
      <c r="C7644" s="94"/>
      <c r="D7644" s="94"/>
      <c r="E7644" s="94"/>
      <c r="F7644" s="93"/>
      <c r="G7644" s="93"/>
    </row>
    <row r="7645">
      <c r="A7645" s="93"/>
      <c r="B7645" s="94"/>
      <c r="C7645" s="94"/>
      <c r="D7645" s="94"/>
      <c r="E7645" s="94"/>
      <c r="F7645" s="93"/>
      <c r="G7645" s="93"/>
    </row>
    <row r="7646">
      <c r="A7646" s="93"/>
      <c r="B7646" s="94"/>
      <c r="C7646" s="94"/>
      <c r="D7646" s="94"/>
      <c r="E7646" s="94"/>
      <c r="F7646" s="93"/>
      <c r="G7646" s="96"/>
    </row>
    <row r="7647">
      <c r="A7647" s="93"/>
      <c r="B7647" s="94"/>
      <c r="C7647" s="94"/>
      <c r="D7647" s="94"/>
      <c r="E7647" s="94"/>
      <c r="F7647" s="93"/>
      <c r="G7647" s="96"/>
    </row>
    <row r="7648">
      <c r="A7648" s="93"/>
      <c r="B7648" s="94"/>
      <c r="C7648" s="94"/>
      <c r="D7648" s="94"/>
      <c r="E7648" s="94"/>
      <c r="F7648" s="93"/>
      <c r="G7648" s="96"/>
    </row>
    <row r="7649">
      <c r="A7649" s="93"/>
      <c r="B7649" s="94"/>
      <c r="C7649" s="94"/>
      <c r="D7649" s="94"/>
      <c r="E7649" s="94"/>
      <c r="F7649" s="93"/>
      <c r="G7649" s="96"/>
    </row>
    <row r="7650">
      <c r="A7650" s="93"/>
      <c r="B7650" s="94"/>
      <c r="C7650" s="94"/>
      <c r="D7650" s="94"/>
      <c r="E7650" s="94"/>
      <c r="F7650" s="93"/>
      <c r="G7650" s="96"/>
    </row>
    <row r="7651">
      <c r="A7651" s="93"/>
      <c r="B7651" s="94"/>
      <c r="C7651" s="94"/>
      <c r="D7651" s="94"/>
      <c r="E7651" s="94"/>
      <c r="F7651" s="93"/>
      <c r="G7651" s="96"/>
    </row>
    <row r="7652">
      <c r="A7652" s="93"/>
      <c r="B7652" s="94"/>
      <c r="C7652" s="94"/>
      <c r="D7652" s="94"/>
      <c r="E7652" s="94"/>
      <c r="F7652" s="93"/>
      <c r="G7652" s="96"/>
    </row>
    <row r="7653">
      <c r="A7653" s="93"/>
      <c r="B7653" s="94"/>
      <c r="C7653" s="94"/>
      <c r="D7653" s="94"/>
      <c r="E7653" s="94"/>
      <c r="F7653" s="93"/>
      <c r="G7653" s="96"/>
    </row>
    <row r="7654">
      <c r="A7654" s="93"/>
      <c r="B7654" s="94"/>
      <c r="C7654" s="94"/>
      <c r="D7654" s="94"/>
      <c r="E7654" s="94"/>
      <c r="F7654" s="93"/>
      <c r="G7654" s="96"/>
    </row>
    <row r="7655">
      <c r="A7655" s="93"/>
      <c r="B7655" s="94"/>
      <c r="C7655" s="94"/>
      <c r="D7655" s="94"/>
      <c r="E7655" s="94"/>
      <c r="F7655" s="93"/>
      <c r="G7655" s="96"/>
    </row>
    <row r="7656">
      <c r="A7656" s="93"/>
      <c r="B7656" s="94"/>
      <c r="C7656" s="94"/>
      <c r="D7656" s="94"/>
      <c r="E7656" s="94"/>
      <c r="F7656" s="93"/>
      <c r="G7656" s="96"/>
    </row>
    <row r="7657">
      <c r="A7657" s="93"/>
      <c r="B7657" s="94"/>
      <c r="C7657" s="94"/>
      <c r="D7657" s="94"/>
      <c r="E7657" s="94"/>
      <c r="F7657" s="93"/>
      <c r="G7657" s="96"/>
    </row>
    <row r="7658">
      <c r="A7658" s="93"/>
      <c r="B7658" s="94"/>
      <c r="C7658" s="94"/>
      <c r="D7658" s="94"/>
      <c r="E7658" s="94"/>
      <c r="F7658" s="93"/>
      <c r="G7658" s="96"/>
    </row>
    <row r="7659">
      <c r="A7659" s="93"/>
      <c r="B7659" s="94"/>
      <c r="C7659" s="94"/>
      <c r="D7659" s="94"/>
      <c r="E7659" s="94"/>
      <c r="F7659" s="93"/>
      <c r="G7659" s="96"/>
    </row>
    <row r="7660">
      <c r="A7660" s="93"/>
      <c r="B7660" s="94"/>
      <c r="C7660" s="94"/>
      <c r="D7660" s="94"/>
      <c r="E7660" s="94"/>
      <c r="F7660" s="93"/>
      <c r="G7660" s="96"/>
    </row>
    <row r="7661">
      <c r="A7661" s="93"/>
      <c r="B7661" s="94"/>
      <c r="C7661" s="94"/>
      <c r="D7661" s="94"/>
      <c r="E7661" s="94"/>
      <c r="F7661" s="93"/>
      <c r="G7661" s="96"/>
    </row>
    <row r="7662">
      <c r="A7662" s="93"/>
      <c r="B7662" s="94"/>
      <c r="C7662" s="94"/>
      <c r="D7662" s="94"/>
      <c r="E7662" s="94"/>
      <c r="F7662" s="93"/>
      <c r="G7662" s="96"/>
    </row>
    <row r="7663">
      <c r="A7663" s="93"/>
      <c r="B7663" s="94"/>
      <c r="C7663" s="94"/>
      <c r="D7663" s="94"/>
      <c r="E7663" s="94"/>
      <c r="F7663" s="93"/>
      <c r="G7663" s="96"/>
    </row>
    <row r="7664">
      <c r="A7664" s="93"/>
      <c r="B7664" s="94"/>
      <c r="C7664" s="94"/>
      <c r="D7664" s="94"/>
      <c r="E7664" s="94"/>
      <c r="F7664" s="93"/>
      <c r="G7664" s="96"/>
    </row>
    <row r="7665">
      <c r="A7665" s="93"/>
      <c r="B7665" s="94"/>
      <c r="C7665" s="94"/>
      <c r="D7665" s="94"/>
      <c r="E7665" s="94"/>
      <c r="F7665" s="93"/>
      <c r="G7665" s="93"/>
    </row>
    <row r="7666">
      <c r="A7666" s="93"/>
      <c r="B7666" s="94"/>
      <c r="C7666" s="94"/>
      <c r="D7666" s="94"/>
      <c r="E7666" s="94"/>
      <c r="F7666" s="93"/>
      <c r="G7666" s="96"/>
    </row>
    <row r="7667">
      <c r="A7667" s="93"/>
      <c r="B7667" s="94"/>
      <c r="C7667" s="94"/>
      <c r="D7667" s="94"/>
      <c r="E7667" s="94"/>
      <c r="F7667" s="93"/>
      <c r="G7667" s="96"/>
    </row>
    <row r="7668">
      <c r="A7668" s="93"/>
      <c r="B7668" s="94"/>
      <c r="C7668" s="94"/>
      <c r="D7668" s="94"/>
      <c r="E7668" s="94"/>
      <c r="F7668" s="93"/>
      <c r="G7668" s="96"/>
    </row>
    <row r="7669">
      <c r="A7669" s="93"/>
      <c r="B7669" s="94"/>
      <c r="C7669" s="94"/>
      <c r="D7669" s="94"/>
      <c r="E7669" s="94"/>
      <c r="F7669" s="93"/>
      <c r="G7669" s="96"/>
    </row>
    <row r="7670">
      <c r="A7670" s="93"/>
      <c r="B7670" s="94"/>
      <c r="C7670" s="94"/>
      <c r="D7670" s="94"/>
      <c r="E7670" s="94"/>
      <c r="F7670" s="93"/>
      <c r="G7670" s="93"/>
    </row>
    <row r="7671">
      <c r="A7671" s="93"/>
      <c r="B7671" s="94"/>
      <c r="C7671" s="94"/>
      <c r="D7671" s="94"/>
      <c r="E7671" s="94"/>
      <c r="F7671" s="93"/>
      <c r="G7671" s="96"/>
    </row>
    <row r="7672">
      <c r="A7672" s="93"/>
      <c r="B7672" s="94"/>
      <c r="C7672" s="94"/>
      <c r="D7672" s="94"/>
      <c r="E7672" s="94"/>
      <c r="F7672" s="93"/>
      <c r="G7672" s="96"/>
    </row>
    <row r="7673">
      <c r="A7673" s="93"/>
      <c r="B7673" s="94"/>
      <c r="C7673" s="94"/>
      <c r="D7673" s="94"/>
      <c r="E7673" s="94"/>
      <c r="F7673" s="93"/>
      <c r="G7673" s="96"/>
    </row>
    <row r="7674">
      <c r="A7674" s="93"/>
      <c r="B7674" s="94"/>
      <c r="C7674" s="94"/>
      <c r="D7674" s="94"/>
      <c r="E7674" s="94"/>
      <c r="F7674" s="93"/>
      <c r="G7674" s="96"/>
    </row>
    <row r="7675">
      <c r="A7675" s="93"/>
      <c r="B7675" s="94"/>
      <c r="C7675" s="94"/>
      <c r="D7675" s="94"/>
      <c r="E7675" s="94"/>
      <c r="F7675" s="93"/>
      <c r="G7675" s="96"/>
    </row>
    <row r="7676">
      <c r="A7676" s="93"/>
      <c r="B7676" s="94"/>
      <c r="C7676" s="94"/>
      <c r="D7676" s="94"/>
      <c r="E7676" s="94"/>
      <c r="F7676" s="93"/>
      <c r="G7676" s="96"/>
    </row>
    <row r="7677">
      <c r="A7677" s="93"/>
      <c r="B7677" s="94"/>
      <c r="C7677" s="94"/>
      <c r="D7677" s="94"/>
      <c r="E7677" s="94"/>
      <c r="F7677" s="93"/>
      <c r="G7677" s="96"/>
    </row>
    <row r="7678">
      <c r="A7678" s="93"/>
      <c r="B7678" s="94"/>
      <c r="C7678" s="94"/>
      <c r="D7678" s="94"/>
      <c r="E7678" s="94"/>
      <c r="F7678" s="93"/>
      <c r="G7678" s="96"/>
    </row>
    <row r="7679">
      <c r="A7679" s="93"/>
      <c r="B7679" s="94"/>
      <c r="C7679" s="94"/>
      <c r="D7679" s="94"/>
      <c r="E7679" s="94"/>
      <c r="F7679" s="93"/>
      <c r="G7679" s="96"/>
    </row>
    <row r="7680">
      <c r="A7680" s="93"/>
      <c r="B7680" s="94"/>
      <c r="C7680" s="94"/>
      <c r="D7680" s="94"/>
      <c r="E7680" s="94"/>
      <c r="F7680" s="93"/>
      <c r="G7680" s="96"/>
    </row>
    <row r="7681">
      <c r="A7681" s="93"/>
      <c r="B7681" s="94"/>
      <c r="C7681" s="94"/>
      <c r="D7681" s="94"/>
      <c r="E7681" s="94"/>
      <c r="F7681" s="93"/>
      <c r="G7681" s="96"/>
    </row>
    <row r="7682">
      <c r="A7682" s="93"/>
      <c r="B7682" s="94"/>
      <c r="C7682" s="94"/>
      <c r="D7682" s="94"/>
      <c r="E7682" s="94"/>
      <c r="F7682" s="93"/>
      <c r="G7682" s="96"/>
    </row>
    <row r="7683">
      <c r="A7683" s="93"/>
      <c r="B7683" s="94"/>
      <c r="C7683" s="94"/>
      <c r="D7683" s="94"/>
      <c r="E7683" s="94"/>
      <c r="F7683" s="93"/>
      <c r="G7683" s="96"/>
    </row>
    <row r="7684">
      <c r="A7684" s="93"/>
      <c r="B7684" s="94"/>
      <c r="C7684" s="94"/>
      <c r="D7684" s="94"/>
      <c r="E7684" s="94"/>
      <c r="F7684" s="93"/>
      <c r="G7684" s="96"/>
    </row>
    <row r="7685">
      <c r="A7685" s="93"/>
      <c r="B7685" s="94"/>
      <c r="C7685" s="94"/>
      <c r="D7685" s="94"/>
      <c r="E7685" s="94"/>
      <c r="F7685" s="93"/>
      <c r="G7685" s="96"/>
    </row>
    <row r="7686">
      <c r="A7686" s="93"/>
      <c r="B7686" s="94"/>
      <c r="C7686" s="94"/>
      <c r="D7686" s="94"/>
      <c r="E7686" s="94"/>
      <c r="F7686" s="93"/>
      <c r="G7686" s="96"/>
    </row>
    <row r="7687">
      <c r="A7687" s="93"/>
      <c r="B7687" s="94"/>
      <c r="C7687" s="94"/>
      <c r="D7687" s="94"/>
      <c r="E7687" s="94"/>
      <c r="F7687" s="93"/>
      <c r="G7687" s="96"/>
    </row>
    <row r="7688">
      <c r="A7688" s="93"/>
      <c r="B7688" s="94"/>
      <c r="C7688" s="94"/>
      <c r="D7688" s="94"/>
      <c r="E7688" s="94"/>
      <c r="F7688" s="93"/>
      <c r="G7688" s="96"/>
    </row>
    <row r="7689">
      <c r="A7689" s="93"/>
      <c r="B7689" s="94"/>
      <c r="C7689" s="94"/>
      <c r="D7689" s="94"/>
      <c r="E7689" s="94"/>
      <c r="F7689" s="93"/>
      <c r="G7689" s="96"/>
    </row>
    <row r="7690">
      <c r="A7690" s="93"/>
      <c r="B7690" s="94"/>
      <c r="C7690" s="94"/>
      <c r="D7690" s="94"/>
      <c r="E7690" s="94"/>
      <c r="F7690" s="93"/>
      <c r="G7690" s="96"/>
    </row>
    <row r="7691">
      <c r="A7691" s="93"/>
      <c r="B7691" s="94"/>
      <c r="C7691" s="94"/>
      <c r="D7691" s="94"/>
      <c r="E7691" s="94"/>
      <c r="F7691" s="93"/>
      <c r="G7691" s="96"/>
    </row>
    <row r="7692">
      <c r="A7692" s="93"/>
      <c r="B7692" s="94"/>
      <c r="C7692" s="94"/>
      <c r="D7692" s="94"/>
      <c r="E7692" s="94"/>
      <c r="F7692" s="93"/>
      <c r="G7692" s="96"/>
    </row>
    <row r="7693">
      <c r="A7693" s="93"/>
      <c r="B7693" s="94"/>
      <c r="C7693" s="94"/>
      <c r="D7693" s="94"/>
      <c r="E7693" s="94"/>
      <c r="F7693" s="93"/>
      <c r="G7693" s="96"/>
    </row>
    <row r="7694">
      <c r="A7694" s="93"/>
      <c r="B7694" s="94"/>
      <c r="C7694" s="94"/>
      <c r="D7694" s="94"/>
      <c r="E7694" s="94"/>
      <c r="F7694" s="93"/>
      <c r="G7694" s="96"/>
    </row>
    <row r="7695">
      <c r="A7695" s="93"/>
      <c r="B7695" s="94"/>
      <c r="C7695" s="94"/>
      <c r="D7695" s="94"/>
      <c r="E7695" s="94"/>
      <c r="F7695" s="93"/>
      <c r="G7695" s="96"/>
    </row>
    <row r="7696">
      <c r="A7696" s="93"/>
      <c r="B7696" s="94"/>
      <c r="C7696" s="94"/>
      <c r="D7696" s="94"/>
      <c r="E7696" s="94"/>
      <c r="F7696" s="93"/>
      <c r="G7696" s="96"/>
    </row>
    <row r="7697">
      <c r="A7697" s="93"/>
      <c r="B7697" s="94"/>
      <c r="C7697" s="94"/>
      <c r="D7697" s="94"/>
      <c r="E7697" s="94"/>
      <c r="F7697" s="93"/>
      <c r="G7697" s="96"/>
    </row>
    <row r="7698">
      <c r="A7698" s="93"/>
      <c r="B7698" s="94"/>
      <c r="C7698" s="94"/>
      <c r="D7698" s="94"/>
      <c r="E7698" s="94"/>
      <c r="F7698" s="93"/>
      <c r="G7698" s="96"/>
    </row>
    <row r="7699">
      <c r="A7699" s="93"/>
      <c r="B7699" s="94"/>
      <c r="C7699" s="94"/>
      <c r="D7699" s="94"/>
      <c r="E7699" s="94"/>
      <c r="F7699" s="93"/>
      <c r="G7699" s="96"/>
    </row>
    <row r="7700">
      <c r="A7700" s="93"/>
      <c r="B7700" s="94"/>
      <c r="C7700" s="94"/>
      <c r="D7700" s="94"/>
      <c r="E7700" s="94"/>
      <c r="F7700" s="93"/>
      <c r="G7700" s="96"/>
    </row>
    <row r="7701">
      <c r="A7701" s="93"/>
      <c r="B7701" s="94"/>
      <c r="C7701" s="94"/>
      <c r="D7701" s="94"/>
      <c r="E7701" s="94"/>
      <c r="F7701" s="93"/>
      <c r="G7701" s="96"/>
    </row>
    <row r="7702">
      <c r="A7702" s="93"/>
      <c r="B7702" s="94"/>
      <c r="C7702" s="94"/>
      <c r="D7702" s="94"/>
      <c r="E7702" s="94"/>
      <c r="F7702" s="93"/>
      <c r="G7702" s="96"/>
    </row>
    <row r="7703">
      <c r="A7703" s="93"/>
      <c r="B7703" s="94"/>
      <c r="C7703" s="94"/>
      <c r="D7703" s="94"/>
      <c r="E7703" s="94"/>
      <c r="F7703" s="93"/>
      <c r="G7703" s="96"/>
    </row>
    <row r="7704">
      <c r="A7704" s="93"/>
      <c r="B7704" s="94"/>
      <c r="C7704" s="94"/>
      <c r="D7704" s="94"/>
      <c r="E7704" s="94"/>
      <c r="F7704" s="93"/>
      <c r="G7704" s="96"/>
    </row>
    <row r="7705">
      <c r="A7705" s="93"/>
      <c r="B7705" s="94"/>
      <c r="C7705" s="94"/>
      <c r="D7705" s="94"/>
      <c r="E7705" s="94"/>
      <c r="F7705" s="93"/>
      <c r="G7705" s="96"/>
    </row>
    <row r="7706">
      <c r="A7706" s="93"/>
      <c r="B7706" s="94"/>
      <c r="C7706" s="94"/>
      <c r="D7706" s="94"/>
      <c r="E7706" s="94"/>
      <c r="F7706" s="93"/>
      <c r="G7706" s="93"/>
    </row>
    <row r="7707">
      <c r="A7707" s="93"/>
      <c r="B7707" s="94"/>
      <c r="C7707" s="94"/>
      <c r="D7707" s="94"/>
      <c r="E7707" s="94"/>
      <c r="F7707" s="93"/>
      <c r="G7707" s="93"/>
    </row>
    <row r="7708">
      <c r="A7708" s="93"/>
      <c r="B7708" s="94"/>
      <c r="C7708" s="94"/>
      <c r="D7708" s="94"/>
      <c r="E7708" s="94"/>
      <c r="F7708" s="93"/>
      <c r="G7708" s="93"/>
    </row>
    <row r="7709">
      <c r="A7709" s="93"/>
      <c r="B7709" s="94"/>
      <c r="C7709" s="94"/>
      <c r="D7709" s="94"/>
      <c r="E7709" s="94"/>
      <c r="F7709" s="93"/>
      <c r="G7709" s="93"/>
    </row>
    <row r="7710">
      <c r="A7710" s="93"/>
      <c r="B7710" s="94"/>
      <c r="C7710" s="94"/>
      <c r="D7710" s="94"/>
      <c r="E7710" s="94"/>
      <c r="F7710" s="93"/>
      <c r="G7710" s="93"/>
    </row>
    <row r="7711">
      <c r="A7711" s="93"/>
      <c r="B7711" s="94"/>
      <c r="C7711" s="94"/>
      <c r="D7711" s="94"/>
      <c r="E7711" s="94"/>
      <c r="F7711" s="93"/>
      <c r="G7711" s="93"/>
    </row>
    <row r="7712">
      <c r="A7712" s="93"/>
      <c r="B7712" s="94"/>
      <c r="C7712" s="94"/>
      <c r="D7712" s="94"/>
      <c r="E7712" s="94"/>
      <c r="F7712" s="93"/>
      <c r="G7712" s="93"/>
    </row>
    <row r="7713">
      <c r="A7713" s="93"/>
      <c r="B7713" s="94"/>
      <c r="C7713" s="94"/>
      <c r="D7713" s="94"/>
      <c r="E7713" s="94"/>
      <c r="F7713" s="93"/>
      <c r="G7713" s="93"/>
    </row>
    <row r="7714">
      <c r="A7714" s="93"/>
      <c r="B7714" s="94"/>
      <c r="C7714" s="94"/>
      <c r="D7714" s="94"/>
      <c r="E7714" s="94"/>
      <c r="F7714" s="93"/>
      <c r="G7714" s="93"/>
    </row>
    <row r="7715">
      <c r="A7715" s="93"/>
      <c r="B7715" s="94"/>
      <c r="C7715" s="94"/>
      <c r="D7715" s="94"/>
      <c r="E7715" s="94"/>
      <c r="F7715" s="93"/>
      <c r="G7715" s="93"/>
    </row>
    <row r="7716">
      <c r="A7716" s="93"/>
      <c r="B7716" s="94"/>
      <c r="C7716" s="94"/>
      <c r="D7716" s="94"/>
      <c r="E7716" s="94"/>
      <c r="F7716" s="93"/>
      <c r="G7716" s="93"/>
    </row>
    <row r="7717">
      <c r="A7717" s="93"/>
      <c r="B7717" s="94"/>
      <c r="C7717" s="94"/>
      <c r="D7717" s="94"/>
      <c r="E7717" s="94"/>
      <c r="F7717" s="93"/>
      <c r="G7717" s="93"/>
    </row>
    <row r="7718">
      <c r="A7718" s="93"/>
      <c r="B7718" s="94"/>
      <c r="C7718" s="94"/>
      <c r="D7718" s="94"/>
      <c r="E7718" s="94"/>
      <c r="F7718" s="93"/>
      <c r="G7718" s="93"/>
    </row>
    <row r="7719">
      <c r="A7719" s="93"/>
      <c r="B7719" s="94"/>
      <c r="C7719" s="94"/>
      <c r="D7719" s="94"/>
      <c r="E7719" s="94"/>
      <c r="F7719" s="93"/>
      <c r="G7719" s="93"/>
    </row>
    <row r="7720">
      <c r="A7720" s="93"/>
      <c r="B7720" s="94"/>
      <c r="C7720" s="94"/>
      <c r="D7720" s="94"/>
      <c r="E7720" s="94"/>
      <c r="F7720" s="93"/>
      <c r="G7720" s="96"/>
    </row>
    <row r="7721">
      <c r="A7721" s="93"/>
      <c r="B7721" s="94"/>
      <c r="C7721" s="94"/>
      <c r="D7721" s="94"/>
      <c r="E7721" s="94"/>
      <c r="F7721" s="93"/>
      <c r="G7721" s="96"/>
    </row>
    <row r="7722">
      <c r="A7722" s="93"/>
      <c r="B7722" s="94"/>
      <c r="C7722" s="94"/>
      <c r="D7722" s="94"/>
      <c r="E7722" s="94"/>
      <c r="F7722" s="93"/>
      <c r="G7722" s="96"/>
    </row>
    <row r="7723">
      <c r="A7723" s="93"/>
      <c r="B7723" s="94"/>
      <c r="C7723" s="94"/>
      <c r="D7723" s="94"/>
      <c r="E7723" s="94"/>
      <c r="F7723" s="93"/>
      <c r="G7723" s="96"/>
    </row>
    <row r="7724">
      <c r="A7724" s="93"/>
      <c r="B7724" s="94"/>
      <c r="C7724" s="94"/>
      <c r="D7724" s="94"/>
      <c r="E7724" s="94"/>
      <c r="F7724" s="93"/>
      <c r="G7724" s="96"/>
    </row>
    <row r="7725">
      <c r="A7725" s="93"/>
      <c r="B7725" s="94"/>
      <c r="C7725" s="94"/>
      <c r="D7725" s="94"/>
      <c r="E7725" s="94"/>
      <c r="F7725" s="93"/>
      <c r="G7725" s="96"/>
    </row>
    <row r="7726">
      <c r="A7726" s="93"/>
      <c r="B7726" s="94"/>
      <c r="C7726" s="94"/>
      <c r="D7726" s="94"/>
      <c r="E7726" s="94"/>
      <c r="F7726" s="93"/>
      <c r="G7726" s="96"/>
    </row>
    <row r="7727">
      <c r="A7727" s="93"/>
      <c r="B7727" s="94"/>
      <c r="C7727" s="94"/>
      <c r="D7727" s="94"/>
      <c r="E7727" s="94"/>
      <c r="F7727" s="93"/>
      <c r="G7727" s="96"/>
    </row>
    <row r="7728">
      <c r="A7728" s="93"/>
      <c r="B7728" s="94"/>
      <c r="C7728" s="94"/>
      <c r="D7728" s="94"/>
      <c r="E7728" s="94"/>
      <c r="F7728" s="93"/>
      <c r="G7728" s="96"/>
    </row>
    <row r="7729">
      <c r="A7729" s="93"/>
      <c r="B7729" s="94"/>
      <c r="C7729" s="94"/>
      <c r="D7729" s="94"/>
      <c r="E7729" s="94"/>
      <c r="F7729" s="93"/>
      <c r="G7729" s="96"/>
    </row>
    <row r="7730">
      <c r="A7730" s="93"/>
      <c r="B7730" s="94"/>
      <c r="C7730" s="94"/>
      <c r="D7730" s="94"/>
      <c r="E7730" s="94"/>
      <c r="F7730" s="93"/>
      <c r="G7730" s="96"/>
    </row>
    <row r="7731">
      <c r="A7731" s="93"/>
      <c r="B7731" s="94"/>
      <c r="C7731" s="94"/>
      <c r="D7731" s="94"/>
      <c r="E7731" s="94"/>
      <c r="F7731" s="93"/>
      <c r="G7731" s="96"/>
    </row>
    <row r="7732">
      <c r="A7732" s="93"/>
      <c r="B7732" s="94"/>
      <c r="C7732" s="94"/>
      <c r="D7732" s="94"/>
      <c r="E7732" s="94"/>
      <c r="F7732" s="93"/>
      <c r="G7732" s="96"/>
    </row>
    <row r="7733">
      <c r="A7733" s="93"/>
      <c r="B7733" s="94"/>
      <c r="C7733" s="94"/>
      <c r="D7733" s="94"/>
      <c r="E7733" s="94"/>
      <c r="F7733" s="93"/>
      <c r="G7733" s="96"/>
    </row>
    <row r="7734">
      <c r="A7734" s="93"/>
      <c r="B7734" s="94"/>
      <c r="C7734" s="94"/>
      <c r="D7734" s="94"/>
      <c r="E7734" s="94"/>
      <c r="F7734" s="93"/>
      <c r="G7734" s="96"/>
    </row>
    <row r="7735">
      <c r="A7735" s="93"/>
      <c r="B7735" s="94"/>
      <c r="C7735" s="94"/>
      <c r="D7735" s="94"/>
      <c r="E7735" s="94"/>
      <c r="F7735" s="93"/>
      <c r="G7735" s="96"/>
    </row>
    <row r="7736">
      <c r="A7736" s="93"/>
      <c r="B7736" s="94"/>
      <c r="C7736" s="94"/>
      <c r="D7736" s="94"/>
      <c r="E7736" s="94"/>
      <c r="F7736" s="93"/>
      <c r="G7736" s="96"/>
    </row>
    <row r="7737">
      <c r="A7737" s="93"/>
      <c r="B7737" s="94"/>
      <c r="C7737" s="94"/>
      <c r="D7737" s="94"/>
      <c r="E7737" s="94"/>
      <c r="F7737" s="93"/>
      <c r="G7737" s="96"/>
    </row>
    <row r="7738">
      <c r="A7738" s="93"/>
      <c r="B7738" s="94"/>
      <c r="C7738" s="94"/>
      <c r="D7738" s="94"/>
      <c r="E7738" s="94"/>
      <c r="F7738" s="93"/>
      <c r="G7738" s="96"/>
    </row>
    <row r="7739">
      <c r="A7739" s="93"/>
      <c r="B7739" s="94"/>
      <c r="C7739" s="94"/>
      <c r="D7739" s="94"/>
      <c r="E7739" s="94"/>
      <c r="F7739" s="93"/>
      <c r="G7739" s="96"/>
    </row>
    <row r="7740">
      <c r="A7740" s="93"/>
      <c r="B7740" s="94"/>
      <c r="C7740" s="94"/>
      <c r="D7740" s="94"/>
      <c r="E7740" s="94"/>
      <c r="F7740" s="93"/>
      <c r="G7740" s="96"/>
    </row>
    <row r="7741">
      <c r="A7741" s="93"/>
      <c r="B7741" s="94"/>
      <c r="C7741" s="94"/>
      <c r="D7741" s="94"/>
      <c r="E7741" s="94"/>
      <c r="F7741" s="93"/>
      <c r="G7741" s="96"/>
    </row>
    <row r="7742">
      <c r="A7742" s="93"/>
      <c r="B7742" s="94"/>
      <c r="C7742" s="94"/>
      <c r="D7742" s="94"/>
      <c r="E7742" s="94"/>
      <c r="F7742" s="93"/>
      <c r="G7742" s="96"/>
    </row>
    <row r="7743">
      <c r="A7743" s="93"/>
      <c r="B7743" s="94"/>
      <c r="C7743" s="94"/>
      <c r="D7743" s="94"/>
      <c r="E7743" s="94"/>
      <c r="F7743" s="93"/>
      <c r="G7743" s="96"/>
    </row>
    <row r="7744">
      <c r="A7744" s="93"/>
      <c r="B7744" s="94"/>
      <c r="C7744" s="94"/>
      <c r="D7744" s="94"/>
      <c r="E7744" s="94"/>
      <c r="F7744" s="93"/>
      <c r="G7744" s="96"/>
    </row>
    <row r="7745">
      <c r="A7745" s="93"/>
      <c r="B7745" s="94"/>
      <c r="C7745" s="94"/>
      <c r="D7745" s="94"/>
      <c r="E7745" s="94"/>
      <c r="F7745" s="93"/>
      <c r="G7745" s="96"/>
    </row>
    <row r="7746">
      <c r="A7746" s="93"/>
      <c r="B7746" s="94"/>
      <c r="C7746" s="94"/>
      <c r="D7746" s="94"/>
      <c r="E7746" s="94"/>
      <c r="F7746" s="93"/>
      <c r="G7746" s="96"/>
    </row>
    <row r="7747">
      <c r="A7747" s="93"/>
      <c r="B7747" s="94"/>
      <c r="C7747" s="94"/>
      <c r="D7747" s="94"/>
      <c r="E7747" s="94"/>
      <c r="F7747" s="93"/>
      <c r="G7747" s="96"/>
    </row>
    <row r="7748">
      <c r="A7748" s="93"/>
      <c r="B7748" s="94"/>
      <c r="C7748" s="94"/>
      <c r="D7748" s="94"/>
      <c r="E7748" s="94"/>
      <c r="F7748" s="93"/>
      <c r="G7748" s="96"/>
    </row>
    <row r="7749">
      <c r="A7749" s="93"/>
      <c r="B7749" s="94"/>
      <c r="C7749" s="94"/>
      <c r="D7749" s="94"/>
      <c r="E7749" s="94"/>
      <c r="F7749" s="93"/>
      <c r="G7749" s="93"/>
    </row>
    <row r="7750">
      <c r="A7750" s="93"/>
      <c r="B7750" s="94"/>
      <c r="C7750" s="94"/>
      <c r="D7750" s="94"/>
      <c r="E7750" s="94"/>
      <c r="F7750" s="93"/>
      <c r="G7750" s="96"/>
    </row>
    <row r="7751">
      <c r="A7751" s="93"/>
      <c r="B7751" s="94"/>
      <c r="C7751" s="94"/>
      <c r="D7751" s="94"/>
      <c r="E7751" s="94"/>
      <c r="F7751" s="93"/>
      <c r="G7751" s="93"/>
    </row>
    <row r="7752">
      <c r="A7752" s="93"/>
      <c r="B7752" s="94"/>
      <c r="C7752" s="94"/>
      <c r="D7752" s="94"/>
      <c r="E7752" s="94"/>
      <c r="F7752" s="93"/>
      <c r="G7752" s="93"/>
    </row>
    <row r="7753">
      <c r="A7753" s="93"/>
      <c r="B7753" s="94"/>
      <c r="C7753" s="94"/>
      <c r="D7753" s="94"/>
      <c r="E7753" s="94"/>
      <c r="F7753" s="93"/>
      <c r="G7753" s="96"/>
    </row>
    <row r="7754">
      <c r="A7754" s="93"/>
      <c r="B7754" s="94"/>
      <c r="C7754" s="94"/>
      <c r="D7754" s="94"/>
      <c r="E7754" s="94"/>
      <c r="F7754" s="93"/>
      <c r="G7754" s="96"/>
    </row>
    <row r="7755">
      <c r="A7755" s="93"/>
      <c r="B7755" s="94"/>
      <c r="C7755" s="94"/>
      <c r="D7755" s="94"/>
      <c r="E7755" s="94"/>
      <c r="F7755" s="93"/>
      <c r="G7755" s="96"/>
    </row>
    <row r="7756">
      <c r="A7756" s="93"/>
      <c r="B7756" s="94"/>
      <c r="C7756" s="94"/>
      <c r="D7756" s="94"/>
      <c r="E7756" s="94"/>
      <c r="F7756" s="93"/>
      <c r="G7756" s="96"/>
    </row>
    <row r="7757">
      <c r="A7757" s="93"/>
      <c r="B7757" s="94"/>
      <c r="C7757" s="94"/>
      <c r="D7757" s="94"/>
      <c r="E7757" s="94"/>
      <c r="F7757" s="93"/>
      <c r="G7757" s="96"/>
    </row>
    <row r="7758">
      <c r="A7758" s="93"/>
      <c r="B7758" s="94"/>
      <c r="C7758" s="94"/>
      <c r="D7758" s="94"/>
      <c r="E7758" s="94"/>
      <c r="F7758" s="93"/>
      <c r="G7758" s="96"/>
    </row>
    <row r="7759">
      <c r="A7759" s="93"/>
      <c r="B7759" s="94"/>
      <c r="C7759" s="94"/>
      <c r="D7759" s="94"/>
      <c r="E7759" s="94"/>
      <c r="F7759" s="93"/>
      <c r="G7759" s="96"/>
    </row>
    <row r="7760">
      <c r="A7760" s="93"/>
      <c r="B7760" s="94"/>
      <c r="C7760" s="94"/>
      <c r="D7760" s="94"/>
      <c r="E7760" s="94"/>
      <c r="F7760" s="93"/>
      <c r="G7760" s="96"/>
    </row>
    <row r="7761">
      <c r="A7761" s="93"/>
      <c r="B7761" s="94"/>
      <c r="C7761" s="94"/>
      <c r="D7761" s="94"/>
      <c r="E7761" s="94"/>
      <c r="F7761" s="93"/>
      <c r="G7761" s="96"/>
    </row>
    <row r="7762">
      <c r="A7762" s="93"/>
      <c r="B7762" s="94"/>
      <c r="C7762" s="94"/>
      <c r="D7762" s="94"/>
      <c r="E7762" s="94"/>
      <c r="F7762" s="93"/>
      <c r="G7762" s="96"/>
    </row>
    <row r="7763">
      <c r="A7763" s="93"/>
      <c r="B7763" s="94"/>
      <c r="C7763" s="94"/>
      <c r="D7763" s="94"/>
      <c r="E7763" s="94"/>
      <c r="F7763" s="93"/>
      <c r="G7763" s="93"/>
    </row>
    <row r="7764">
      <c r="A7764" s="93"/>
      <c r="B7764" s="94"/>
      <c r="C7764" s="94"/>
      <c r="D7764" s="94"/>
      <c r="E7764" s="94"/>
      <c r="F7764" s="93"/>
      <c r="G7764" s="96"/>
    </row>
    <row r="7765">
      <c r="A7765" s="93"/>
      <c r="B7765" s="94"/>
      <c r="C7765" s="94"/>
      <c r="D7765" s="94"/>
      <c r="E7765" s="94"/>
      <c r="F7765" s="93"/>
      <c r="G7765" s="96"/>
    </row>
    <row r="7766">
      <c r="A7766" s="93"/>
      <c r="B7766" s="94"/>
      <c r="C7766" s="94"/>
      <c r="D7766" s="94"/>
      <c r="E7766" s="94"/>
      <c r="F7766" s="93"/>
      <c r="G7766" s="96"/>
    </row>
    <row r="7767">
      <c r="A7767" s="93"/>
      <c r="B7767" s="94"/>
      <c r="C7767" s="94"/>
      <c r="D7767" s="94"/>
      <c r="E7767" s="94"/>
      <c r="F7767" s="93"/>
      <c r="G7767" s="96"/>
    </row>
    <row r="7768">
      <c r="A7768" s="93"/>
      <c r="B7768" s="94"/>
      <c r="C7768" s="94"/>
      <c r="D7768" s="94"/>
      <c r="E7768" s="94"/>
      <c r="F7768" s="93"/>
      <c r="G7768" s="93"/>
    </row>
    <row r="7769">
      <c r="A7769" s="93"/>
      <c r="B7769" s="94"/>
      <c r="C7769" s="94"/>
      <c r="D7769" s="94"/>
      <c r="E7769" s="94"/>
      <c r="F7769" s="93"/>
      <c r="G7769" s="96"/>
    </row>
    <row r="7770">
      <c r="A7770" s="93"/>
      <c r="B7770" s="94"/>
      <c r="C7770" s="94"/>
      <c r="D7770" s="94"/>
      <c r="E7770" s="94"/>
      <c r="F7770" s="93"/>
      <c r="G7770" s="96"/>
    </row>
    <row r="7771">
      <c r="A7771" s="93"/>
      <c r="B7771" s="94"/>
      <c r="C7771" s="94"/>
      <c r="D7771" s="94"/>
      <c r="E7771" s="94"/>
      <c r="F7771" s="93"/>
      <c r="G7771" s="96"/>
    </row>
    <row r="7772">
      <c r="A7772" s="93"/>
      <c r="B7772" s="94"/>
      <c r="C7772" s="94"/>
      <c r="D7772" s="94"/>
      <c r="E7772" s="94"/>
      <c r="F7772" s="93"/>
      <c r="G7772" s="96"/>
    </row>
    <row r="7773">
      <c r="A7773" s="93"/>
      <c r="B7773" s="94"/>
      <c r="C7773" s="94"/>
      <c r="D7773" s="94"/>
      <c r="E7773" s="94"/>
      <c r="F7773" s="93"/>
      <c r="G7773" s="96"/>
    </row>
    <row r="7774">
      <c r="A7774" s="93"/>
      <c r="B7774" s="94"/>
      <c r="C7774" s="94"/>
      <c r="D7774" s="94"/>
      <c r="E7774" s="94"/>
      <c r="F7774" s="93"/>
      <c r="G7774" s="96"/>
    </row>
    <row r="7775">
      <c r="A7775" s="93"/>
      <c r="B7775" s="94"/>
      <c r="C7775" s="94"/>
      <c r="D7775" s="94"/>
      <c r="E7775" s="94"/>
      <c r="F7775" s="93"/>
      <c r="G7775" s="96"/>
    </row>
    <row r="7776">
      <c r="A7776" s="93"/>
      <c r="B7776" s="94"/>
      <c r="C7776" s="94"/>
      <c r="D7776" s="94"/>
      <c r="E7776" s="94"/>
      <c r="F7776" s="93"/>
      <c r="G7776" s="96"/>
    </row>
    <row r="7777">
      <c r="A7777" s="93"/>
      <c r="B7777" s="94"/>
      <c r="C7777" s="94"/>
      <c r="D7777" s="94"/>
      <c r="E7777" s="94"/>
      <c r="F7777" s="93"/>
      <c r="G7777" s="96"/>
    </row>
    <row r="7778">
      <c r="A7778" s="93"/>
      <c r="B7778" s="94"/>
      <c r="C7778" s="94"/>
      <c r="D7778" s="94"/>
      <c r="E7778" s="94"/>
      <c r="F7778" s="93"/>
      <c r="G7778" s="96"/>
    </row>
    <row r="7779">
      <c r="A7779" s="93"/>
      <c r="B7779" s="94"/>
      <c r="C7779" s="94"/>
      <c r="D7779" s="94"/>
      <c r="E7779" s="94"/>
      <c r="F7779" s="93"/>
      <c r="G7779" s="96"/>
    </row>
    <row r="7780">
      <c r="A7780" s="93"/>
      <c r="B7780" s="94"/>
      <c r="C7780" s="94"/>
      <c r="D7780" s="94"/>
      <c r="E7780" s="94"/>
      <c r="F7780" s="93"/>
      <c r="G7780" s="96"/>
    </row>
    <row r="7781">
      <c r="A7781" s="93"/>
      <c r="B7781" s="94"/>
      <c r="C7781" s="94"/>
      <c r="D7781" s="94"/>
      <c r="E7781" s="94"/>
      <c r="F7781" s="93"/>
      <c r="G7781" s="96"/>
    </row>
    <row r="7782">
      <c r="A7782" s="93"/>
      <c r="B7782" s="94"/>
      <c r="C7782" s="94"/>
      <c r="D7782" s="94"/>
      <c r="E7782" s="94"/>
      <c r="F7782" s="93"/>
      <c r="G7782" s="96"/>
    </row>
    <row r="7783">
      <c r="A7783" s="93"/>
      <c r="B7783" s="94"/>
      <c r="C7783" s="94"/>
      <c r="D7783" s="94"/>
      <c r="E7783" s="94"/>
      <c r="F7783" s="93"/>
      <c r="G7783" s="96"/>
    </row>
    <row r="7784">
      <c r="A7784" s="93"/>
      <c r="B7784" s="94"/>
      <c r="C7784" s="94"/>
      <c r="D7784" s="94"/>
      <c r="E7784" s="94"/>
      <c r="F7784" s="93"/>
      <c r="G7784" s="96"/>
    </row>
    <row r="7785">
      <c r="A7785" s="93"/>
      <c r="B7785" s="94"/>
      <c r="C7785" s="94"/>
      <c r="D7785" s="94"/>
      <c r="E7785" s="94"/>
      <c r="F7785" s="93"/>
      <c r="G7785" s="96"/>
    </row>
    <row r="7786">
      <c r="A7786" s="93"/>
      <c r="B7786" s="94"/>
      <c r="C7786" s="94"/>
      <c r="D7786" s="94"/>
      <c r="E7786" s="94"/>
      <c r="F7786" s="93"/>
      <c r="G7786" s="96"/>
    </row>
    <row r="7787">
      <c r="A7787" s="93"/>
      <c r="B7787" s="94"/>
      <c r="C7787" s="94"/>
      <c r="D7787" s="94"/>
      <c r="E7787" s="94"/>
      <c r="F7787" s="93"/>
      <c r="G7787" s="96"/>
    </row>
    <row r="7788">
      <c r="A7788" s="93"/>
      <c r="B7788" s="94"/>
      <c r="C7788" s="94"/>
      <c r="D7788" s="94"/>
      <c r="E7788" s="94"/>
      <c r="F7788" s="93"/>
      <c r="G7788" s="96"/>
    </row>
    <row r="7789">
      <c r="A7789" s="93"/>
      <c r="B7789" s="94"/>
      <c r="C7789" s="94"/>
      <c r="D7789" s="94"/>
      <c r="E7789" s="94"/>
      <c r="F7789" s="93"/>
      <c r="G7789" s="96"/>
    </row>
    <row r="7790">
      <c r="A7790" s="93"/>
      <c r="B7790" s="94"/>
      <c r="C7790" s="94"/>
      <c r="D7790" s="94"/>
      <c r="E7790" s="94"/>
      <c r="F7790" s="93"/>
      <c r="G7790" s="96"/>
    </row>
    <row r="7791">
      <c r="A7791" s="93"/>
      <c r="B7791" s="94"/>
      <c r="C7791" s="94"/>
      <c r="D7791" s="94"/>
      <c r="E7791" s="94"/>
      <c r="F7791" s="93"/>
      <c r="G7791" s="96"/>
    </row>
    <row r="7792">
      <c r="A7792" s="93"/>
      <c r="B7792" s="94"/>
      <c r="C7792" s="94"/>
      <c r="D7792" s="94"/>
      <c r="E7792" s="94"/>
      <c r="F7792" s="93"/>
      <c r="G7792" s="96"/>
    </row>
    <row r="7793">
      <c r="A7793" s="93"/>
      <c r="B7793" s="94"/>
      <c r="C7793" s="94"/>
      <c r="D7793" s="94"/>
      <c r="E7793" s="94"/>
      <c r="F7793" s="93"/>
      <c r="G7793" s="96"/>
    </row>
    <row r="7794">
      <c r="A7794" s="93"/>
      <c r="B7794" s="94"/>
      <c r="C7794" s="94"/>
      <c r="D7794" s="94"/>
      <c r="E7794" s="94"/>
      <c r="F7794" s="93"/>
      <c r="G7794" s="96"/>
    </row>
    <row r="7795">
      <c r="A7795" s="93"/>
      <c r="B7795" s="94"/>
      <c r="C7795" s="94"/>
      <c r="D7795" s="94"/>
      <c r="E7795" s="94"/>
      <c r="F7795" s="93"/>
      <c r="G7795" s="96"/>
    </row>
    <row r="7796">
      <c r="A7796" s="93"/>
      <c r="B7796" s="94"/>
      <c r="C7796" s="94"/>
      <c r="D7796" s="94"/>
      <c r="E7796" s="94"/>
      <c r="F7796" s="93"/>
      <c r="G7796" s="96"/>
    </row>
    <row r="7797">
      <c r="A7797" s="93"/>
      <c r="B7797" s="94"/>
      <c r="C7797" s="94"/>
      <c r="D7797" s="94"/>
      <c r="E7797" s="94"/>
      <c r="F7797" s="93"/>
      <c r="G7797" s="96"/>
    </row>
    <row r="7798">
      <c r="A7798" s="93"/>
      <c r="B7798" s="94"/>
      <c r="C7798" s="94"/>
      <c r="D7798" s="94"/>
      <c r="E7798" s="94"/>
      <c r="F7798" s="93"/>
      <c r="G7798" s="93"/>
    </row>
    <row r="7799">
      <c r="A7799" s="93"/>
      <c r="B7799" s="94"/>
      <c r="C7799" s="94"/>
      <c r="D7799" s="94"/>
      <c r="E7799" s="94"/>
      <c r="F7799" s="93"/>
      <c r="G7799" s="96"/>
    </row>
    <row r="7800">
      <c r="A7800" s="93"/>
      <c r="B7800" s="94"/>
      <c r="C7800" s="94"/>
      <c r="D7800" s="94"/>
      <c r="E7800" s="94"/>
      <c r="F7800" s="93"/>
      <c r="G7800" s="96"/>
    </row>
    <row r="7801">
      <c r="A7801" s="93"/>
      <c r="B7801" s="94"/>
      <c r="C7801" s="94"/>
      <c r="D7801" s="94"/>
      <c r="E7801" s="94"/>
      <c r="F7801" s="93"/>
      <c r="G7801" s="96"/>
    </row>
    <row r="7802">
      <c r="A7802" s="93"/>
      <c r="B7802" s="94"/>
      <c r="C7802" s="94"/>
      <c r="D7802" s="94"/>
      <c r="E7802" s="94"/>
      <c r="F7802" s="93"/>
      <c r="G7802" s="96"/>
    </row>
    <row r="7803">
      <c r="A7803" s="93"/>
      <c r="B7803" s="94"/>
      <c r="C7803" s="94"/>
      <c r="D7803" s="94"/>
      <c r="E7803" s="94"/>
      <c r="F7803" s="93"/>
      <c r="G7803" s="96"/>
    </row>
    <row r="7804">
      <c r="A7804" s="93"/>
      <c r="B7804" s="94"/>
      <c r="C7804" s="94"/>
      <c r="D7804" s="94"/>
      <c r="E7804" s="94"/>
      <c r="F7804" s="93"/>
      <c r="G7804" s="96"/>
    </row>
    <row r="7805">
      <c r="A7805" s="93"/>
      <c r="B7805" s="94"/>
      <c r="C7805" s="94"/>
      <c r="D7805" s="94"/>
      <c r="E7805" s="94"/>
      <c r="F7805" s="93"/>
      <c r="G7805" s="96"/>
    </row>
    <row r="7806">
      <c r="A7806" s="93"/>
      <c r="B7806" s="94"/>
      <c r="C7806" s="94"/>
      <c r="D7806" s="94"/>
      <c r="E7806" s="94"/>
      <c r="F7806" s="93"/>
      <c r="G7806" s="96"/>
    </row>
    <row r="7807">
      <c r="A7807" s="93"/>
      <c r="B7807" s="94"/>
      <c r="C7807" s="94"/>
      <c r="D7807" s="94"/>
      <c r="E7807" s="94"/>
      <c r="F7807" s="93"/>
      <c r="G7807" s="96"/>
    </row>
    <row r="7808">
      <c r="A7808" s="93"/>
      <c r="B7808" s="94"/>
      <c r="C7808" s="94"/>
      <c r="D7808" s="94"/>
      <c r="E7808" s="94"/>
      <c r="F7808" s="93"/>
      <c r="G7808" s="96"/>
    </row>
    <row r="7809">
      <c r="A7809" s="93"/>
      <c r="B7809" s="94"/>
      <c r="C7809" s="94"/>
      <c r="D7809" s="94"/>
      <c r="E7809" s="94"/>
      <c r="F7809" s="93"/>
      <c r="G7809" s="96"/>
    </row>
    <row r="7810">
      <c r="A7810" s="93"/>
      <c r="B7810" s="94"/>
      <c r="C7810" s="94"/>
      <c r="D7810" s="94"/>
      <c r="E7810" s="94"/>
      <c r="F7810" s="93"/>
      <c r="G7810" s="96"/>
    </row>
    <row r="7811">
      <c r="A7811" s="93"/>
      <c r="B7811" s="94"/>
      <c r="C7811" s="94"/>
      <c r="D7811" s="94"/>
      <c r="E7811" s="94"/>
      <c r="F7811" s="93"/>
      <c r="G7811" s="96"/>
    </row>
    <row r="7812">
      <c r="A7812" s="93"/>
      <c r="B7812" s="94"/>
      <c r="C7812" s="94"/>
      <c r="D7812" s="94"/>
      <c r="E7812" s="94"/>
      <c r="F7812" s="93"/>
      <c r="G7812" s="96"/>
    </row>
    <row r="7813">
      <c r="A7813" s="93"/>
      <c r="B7813" s="94"/>
      <c r="C7813" s="94"/>
      <c r="D7813" s="94"/>
      <c r="E7813" s="94"/>
      <c r="F7813" s="93"/>
      <c r="G7813" s="96"/>
    </row>
    <row r="7814">
      <c r="A7814" s="93"/>
      <c r="B7814" s="94"/>
      <c r="C7814" s="94"/>
      <c r="D7814" s="94"/>
      <c r="E7814" s="94"/>
      <c r="F7814" s="93"/>
      <c r="G7814" s="96"/>
    </row>
    <row r="7815">
      <c r="A7815" s="93"/>
      <c r="B7815" s="94"/>
      <c r="C7815" s="94"/>
      <c r="D7815" s="94"/>
      <c r="E7815" s="94"/>
      <c r="F7815" s="93"/>
      <c r="G7815" s="96"/>
    </row>
    <row r="7816">
      <c r="A7816" s="93"/>
      <c r="B7816" s="94"/>
      <c r="C7816" s="94"/>
      <c r="D7816" s="94"/>
      <c r="E7816" s="94"/>
      <c r="F7816" s="93"/>
      <c r="G7816" s="96"/>
    </row>
    <row r="7817">
      <c r="A7817" s="93"/>
      <c r="B7817" s="94"/>
      <c r="C7817" s="94"/>
      <c r="D7817" s="94"/>
      <c r="E7817" s="94"/>
      <c r="F7817" s="93"/>
      <c r="G7817" s="96"/>
    </row>
    <row r="7818">
      <c r="A7818" s="93"/>
      <c r="B7818" s="94"/>
      <c r="C7818" s="94"/>
      <c r="D7818" s="94"/>
      <c r="E7818" s="94"/>
      <c r="F7818" s="93"/>
      <c r="G7818" s="96"/>
    </row>
    <row r="7819">
      <c r="A7819" s="93"/>
      <c r="B7819" s="94"/>
      <c r="C7819" s="94"/>
      <c r="D7819" s="94"/>
      <c r="E7819" s="94"/>
      <c r="F7819" s="93"/>
      <c r="G7819" s="96"/>
    </row>
    <row r="7820">
      <c r="A7820" s="93"/>
      <c r="B7820" s="94"/>
      <c r="C7820" s="94"/>
      <c r="D7820" s="94"/>
      <c r="E7820" s="94"/>
      <c r="F7820" s="93"/>
      <c r="G7820" s="96"/>
    </row>
    <row r="7821">
      <c r="A7821" s="93"/>
      <c r="B7821" s="94"/>
      <c r="C7821" s="94"/>
      <c r="D7821" s="94"/>
      <c r="E7821" s="94"/>
      <c r="F7821" s="93"/>
      <c r="G7821" s="96"/>
    </row>
    <row r="7822">
      <c r="A7822" s="93"/>
      <c r="B7822" s="94"/>
      <c r="C7822" s="94"/>
      <c r="D7822" s="94"/>
      <c r="E7822" s="94"/>
      <c r="F7822" s="93"/>
      <c r="G7822" s="96"/>
    </row>
    <row r="7823">
      <c r="A7823" s="93"/>
      <c r="B7823" s="94"/>
      <c r="C7823" s="94"/>
      <c r="D7823" s="94"/>
      <c r="E7823" s="94"/>
      <c r="F7823" s="93"/>
      <c r="G7823" s="96"/>
    </row>
    <row r="7824">
      <c r="A7824" s="93"/>
      <c r="B7824" s="94"/>
      <c r="C7824" s="94"/>
      <c r="D7824" s="94"/>
      <c r="E7824" s="94"/>
      <c r="F7824" s="93"/>
      <c r="G7824" s="96"/>
    </row>
    <row r="7825">
      <c r="A7825" s="93"/>
      <c r="B7825" s="94"/>
      <c r="C7825" s="94"/>
      <c r="D7825" s="94"/>
      <c r="E7825" s="94"/>
      <c r="F7825" s="93"/>
      <c r="G7825" s="96"/>
    </row>
    <row r="7826">
      <c r="A7826" s="93"/>
      <c r="B7826" s="94"/>
      <c r="C7826" s="94"/>
      <c r="D7826" s="94"/>
      <c r="E7826" s="94"/>
      <c r="F7826" s="93"/>
      <c r="G7826" s="96"/>
    </row>
    <row r="7827">
      <c r="A7827" s="93"/>
      <c r="B7827" s="94"/>
      <c r="C7827" s="94"/>
      <c r="D7827" s="94"/>
      <c r="E7827" s="94"/>
      <c r="F7827" s="93"/>
      <c r="G7827" s="93"/>
    </row>
    <row r="7828">
      <c r="A7828" s="93"/>
      <c r="B7828" s="94"/>
      <c r="C7828" s="94"/>
      <c r="D7828" s="94"/>
      <c r="E7828" s="94"/>
      <c r="F7828" s="93"/>
      <c r="G7828" s="96"/>
    </row>
    <row r="7829">
      <c r="A7829" s="93"/>
      <c r="B7829" s="94"/>
      <c r="C7829" s="94"/>
      <c r="D7829" s="94"/>
      <c r="E7829" s="94"/>
      <c r="F7829" s="93"/>
      <c r="G7829" s="96"/>
    </row>
    <row r="7830">
      <c r="A7830" s="93"/>
      <c r="B7830" s="94"/>
      <c r="C7830" s="94"/>
      <c r="D7830" s="94"/>
      <c r="E7830" s="94"/>
      <c r="F7830" s="93"/>
      <c r="G7830" s="96"/>
    </row>
    <row r="7831">
      <c r="A7831" s="93"/>
      <c r="B7831" s="94"/>
      <c r="C7831" s="94"/>
      <c r="D7831" s="94"/>
      <c r="E7831" s="94"/>
      <c r="F7831" s="93"/>
      <c r="G7831" s="96"/>
    </row>
    <row r="7832">
      <c r="A7832" s="93"/>
      <c r="B7832" s="94"/>
      <c r="C7832" s="94"/>
      <c r="D7832" s="94"/>
      <c r="E7832" s="94"/>
      <c r="F7832" s="93"/>
      <c r="G7832" s="96"/>
    </row>
    <row r="7833">
      <c r="A7833" s="93"/>
      <c r="B7833" s="94"/>
      <c r="C7833" s="94"/>
      <c r="D7833" s="94"/>
      <c r="E7833" s="94"/>
      <c r="F7833" s="93"/>
      <c r="G7833" s="96"/>
    </row>
    <row r="7834">
      <c r="A7834" s="93"/>
      <c r="B7834" s="94"/>
      <c r="C7834" s="94"/>
      <c r="D7834" s="94"/>
      <c r="E7834" s="94"/>
      <c r="F7834" s="93"/>
      <c r="G7834" s="96"/>
    </row>
    <row r="7835">
      <c r="A7835" s="93"/>
      <c r="B7835" s="94"/>
      <c r="C7835" s="94"/>
      <c r="D7835" s="94"/>
      <c r="E7835" s="94"/>
      <c r="F7835" s="93"/>
      <c r="G7835" s="96"/>
    </row>
    <row r="7836">
      <c r="A7836" s="93"/>
      <c r="B7836" s="94"/>
      <c r="C7836" s="94"/>
      <c r="D7836" s="94"/>
      <c r="E7836" s="94"/>
      <c r="F7836" s="93"/>
      <c r="G7836" s="96"/>
    </row>
    <row r="7837">
      <c r="A7837" s="93"/>
      <c r="B7837" s="94"/>
      <c r="C7837" s="94"/>
      <c r="D7837" s="94"/>
      <c r="E7837" s="94"/>
      <c r="F7837" s="93"/>
      <c r="G7837" s="96"/>
    </row>
    <row r="7838">
      <c r="A7838" s="93"/>
      <c r="B7838" s="94"/>
      <c r="C7838" s="94"/>
      <c r="D7838" s="94"/>
      <c r="E7838" s="94"/>
      <c r="F7838" s="93"/>
      <c r="G7838" s="96"/>
    </row>
    <row r="7839">
      <c r="A7839" s="93"/>
      <c r="B7839" s="94"/>
      <c r="C7839" s="94"/>
      <c r="D7839" s="94"/>
      <c r="E7839" s="94"/>
      <c r="F7839" s="93"/>
      <c r="G7839" s="96"/>
    </row>
    <row r="7840">
      <c r="A7840" s="93"/>
      <c r="B7840" s="94"/>
      <c r="C7840" s="94"/>
      <c r="D7840" s="94"/>
      <c r="E7840" s="94"/>
      <c r="F7840" s="93"/>
      <c r="G7840" s="96"/>
    </row>
    <row r="7841">
      <c r="A7841" s="93"/>
      <c r="B7841" s="94"/>
      <c r="C7841" s="94"/>
      <c r="D7841" s="94"/>
      <c r="E7841" s="94"/>
      <c r="F7841" s="93"/>
      <c r="G7841" s="96"/>
    </row>
    <row r="7842">
      <c r="A7842" s="93"/>
      <c r="B7842" s="94"/>
      <c r="C7842" s="94"/>
      <c r="D7842" s="94"/>
      <c r="E7842" s="94"/>
      <c r="F7842" s="93"/>
      <c r="G7842" s="93"/>
    </row>
    <row r="7843">
      <c r="A7843" s="93"/>
      <c r="B7843" s="94"/>
      <c r="C7843" s="94"/>
      <c r="D7843" s="94"/>
      <c r="E7843" s="94"/>
      <c r="F7843" s="93"/>
      <c r="G7843" s="96"/>
    </row>
    <row r="7844">
      <c r="A7844" s="93"/>
      <c r="B7844" s="94"/>
      <c r="C7844" s="94"/>
      <c r="D7844" s="94"/>
      <c r="E7844" s="94"/>
      <c r="F7844" s="93"/>
      <c r="G7844" s="96"/>
    </row>
    <row r="7845">
      <c r="A7845" s="93"/>
      <c r="B7845" s="94"/>
      <c r="C7845" s="94"/>
      <c r="D7845" s="94"/>
      <c r="E7845" s="94"/>
      <c r="F7845" s="93"/>
      <c r="G7845" s="96"/>
    </row>
    <row r="7846">
      <c r="A7846" s="93"/>
      <c r="B7846" s="94"/>
      <c r="C7846" s="94"/>
      <c r="D7846" s="94"/>
      <c r="E7846" s="94"/>
      <c r="F7846" s="93"/>
      <c r="G7846" s="96"/>
    </row>
    <row r="7847">
      <c r="A7847" s="93"/>
      <c r="B7847" s="94"/>
      <c r="C7847" s="94"/>
      <c r="D7847" s="94"/>
      <c r="E7847" s="94"/>
      <c r="F7847" s="93"/>
      <c r="G7847" s="93"/>
    </row>
    <row r="7848">
      <c r="A7848" s="93"/>
      <c r="B7848" s="94"/>
      <c r="C7848" s="94"/>
      <c r="D7848" s="94"/>
      <c r="E7848" s="94"/>
      <c r="F7848" s="93"/>
      <c r="G7848" s="93"/>
    </row>
    <row r="7849">
      <c r="A7849" s="93"/>
      <c r="B7849" s="94"/>
      <c r="C7849" s="94"/>
      <c r="D7849" s="94"/>
      <c r="E7849" s="94"/>
      <c r="F7849" s="93"/>
      <c r="G7849" s="93"/>
    </row>
    <row r="7850">
      <c r="A7850" s="93"/>
      <c r="B7850" s="94"/>
      <c r="C7850" s="94"/>
      <c r="D7850" s="94"/>
      <c r="E7850" s="94"/>
      <c r="F7850" s="93"/>
      <c r="G7850" s="96"/>
    </row>
    <row r="7851">
      <c r="A7851" s="93"/>
      <c r="B7851" s="94"/>
      <c r="C7851" s="94"/>
      <c r="D7851" s="94"/>
      <c r="E7851" s="94"/>
      <c r="F7851" s="93"/>
      <c r="G7851" s="96"/>
    </row>
    <row r="7852">
      <c r="A7852" s="93"/>
      <c r="B7852" s="94"/>
      <c r="C7852" s="94"/>
      <c r="D7852" s="94"/>
      <c r="E7852" s="94"/>
      <c r="F7852" s="93"/>
      <c r="G7852" s="96"/>
    </row>
    <row r="7853">
      <c r="A7853" s="93"/>
      <c r="B7853" s="94"/>
      <c r="C7853" s="94"/>
      <c r="D7853" s="94"/>
      <c r="E7853" s="94"/>
      <c r="F7853" s="93"/>
      <c r="G7853" s="96"/>
    </row>
    <row r="7854">
      <c r="A7854" s="93"/>
      <c r="B7854" s="94"/>
      <c r="C7854" s="94"/>
      <c r="D7854" s="94"/>
      <c r="E7854" s="94"/>
      <c r="F7854" s="93"/>
      <c r="G7854" s="96"/>
    </row>
    <row r="7855">
      <c r="A7855" s="93"/>
      <c r="B7855" s="94"/>
      <c r="C7855" s="94"/>
      <c r="D7855" s="94"/>
      <c r="E7855" s="94"/>
      <c r="F7855" s="93"/>
      <c r="G7855" s="96"/>
    </row>
    <row r="7856">
      <c r="A7856" s="93"/>
      <c r="B7856" s="94"/>
      <c r="C7856" s="94"/>
      <c r="D7856" s="94"/>
      <c r="E7856" s="94"/>
      <c r="F7856" s="93"/>
      <c r="G7856" s="96"/>
    </row>
    <row r="7857">
      <c r="A7857" s="93"/>
      <c r="B7857" s="94"/>
      <c r="C7857" s="94"/>
      <c r="D7857" s="94"/>
      <c r="E7857" s="94"/>
      <c r="F7857" s="93"/>
      <c r="G7857" s="96"/>
    </row>
    <row r="7858">
      <c r="A7858" s="93"/>
      <c r="B7858" s="94"/>
      <c r="C7858" s="94"/>
      <c r="D7858" s="94"/>
      <c r="E7858" s="94"/>
      <c r="F7858" s="93"/>
      <c r="G7858" s="96"/>
    </row>
    <row r="7859">
      <c r="A7859" s="93"/>
      <c r="B7859" s="94"/>
      <c r="C7859" s="94"/>
      <c r="D7859" s="94"/>
      <c r="E7859" s="94"/>
      <c r="F7859" s="93"/>
      <c r="G7859" s="96"/>
    </row>
    <row r="7860">
      <c r="A7860" s="93"/>
      <c r="B7860" s="94"/>
      <c r="C7860" s="94"/>
      <c r="D7860" s="94"/>
      <c r="E7860" s="94"/>
      <c r="F7860" s="93"/>
      <c r="G7860" s="96"/>
    </row>
    <row r="7861">
      <c r="A7861" s="93"/>
      <c r="B7861" s="94"/>
      <c r="C7861" s="94"/>
      <c r="D7861" s="94"/>
      <c r="E7861" s="94"/>
      <c r="F7861" s="93"/>
      <c r="G7861" s="96"/>
    </row>
    <row r="7862">
      <c r="A7862" s="93"/>
      <c r="B7862" s="94"/>
      <c r="C7862" s="94"/>
      <c r="D7862" s="94"/>
      <c r="E7862" s="94"/>
      <c r="F7862" s="93"/>
      <c r="G7862" s="96"/>
    </row>
    <row r="7863">
      <c r="A7863" s="93"/>
      <c r="B7863" s="94"/>
      <c r="C7863" s="94"/>
      <c r="D7863" s="94"/>
      <c r="E7863" s="94"/>
      <c r="F7863" s="93"/>
      <c r="G7863" s="96"/>
    </row>
    <row r="7864">
      <c r="A7864" s="93"/>
      <c r="B7864" s="94"/>
      <c r="C7864" s="94"/>
      <c r="D7864" s="94"/>
      <c r="E7864" s="94"/>
      <c r="F7864" s="93"/>
      <c r="G7864" s="96"/>
    </row>
    <row r="7865">
      <c r="A7865" s="93"/>
      <c r="B7865" s="94"/>
      <c r="C7865" s="94"/>
      <c r="D7865" s="94"/>
      <c r="E7865" s="94"/>
      <c r="F7865" s="93"/>
      <c r="G7865" s="96"/>
    </row>
    <row r="7866">
      <c r="A7866" s="93"/>
      <c r="B7866" s="94"/>
      <c r="C7866" s="94"/>
      <c r="D7866" s="94"/>
      <c r="E7866" s="94"/>
      <c r="F7866" s="93"/>
      <c r="G7866" s="96"/>
    </row>
    <row r="7867">
      <c r="A7867" s="93"/>
      <c r="B7867" s="94"/>
      <c r="C7867" s="94"/>
      <c r="D7867" s="94"/>
      <c r="E7867" s="94"/>
      <c r="F7867" s="93"/>
      <c r="G7867" s="96"/>
    </row>
    <row r="7868">
      <c r="A7868" s="93"/>
      <c r="B7868" s="94"/>
      <c r="C7868" s="94"/>
      <c r="D7868" s="94"/>
      <c r="E7868" s="94"/>
      <c r="F7868" s="93"/>
      <c r="G7868" s="96"/>
    </row>
    <row r="7869">
      <c r="A7869" s="93"/>
      <c r="B7869" s="94"/>
      <c r="C7869" s="94"/>
      <c r="D7869" s="94"/>
      <c r="E7869" s="94"/>
      <c r="F7869" s="93"/>
      <c r="G7869" s="93"/>
    </row>
    <row r="7870">
      <c r="A7870" s="93"/>
      <c r="B7870" s="94"/>
      <c r="C7870" s="94"/>
      <c r="D7870" s="94"/>
      <c r="E7870" s="94"/>
      <c r="F7870" s="93"/>
      <c r="G7870" s="96"/>
    </row>
    <row r="7871">
      <c r="A7871" s="93"/>
      <c r="B7871" s="94"/>
      <c r="C7871" s="94"/>
      <c r="D7871" s="94"/>
      <c r="E7871" s="94"/>
      <c r="F7871" s="93"/>
      <c r="G7871" s="96"/>
    </row>
    <row r="7872">
      <c r="A7872" s="93"/>
      <c r="B7872" s="94"/>
      <c r="C7872" s="94"/>
      <c r="D7872" s="94"/>
      <c r="E7872" s="94"/>
      <c r="F7872" s="93"/>
      <c r="G7872" s="96"/>
    </row>
    <row r="7873">
      <c r="A7873" s="93"/>
      <c r="B7873" s="94"/>
      <c r="C7873" s="94"/>
      <c r="D7873" s="94"/>
      <c r="E7873" s="94"/>
      <c r="F7873" s="93"/>
      <c r="G7873" s="96"/>
    </row>
    <row r="7874">
      <c r="A7874" s="93"/>
      <c r="B7874" s="94"/>
      <c r="C7874" s="94"/>
      <c r="D7874" s="94"/>
      <c r="E7874" s="94"/>
      <c r="F7874" s="93"/>
      <c r="G7874" s="96"/>
    </row>
    <row r="7875">
      <c r="A7875" s="93"/>
      <c r="B7875" s="94"/>
      <c r="C7875" s="94"/>
      <c r="D7875" s="94"/>
      <c r="E7875" s="94"/>
      <c r="F7875" s="93"/>
      <c r="G7875" s="96"/>
    </row>
    <row r="7876">
      <c r="A7876" s="93"/>
      <c r="B7876" s="94"/>
      <c r="C7876" s="94"/>
      <c r="D7876" s="94"/>
      <c r="E7876" s="94"/>
      <c r="F7876" s="93"/>
      <c r="G7876" s="96"/>
    </row>
    <row r="7877">
      <c r="A7877" s="93"/>
      <c r="B7877" s="94"/>
      <c r="C7877" s="94"/>
      <c r="D7877" s="94"/>
      <c r="E7877" s="94"/>
      <c r="F7877" s="93"/>
      <c r="G7877" s="96"/>
    </row>
    <row r="7878">
      <c r="A7878" s="93"/>
      <c r="B7878" s="94"/>
      <c r="C7878" s="94"/>
      <c r="D7878" s="94"/>
      <c r="E7878" s="94"/>
      <c r="F7878" s="93"/>
      <c r="G7878" s="96"/>
    </row>
    <row r="7879">
      <c r="A7879" s="93"/>
      <c r="B7879" s="94"/>
      <c r="C7879" s="94"/>
      <c r="D7879" s="94"/>
      <c r="E7879" s="94"/>
      <c r="F7879" s="93"/>
      <c r="G7879" s="96"/>
    </row>
    <row r="7880">
      <c r="A7880" s="93"/>
      <c r="B7880" s="94"/>
      <c r="C7880" s="94"/>
      <c r="D7880" s="94"/>
      <c r="E7880" s="94"/>
      <c r="F7880" s="93"/>
      <c r="G7880" s="96"/>
    </row>
    <row r="7881">
      <c r="A7881" s="93"/>
      <c r="B7881" s="94"/>
      <c r="C7881" s="94"/>
      <c r="D7881" s="94"/>
      <c r="E7881" s="94"/>
      <c r="F7881" s="93"/>
      <c r="G7881" s="96"/>
    </row>
    <row r="7882">
      <c r="A7882" s="93"/>
      <c r="B7882" s="94"/>
      <c r="C7882" s="94"/>
      <c r="D7882" s="94"/>
      <c r="E7882" s="94"/>
      <c r="F7882" s="93"/>
      <c r="G7882" s="96"/>
    </row>
    <row r="7883">
      <c r="A7883" s="93"/>
      <c r="B7883" s="94"/>
      <c r="C7883" s="94"/>
      <c r="D7883" s="94"/>
      <c r="E7883" s="94"/>
      <c r="F7883" s="93"/>
      <c r="G7883" s="93"/>
    </row>
    <row r="7884">
      <c r="A7884" s="93"/>
      <c r="B7884" s="94"/>
      <c r="C7884" s="94"/>
      <c r="D7884" s="94"/>
      <c r="E7884" s="94"/>
      <c r="F7884" s="93"/>
      <c r="G7884" s="96"/>
    </row>
    <row r="7885">
      <c r="A7885" s="93"/>
      <c r="B7885" s="94"/>
      <c r="C7885" s="94"/>
      <c r="D7885" s="94"/>
      <c r="E7885" s="94"/>
      <c r="F7885" s="93"/>
      <c r="G7885" s="96"/>
    </row>
    <row r="7886">
      <c r="A7886" s="93"/>
      <c r="B7886" s="94"/>
      <c r="C7886" s="94"/>
      <c r="D7886" s="94"/>
      <c r="E7886" s="94"/>
      <c r="F7886" s="93"/>
      <c r="G7886" s="96"/>
    </row>
    <row r="7887">
      <c r="A7887" s="93"/>
      <c r="B7887" s="94"/>
      <c r="C7887" s="94"/>
      <c r="D7887" s="94"/>
      <c r="E7887" s="94"/>
      <c r="F7887" s="93"/>
      <c r="G7887" s="96"/>
    </row>
    <row r="7888">
      <c r="A7888" s="93"/>
      <c r="B7888" s="94"/>
      <c r="C7888" s="94"/>
      <c r="D7888" s="94"/>
      <c r="E7888" s="94"/>
      <c r="F7888" s="93"/>
      <c r="G7888" s="96"/>
    </row>
    <row r="7889">
      <c r="A7889" s="93"/>
      <c r="B7889" s="94"/>
      <c r="C7889" s="94"/>
      <c r="D7889" s="94"/>
      <c r="E7889" s="94"/>
      <c r="F7889" s="93"/>
      <c r="G7889" s="96"/>
    </row>
    <row r="7890">
      <c r="A7890" s="93"/>
      <c r="B7890" s="94"/>
      <c r="C7890" s="94"/>
      <c r="D7890" s="94"/>
      <c r="E7890" s="94"/>
      <c r="F7890" s="93"/>
      <c r="G7890" s="96"/>
    </row>
    <row r="7891">
      <c r="A7891" s="93"/>
      <c r="B7891" s="94"/>
      <c r="C7891" s="94"/>
      <c r="D7891" s="94"/>
      <c r="E7891" s="94"/>
      <c r="F7891" s="93"/>
      <c r="G7891" s="96"/>
    </row>
    <row r="7892">
      <c r="A7892" s="93"/>
      <c r="B7892" s="94"/>
      <c r="C7892" s="94"/>
      <c r="D7892" s="94"/>
      <c r="E7892" s="94"/>
      <c r="F7892" s="93"/>
      <c r="G7892" s="96"/>
    </row>
    <row r="7893">
      <c r="A7893" s="93"/>
      <c r="B7893" s="94"/>
      <c r="C7893" s="94"/>
      <c r="D7893" s="94"/>
      <c r="E7893" s="94"/>
      <c r="F7893" s="93"/>
      <c r="G7893" s="96"/>
    </row>
    <row r="7894">
      <c r="A7894" s="93"/>
      <c r="B7894" s="94"/>
      <c r="C7894" s="94"/>
      <c r="D7894" s="94"/>
      <c r="E7894" s="94"/>
      <c r="F7894" s="93"/>
      <c r="G7894" s="96"/>
    </row>
    <row r="7895">
      <c r="A7895" s="93"/>
      <c r="B7895" s="94"/>
      <c r="C7895" s="94"/>
      <c r="D7895" s="94"/>
      <c r="E7895" s="94"/>
      <c r="F7895" s="93"/>
      <c r="G7895" s="96"/>
    </row>
    <row r="7896">
      <c r="A7896" s="93"/>
      <c r="B7896" s="94"/>
      <c r="C7896" s="94"/>
      <c r="D7896" s="94"/>
      <c r="E7896" s="94"/>
      <c r="F7896" s="93"/>
      <c r="G7896" s="96"/>
    </row>
    <row r="7897">
      <c r="A7897" s="93"/>
      <c r="B7897" s="94"/>
      <c r="C7897" s="94"/>
      <c r="D7897" s="94"/>
      <c r="E7897" s="94"/>
      <c r="F7897" s="93"/>
      <c r="G7897" s="93"/>
    </row>
    <row r="7898">
      <c r="A7898" s="93"/>
      <c r="B7898" s="94"/>
      <c r="C7898" s="94"/>
      <c r="D7898" s="94"/>
      <c r="E7898" s="94"/>
      <c r="F7898" s="93"/>
      <c r="G7898" s="93"/>
    </row>
    <row r="7899">
      <c r="A7899" s="93"/>
      <c r="B7899" s="94"/>
      <c r="C7899" s="94"/>
      <c r="D7899" s="94"/>
      <c r="E7899" s="94"/>
      <c r="F7899" s="93"/>
      <c r="G7899" s="93"/>
    </row>
    <row r="7900">
      <c r="A7900" s="93"/>
      <c r="B7900" s="94"/>
      <c r="C7900" s="94"/>
      <c r="D7900" s="94"/>
      <c r="E7900" s="94"/>
      <c r="F7900" s="93"/>
      <c r="G7900" s="93"/>
    </row>
    <row r="7901">
      <c r="A7901" s="93"/>
      <c r="B7901" s="94"/>
      <c r="C7901" s="94"/>
      <c r="D7901" s="94"/>
      <c r="E7901" s="94"/>
      <c r="F7901" s="93"/>
      <c r="G7901" s="96"/>
    </row>
    <row r="7902">
      <c r="A7902" s="93"/>
      <c r="B7902" s="94"/>
      <c r="C7902" s="94"/>
      <c r="D7902" s="94"/>
      <c r="E7902" s="94"/>
      <c r="F7902" s="93"/>
      <c r="G7902" s="96"/>
    </row>
    <row r="7903">
      <c r="A7903" s="93"/>
      <c r="B7903" s="94"/>
      <c r="C7903" s="94"/>
      <c r="D7903" s="94"/>
      <c r="E7903" s="94"/>
      <c r="F7903" s="93"/>
      <c r="G7903" s="96"/>
    </row>
    <row r="7904">
      <c r="A7904" s="93"/>
      <c r="B7904" s="94"/>
      <c r="C7904" s="94"/>
      <c r="D7904" s="94"/>
      <c r="E7904" s="94"/>
      <c r="F7904" s="93"/>
      <c r="G7904" s="96"/>
    </row>
    <row r="7905">
      <c r="A7905" s="93"/>
      <c r="B7905" s="94"/>
      <c r="C7905" s="94"/>
      <c r="D7905" s="94"/>
      <c r="E7905" s="94"/>
      <c r="F7905" s="93"/>
      <c r="G7905" s="96"/>
    </row>
    <row r="7906">
      <c r="A7906" s="93"/>
      <c r="B7906" s="94"/>
      <c r="C7906" s="94"/>
      <c r="D7906" s="94"/>
      <c r="E7906" s="94"/>
      <c r="F7906" s="93"/>
      <c r="G7906" s="96"/>
    </row>
    <row r="7907">
      <c r="A7907" s="93"/>
      <c r="B7907" s="94"/>
      <c r="C7907" s="94"/>
      <c r="D7907" s="94"/>
      <c r="E7907" s="94"/>
      <c r="F7907" s="93"/>
      <c r="G7907" s="96"/>
    </row>
    <row r="7908">
      <c r="A7908" s="93"/>
      <c r="B7908" s="94"/>
      <c r="C7908" s="94"/>
      <c r="D7908" s="94"/>
      <c r="E7908" s="94"/>
      <c r="F7908" s="93"/>
      <c r="G7908" s="96"/>
    </row>
    <row r="7909">
      <c r="A7909" s="93"/>
      <c r="B7909" s="94"/>
      <c r="C7909" s="94"/>
      <c r="D7909" s="94"/>
      <c r="E7909" s="94"/>
      <c r="F7909" s="93"/>
      <c r="G7909" s="96"/>
    </row>
    <row r="7910">
      <c r="A7910" s="93"/>
      <c r="B7910" s="94"/>
      <c r="C7910" s="94"/>
      <c r="D7910" s="94"/>
      <c r="E7910" s="94"/>
      <c r="F7910" s="93"/>
      <c r="G7910" s="96"/>
    </row>
    <row r="7911">
      <c r="A7911" s="93"/>
      <c r="B7911" s="94"/>
      <c r="C7911" s="94"/>
      <c r="D7911" s="94"/>
      <c r="E7911" s="94"/>
      <c r="F7911" s="93"/>
      <c r="G7911" s="96"/>
    </row>
    <row r="7912">
      <c r="A7912" s="93"/>
      <c r="B7912" s="94"/>
      <c r="C7912" s="94"/>
      <c r="D7912" s="94"/>
      <c r="E7912" s="94"/>
      <c r="F7912" s="93"/>
      <c r="G7912" s="96"/>
    </row>
    <row r="7913">
      <c r="A7913" s="93"/>
      <c r="B7913" s="94"/>
      <c r="C7913" s="94"/>
      <c r="D7913" s="94"/>
      <c r="E7913" s="94"/>
      <c r="F7913" s="93"/>
      <c r="G7913" s="96"/>
    </row>
    <row r="7914">
      <c r="A7914" s="93"/>
      <c r="B7914" s="94"/>
      <c r="C7914" s="94"/>
      <c r="D7914" s="94"/>
      <c r="E7914" s="94"/>
      <c r="F7914" s="93"/>
      <c r="G7914" s="96"/>
    </row>
    <row r="7915">
      <c r="A7915" s="93"/>
      <c r="B7915" s="94"/>
      <c r="C7915" s="94"/>
      <c r="D7915" s="94"/>
      <c r="E7915" s="94"/>
      <c r="F7915" s="93"/>
      <c r="G7915" s="96"/>
    </row>
    <row r="7916">
      <c r="A7916" s="93"/>
      <c r="B7916" s="94"/>
      <c r="C7916" s="94"/>
      <c r="D7916" s="94"/>
      <c r="E7916" s="94"/>
      <c r="F7916" s="93"/>
      <c r="G7916" s="96"/>
    </row>
    <row r="7917">
      <c r="A7917" s="93"/>
      <c r="B7917" s="94"/>
      <c r="C7917" s="94"/>
      <c r="D7917" s="94"/>
      <c r="E7917" s="94"/>
      <c r="F7917" s="93"/>
      <c r="G7917" s="96"/>
    </row>
    <row r="7918">
      <c r="A7918" s="93"/>
      <c r="B7918" s="94"/>
      <c r="C7918" s="94"/>
      <c r="D7918" s="94"/>
      <c r="E7918" s="94"/>
      <c r="F7918" s="93"/>
      <c r="G7918" s="96"/>
    </row>
    <row r="7919">
      <c r="A7919" s="93"/>
      <c r="B7919" s="94"/>
      <c r="C7919" s="94"/>
      <c r="D7919" s="94"/>
      <c r="E7919" s="94"/>
      <c r="F7919" s="93"/>
      <c r="G7919" s="96"/>
    </row>
    <row r="7920">
      <c r="A7920" s="93"/>
      <c r="B7920" s="94"/>
      <c r="C7920" s="94"/>
      <c r="D7920" s="94"/>
      <c r="E7920" s="94"/>
      <c r="F7920" s="93"/>
      <c r="G7920" s="96"/>
    </row>
    <row r="7921">
      <c r="A7921" s="93"/>
      <c r="B7921" s="94"/>
      <c r="C7921" s="94"/>
      <c r="D7921" s="94"/>
      <c r="E7921" s="94"/>
      <c r="F7921" s="93"/>
      <c r="G7921" s="96"/>
    </row>
    <row r="7922">
      <c r="A7922" s="93"/>
      <c r="B7922" s="94"/>
      <c r="C7922" s="94"/>
      <c r="D7922" s="94"/>
      <c r="E7922" s="94"/>
      <c r="F7922" s="93"/>
      <c r="G7922" s="96"/>
    </row>
    <row r="7923">
      <c r="A7923" s="93"/>
      <c r="B7923" s="94"/>
      <c r="C7923" s="94"/>
      <c r="D7923" s="94"/>
      <c r="E7923" s="94"/>
      <c r="F7923" s="93"/>
      <c r="G7923" s="96"/>
    </row>
    <row r="7924">
      <c r="A7924" s="93"/>
      <c r="B7924" s="94"/>
      <c r="C7924" s="94"/>
      <c r="D7924" s="94"/>
      <c r="E7924" s="94"/>
      <c r="F7924" s="93"/>
      <c r="G7924" s="96"/>
    </row>
    <row r="7925">
      <c r="A7925" s="93"/>
      <c r="B7925" s="94"/>
      <c r="C7925" s="94"/>
      <c r="D7925" s="94"/>
      <c r="E7925" s="94"/>
      <c r="F7925" s="93"/>
      <c r="G7925" s="96"/>
    </row>
    <row r="7926">
      <c r="A7926" s="93"/>
      <c r="B7926" s="94"/>
      <c r="C7926" s="94"/>
      <c r="D7926" s="94"/>
      <c r="E7926" s="94"/>
      <c r="F7926" s="93"/>
      <c r="G7926" s="96"/>
    </row>
    <row r="7927">
      <c r="A7927" s="93"/>
      <c r="B7927" s="94"/>
      <c r="C7927" s="94"/>
      <c r="D7927" s="94"/>
      <c r="E7927" s="94"/>
      <c r="F7927" s="93"/>
      <c r="G7927" s="93"/>
    </row>
    <row r="7928">
      <c r="A7928" s="93"/>
      <c r="B7928" s="94"/>
      <c r="C7928" s="94"/>
      <c r="D7928" s="94"/>
      <c r="E7928" s="94"/>
      <c r="F7928" s="93"/>
      <c r="G7928" s="93"/>
    </row>
    <row r="7929">
      <c r="A7929" s="93"/>
      <c r="B7929" s="94"/>
      <c r="C7929" s="94"/>
      <c r="D7929" s="94"/>
      <c r="E7929" s="94"/>
      <c r="F7929" s="93"/>
      <c r="G7929" s="93"/>
    </row>
    <row r="7930">
      <c r="A7930" s="93"/>
      <c r="B7930" s="94"/>
      <c r="C7930" s="94"/>
      <c r="D7930" s="94"/>
      <c r="E7930" s="94"/>
      <c r="F7930" s="93"/>
      <c r="G7930" s="93"/>
    </row>
    <row r="7931">
      <c r="A7931" s="93"/>
      <c r="B7931" s="94"/>
      <c r="C7931" s="94"/>
      <c r="D7931" s="94"/>
      <c r="E7931" s="94"/>
      <c r="F7931" s="93"/>
      <c r="G7931" s="96"/>
    </row>
    <row r="7932">
      <c r="A7932" s="93"/>
      <c r="B7932" s="94"/>
      <c r="C7932" s="94"/>
      <c r="D7932" s="94"/>
      <c r="E7932" s="94"/>
      <c r="F7932" s="93"/>
      <c r="G7932" s="96"/>
    </row>
    <row r="7933">
      <c r="A7933" s="93"/>
      <c r="B7933" s="94"/>
      <c r="C7933" s="94"/>
      <c r="D7933" s="94"/>
      <c r="E7933" s="94"/>
      <c r="F7933" s="93"/>
      <c r="G7933" s="96"/>
    </row>
    <row r="7934">
      <c r="A7934" s="93"/>
      <c r="B7934" s="94"/>
      <c r="C7934" s="94"/>
      <c r="D7934" s="94"/>
      <c r="E7934" s="94"/>
      <c r="F7934" s="93"/>
      <c r="G7934" s="96"/>
    </row>
    <row r="7935">
      <c r="A7935" s="93"/>
      <c r="B7935" s="94"/>
      <c r="C7935" s="94"/>
      <c r="D7935" s="94"/>
      <c r="E7935" s="94"/>
      <c r="F7935" s="93"/>
      <c r="G7935" s="93"/>
    </row>
    <row r="7936">
      <c r="A7936" s="93"/>
      <c r="B7936" s="94"/>
      <c r="C7936" s="94"/>
      <c r="D7936" s="94"/>
      <c r="E7936" s="94"/>
      <c r="F7936" s="93"/>
      <c r="G7936" s="93"/>
    </row>
    <row r="7937">
      <c r="A7937" s="93"/>
      <c r="B7937" s="94"/>
      <c r="C7937" s="94"/>
      <c r="D7937" s="94"/>
      <c r="E7937" s="94"/>
      <c r="F7937" s="93"/>
      <c r="G7937" s="93"/>
    </row>
    <row r="7938">
      <c r="A7938" s="93"/>
      <c r="B7938" s="94"/>
      <c r="C7938" s="94"/>
      <c r="D7938" s="94"/>
      <c r="E7938" s="94"/>
      <c r="F7938" s="93"/>
      <c r="G7938" s="93"/>
    </row>
    <row r="7939">
      <c r="A7939" s="93"/>
      <c r="B7939" s="94"/>
      <c r="C7939" s="94"/>
      <c r="D7939" s="94"/>
      <c r="E7939" s="94"/>
      <c r="F7939" s="93"/>
      <c r="G7939" s="93"/>
    </row>
    <row r="7940">
      <c r="A7940" s="93"/>
      <c r="B7940" s="94"/>
      <c r="C7940" s="94"/>
      <c r="D7940" s="94"/>
      <c r="E7940" s="94"/>
      <c r="F7940" s="93"/>
      <c r="G7940" s="93"/>
    </row>
    <row r="7941">
      <c r="A7941" s="93"/>
      <c r="B7941" s="94"/>
      <c r="C7941" s="94"/>
      <c r="D7941" s="94"/>
      <c r="E7941" s="94"/>
      <c r="F7941" s="93"/>
      <c r="G7941" s="93"/>
    </row>
    <row r="7942">
      <c r="A7942" s="93"/>
      <c r="B7942" s="94"/>
      <c r="C7942" s="94"/>
      <c r="D7942" s="94"/>
      <c r="E7942" s="94"/>
      <c r="F7942" s="93"/>
      <c r="G7942" s="93"/>
    </row>
    <row r="7943">
      <c r="A7943" s="93"/>
      <c r="B7943" s="94"/>
      <c r="C7943" s="94"/>
      <c r="D7943" s="94"/>
      <c r="E7943" s="94"/>
      <c r="F7943" s="93"/>
      <c r="G7943" s="93"/>
    </row>
    <row r="7944">
      <c r="A7944" s="93"/>
      <c r="B7944" s="94"/>
      <c r="C7944" s="94"/>
      <c r="D7944" s="94"/>
      <c r="E7944" s="94"/>
      <c r="F7944" s="93"/>
      <c r="G7944" s="96"/>
    </row>
    <row r="7945">
      <c r="A7945" s="93"/>
      <c r="B7945" s="94"/>
      <c r="C7945" s="94"/>
      <c r="D7945" s="94"/>
      <c r="E7945" s="94"/>
      <c r="F7945" s="93"/>
      <c r="G7945" s="96"/>
    </row>
    <row r="7946">
      <c r="A7946" s="93"/>
      <c r="B7946" s="94"/>
      <c r="C7946" s="94"/>
      <c r="D7946" s="94"/>
      <c r="E7946" s="94"/>
      <c r="F7946" s="93"/>
      <c r="G7946" s="96"/>
    </row>
    <row r="7947">
      <c r="A7947" s="93"/>
      <c r="B7947" s="94"/>
      <c r="C7947" s="94"/>
      <c r="D7947" s="94"/>
      <c r="E7947" s="94"/>
      <c r="F7947" s="93"/>
      <c r="G7947" s="96"/>
    </row>
    <row r="7948">
      <c r="A7948" s="93"/>
      <c r="B7948" s="94"/>
      <c r="C7948" s="94"/>
      <c r="D7948" s="94"/>
      <c r="E7948" s="94"/>
      <c r="F7948" s="93"/>
      <c r="G7948" s="96"/>
    </row>
    <row r="7949">
      <c r="A7949" s="93"/>
      <c r="B7949" s="94"/>
      <c r="C7949" s="94"/>
      <c r="D7949" s="94"/>
      <c r="E7949" s="94"/>
      <c r="F7949" s="93"/>
      <c r="G7949" s="96"/>
    </row>
    <row r="7950">
      <c r="A7950" s="93"/>
      <c r="B7950" s="94"/>
      <c r="C7950" s="94"/>
      <c r="D7950" s="94"/>
      <c r="E7950" s="94"/>
      <c r="F7950" s="93"/>
      <c r="G7950" s="96"/>
    </row>
    <row r="7951">
      <c r="A7951" s="93"/>
      <c r="B7951" s="94"/>
      <c r="C7951" s="94"/>
      <c r="D7951" s="94"/>
      <c r="E7951" s="94"/>
      <c r="F7951" s="93"/>
      <c r="G7951" s="96"/>
    </row>
    <row r="7952">
      <c r="A7952" s="93"/>
      <c r="B7952" s="94"/>
      <c r="C7952" s="94"/>
      <c r="D7952" s="94"/>
      <c r="E7952" s="94"/>
      <c r="F7952" s="93"/>
      <c r="G7952" s="96"/>
    </row>
    <row r="7953">
      <c r="A7953" s="93"/>
      <c r="B7953" s="94"/>
      <c r="C7953" s="94"/>
      <c r="D7953" s="94"/>
      <c r="E7953" s="94"/>
      <c r="F7953" s="93"/>
      <c r="G7953" s="96"/>
    </row>
    <row r="7954">
      <c r="A7954" s="93"/>
      <c r="B7954" s="94"/>
      <c r="C7954" s="94"/>
      <c r="D7954" s="94"/>
      <c r="E7954" s="94"/>
      <c r="F7954" s="93"/>
      <c r="G7954" s="96"/>
    </row>
    <row r="7955">
      <c r="A7955" s="93"/>
      <c r="B7955" s="94"/>
      <c r="C7955" s="94"/>
      <c r="D7955" s="94"/>
      <c r="E7955" s="94"/>
      <c r="F7955" s="93"/>
      <c r="G7955" s="96"/>
    </row>
    <row r="7956">
      <c r="A7956" s="93"/>
      <c r="B7956" s="94"/>
      <c r="C7956" s="94"/>
      <c r="D7956" s="94"/>
      <c r="E7956" s="94"/>
      <c r="F7956" s="93"/>
      <c r="G7956" s="96"/>
    </row>
    <row r="7957">
      <c r="A7957" s="93"/>
      <c r="B7957" s="94"/>
      <c r="C7957" s="94"/>
      <c r="D7957" s="94"/>
      <c r="E7957" s="94"/>
      <c r="F7957" s="93"/>
      <c r="G7957" s="96"/>
    </row>
    <row r="7958">
      <c r="A7958" s="93"/>
      <c r="B7958" s="94"/>
      <c r="C7958" s="94"/>
      <c r="D7958" s="94"/>
      <c r="E7958" s="94"/>
      <c r="F7958" s="93"/>
      <c r="G7958" s="96"/>
    </row>
    <row r="7959">
      <c r="A7959" s="93"/>
      <c r="B7959" s="94"/>
      <c r="C7959" s="94"/>
      <c r="D7959" s="94"/>
      <c r="E7959" s="94"/>
      <c r="F7959" s="93"/>
      <c r="G7959" s="96"/>
    </row>
    <row r="7960">
      <c r="A7960" s="93"/>
      <c r="B7960" s="94"/>
      <c r="C7960" s="94"/>
      <c r="D7960" s="94"/>
      <c r="E7960" s="94"/>
      <c r="F7960" s="93"/>
      <c r="G7960" s="93"/>
    </row>
    <row r="7961">
      <c r="A7961" s="93"/>
      <c r="B7961" s="94"/>
      <c r="C7961" s="94"/>
      <c r="D7961" s="94"/>
      <c r="E7961" s="94"/>
      <c r="F7961" s="93"/>
      <c r="G7961" s="93"/>
    </row>
    <row r="7962">
      <c r="A7962" s="93"/>
      <c r="B7962" s="94"/>
      <c r="C7962" s="94"/>
      <c r="D7962" s="94"/>
      <c r="E7962" s="94"/>
      <c r="F7962" s="93"/>
      <c r="G7962" s="93"/>
    </row>
    <row r="7963">
      <c r="A7963" s="93"/>
      <c r="B7963" s="94"/>
      <c r="C7963" s="94"/>
      <c r="D7963" s="94"/>
      <c r="E7963" s="94"/>
      <c r="F7963" s="93"/>
      <c r="G7963" s="93"/>
    </row>
    <row r="7964">
      <c r="A7964" s="93"/>
      <c r="B7964" s="94"/>
      <c r="C7964" s="94"/>
      <c r="D7964" s="94"/>
      <c r="E7964" s="94"/>
      <c r="F7964" s="93"/>
      <c r="G7964" s="93"/>
    </row>
    <row r="7965">
      <c r="A7965" s="93"/>
      <c r="B7965" s="94"/>
      <c r="C7965" s="94"/>
      <c r="D7965" s="94"/>
      <c r="E7965" s="94"/>
      <c r="F7965" s="93"/>
      <c r="G7965" s="96"/>
    </row>
    <row r="7966">
      <c r="A7966" s="93"/>
      <c r="B7966" s="94"/>
      <c r="C7966" s="94"/>
      <c r="D7966" s="94"/>
      <c r="E7966" s="94"/>
      <c r="F7966" s="93"/>
      <c r="G7966" s="96"/>
    </row>
    <row r="7967">
      <c r="A7967" s="93"/>
      <c r="B7967" s="94"/>
      <c r="C7967" s="94"/>
      <c r="D7967" s="94"/>
      <c r="E7967" s="94"/>
      <c r="F7967" s="93"/>
      <c r="G7967" s="96"/>
    </row>
    <row r="7968">
      <c r="A7968" s="93"/>
      <c r="B7968" s="94"/>
      <c r="C7968" s="94"/>
      <c r="D7968" s="94"/>
      <c r="E7968" s="94"/>
      <c r="F7968" s="93"/>
      <c r="G7968" s="96"/>
    </row>
    <row r="7969">
      <c r="A7969" s="93"/>
      <c r="B7969" s="94"/>
      <c r="C7969" s="94"/>
      <c r="D7969" s="94"/>
      <c r="E7969" s="94"/>
      <c r="F7969" s="93"/>
      <c r="G7969" s="96"/>
    </row>
    <row r="7970">
      <c r="A7970" s="93"/>
      <c r="B7970" s="94"/>
      <c r="C7970" s="94"/>
      <c r="D7970" s="94"/>
      <c r="E7970" s="94"/>
      <c r="F7970" s="93"/>
      <c r="G7970" s="96"/>
    </row>
    <row r="7971">
      <c r="A7971" s="93"/>
      <c r="B7971" s="94"/>
      <c r="C7971" s="94"/>
      <c r="D7971" s="94"/>
      <c r="E7971" s="94"/>
      <c r="F7971" s="93"/>
      <c r="G7971" s="96"/>
    </row>
    <row r="7972">
      <c r="A7972" s="93"/>
      <c r="B7972" s="94"/>
      <c r="C7972" s="94"/>
      <c r="D7972" s="94"/>
      <c r="E7972" s="94"/>
      <c r="F7972" s="93"/>
      <c r="G7972" s="96"/>
    </row>
    <row r="7973">
      <c r="A7973" s="93"/>
      <c r="B7973" s="94"/>
      <c r="C7973" s="94"/>
      <c r="D7973" s="94"/>
      <c r="E7973" s="94"/>
      <c r="F7973" s="93"/>
      <c r="G7973" s="96"/>
    </row>
    <row r="7974">
      <c r="A7974" s="93"/>
      <c r="B7974" s="94"/>
      <c r="C7974" s="94"/>
      <c r="D7974" s="94"/>
      <c r="E7974" s="94"/>
      <c r="F7974" s="93"/>
      <c r="G7974" s="96"/>
    </row>
    <row r="7975">
      <c r="A7975" s="93"/>
      <c r="B7975" s="94"/>
      <c r="C7975" s="94"/>
      <c r="D7975" s="94"/>
      <c r="E7975" s="94"/>
      <c r="F7975" s="93"/>
      <c r="G7975" s="96"/>
    </row>
    <row r="7976">
      <c r="A7976" s="93"/>
      <c r="B7976" s="94"/>
      <c r="C7976" s="94"/>
      <c r="D7976" s="94"/>
      <c r="E7976" s="94"/>
      <c r="F7976" s="93"/>
      <c r="G7976" s="96"/>
    </row>
    <row r="7977">
      <c r="A7977" s="93"/>
      <c r="B7977" s="94"/>
      <c r="C7977" s="94"/>
      <c r="D7977" s="94"/>
      <c r="E7977" s="94"/>
      <c r="F7977" s="93"/>
      <c r="G7977" s="96"/>
    </row>
    <row r="7978">
      <c r="A7978" s="93"/>
      <c r="B7978" s="94"/>
      <c r="C7978" s="94"/>
      <c r="D7978" s="94"/>
      <c r="E7978" s="94"/>
      <c r="F7978" s="93"/>
      <c r="G7978" s="96"/>
    </row>
    <row r="7979">
      <c r="A7979" s="93"/>
      <c r="B7979" s="94"/>
      <c r="C7979" s="94"/>
      <c r="D7979" s="94"/>
      <c r="E7979" s="94"/>
      <c r="F7979" s="93"/>
      <c r="G7979" s="96"/>
    </row>
    <row r="7980">
      <c r="A7980" s="93"/>
      <c r="B7980" s="94"/>
      <c r="C7980" s="94"/>
      <c r="D7980" s="94"/>
      <c r="E7980" s="94"/>
      <c r="F7980" s="93"/>
      <c r="G7980" s="96"/>
    </row>
    <row r="7981">
      <c r="A7981" s="93"/>
      <c r="B7981" s="94"/>
      <c r="C7981" s="94"/>
      <c r="D7981" s="94"/>
      <c r="E7981" s="94"/>
      <c r="F7981" s="93"/>
      <c r="G7981" s="96"/>
    </row>
    <row r="7982">
      <c r="A7982" s="93"/>
      <c r="B7982" s="94"/>
      <c r="C7982" s="94"/>
      <c r="D7982" s="94"/>
      <c r="E7982" s="94"/>
      <c r="F7982" s="93"/>
      <c r="G7982" s="96"/>
    </row>
    <row r="7983">
      <c r="A7983" s="93"/>
      <c r="B7983" s="94"/>
      <c r="C7983" s="94"/>
      <c r="D7983" s="94"/>
      <c r="E7983" s="94"/>
      <c r="F7983" s="93"/>
      <c r="G7983" s="93"/>
    </row>
    <row r="7984">
      <c r="A7984" s="93"/>
      <c r="B7984" s="94"/>
      <c r="C7984" s="94"/>
      <c r="D7984" s="94"/>
      <c r="E7984" s="94"/>
      <c r="F7984" s="93"/>
      <c r="G7984" s="93"/>
    </row>
    <row r="7985">
      <c r="A7985" s="93"/>
      <c r="B7985" s="94"/>
      <c r="C7985" s="94"/>
      <c r="D7985" s="94"/>
      <c r="E7985" s="94"/>
      <c r="F7985" s="93"/>
      <c r="G7985" s="96"/>
    </row>
    <row r="7986">
      <c r="A7986" s="93"/>
      <c r="B7986" s="94"/>
      <c r="C7986" s="94"/>
      <c r="D7986" s="94"/>
      <c r="E7986" s="94"/>
      <c r="F7986" s="93"/>
      <c r="G7986" s="96"/>
    </row>
    <row r="7987">
      <c r="A7987" s="93"/>
      <c r="B7987" s="94"/>
      <c r="C7987" s="94"/>
      <c r="D7987" s="94"/>
      <c r="E7987" s="94"/>
      <c r="F7987" s="93"/>
      <c r="G7987" s="96"/>
    </row>
    <row r="7988">
      <c r="A7988" s="93"/>
      <c r="B7988" s="94"/>
      <c r="C7988" s="94"/>
      <c r="D7988" s="94"/>
      <c r="E7988" s="94"/>
      <c r="F7988" s="93"/>
      <c r="G7988" s="96"/>
    </row>
    <row r="7989">
      <c r="A7989" s="93"/>
      <c r="B7989" s="94"/>
      <c r="C7989" s="94"/>
      <c r="D7989" s="94"/>
      <c r="E7989" s="94"/>
      <c r="F7989" s="93"/>
      <c r="G7989" s="96"/>
    </row>
    <row r="7990">
      <c r="A7990" s="93"/>
      <c r="B7990" s="94"/>
      <c r="C7990" s="94"/>
      <c r="D7990" s="94"/>
      <c r="E7990" s="94"/>
      <c r="F7990" s="93"/>
      <c r="G7990" s="96"/>
    </row>
    <row r="7991">
      <c r="A7991" s="93"/>
      <c r="B7991" s="94"/>
      <c r="C7991" s="94"/>
      <c r="D7991" s="94"/>
      <c r="E7991" s="94"/>
      <c r="F7991" s="93"/>
      <c r="G7991" s="96"/>
    </row>
    <row r="7992">
      <c r="A7992" s="93"/>
      <c r="B7992" s="94"/>
      <c r="C7992" s="94"/>
      <c r="D7992" s="94"/>
      <c r="E7992" s="94"/>
      <c r="F7992" s="93"/>
      <c r="G7992" s="96"/>
    </row>
    <row r="7993">
      <c r="A7993" s="93"/>
      <c r="B7993" s="94"/>
      <c r="C7993" s="94"/>
      <c r="D7993" s="94"/>
      <c r="E7993" s="94"/>
      <c r="F7993" s="93"/>
      <c r="G7993" s="96"/>
    </row>
    <row r="7994">
      <c r="A7994" s="93"/>
      <c r="B7994" s="94"/>
      <c r="C7994" s="94"/>
      <c r="D7994" s="94"/>
      <c r="E7994" s="94"/>
      <c r="F7994" s="93"/>
      <c r="G7994" s="93"/>
    </row>
    <row r="7995">
      <c r="A7995" s="93"/>
      <c r="B7995" s="94"/>
      <c r="C7995" s="94"/>
      <c r="D7995" s="94"/>
      <c r="E7995" s="94"/>
      <c r="F7995" s="93"/>
      <c r="G7995" s="93"/>
    </row>
    <row r="7996">
      <c r="A7996" s="93"/>
      <c r="B7996" s="94"/>
      <c r="C7996" s="94"/>
      <c r="D7996" s="94"/>
      <c r="E7996" s="94"/>
      <c r="F7996" s="93"/>
      <c r="G7996" s="93"/>
    </row>
    <row r="7997">
      <c r="A7997" s="93"/>
      <c r="B7997" s="94"/>
      <c r="C7997" s="94"/>
      <c r="D7997" s="94"/>
      <c r="E7997" s="94"/>
      <c r="F7997" s="93"/>
      <c r="G7997" s="93"/>
    </row>
    <row r="7998">
      <c r="A7998" s="93"/>
      <c r="B7998" s="94"/>
      <c r="C7998" s="94"/>
      <c r="D7998" s="94"/>
      <c r="E7998" s="94"/>
      <c r="F7998" s="93"/>
      <c r="G7998" s="96"/>
    </row>
    <row r="7999">
      <c r="A7999" s="93"/>
      <c r="B7999" s="94"/>
      <c r="C7999" s="94"/>
      <c r="D7999" s="94"/>
      <c r="E7999" s="94"/>
      <c r="F7999" s="93"/>
      <c r="G7999" s="96"/>
    </row>
    <row r="8000">
      <c r="A8000" s="93"/>
      <c r="B8000" s="94"/>
      <c r="C8000" s="94"/>
      <c r="D8000" s="94"/>
      <c r="E8000" s="94"/>
      <c r="F8000" s="93"/>
      <c r="G8000" s="96"/>
    </row>
    <row r="8001">
      <c r="A8001" s="93"/>
      <c r="B8001" s="94"/>
      <c r="C8001" s="94"/>
      <c r="D8001" s="94"/>
      <c r="E8001" s="94"/>
      <c r="F8001" s="93"/>
      <c r="G8001" s="96"/>
    </row>
    <row r="8002">
      <c r="A8002" s="93"/>
      <c r="B8002" s="94"/>
      <c r="C8002" s="94"/>
      <c r="D8002" s="94"/>
      <c r="E8002" s="94"/>
      <c r="F8002" s="93"/>
      <c r="G8002" s="96"/>
    </row>
    <row r="8003">
      <c r="A8003" s="93"/>
      <c r="B8003" s="94"/>
      <c r="C8003" s="94"/>
      <c r="D8003" s="94"/>
      <c r="E8003" s="94"/>
      <c r="F8003" s="93"/>
      <c r="G8003" s="96"/>
    </row>
    <row r="8004">
      <c r="A8004" s="93"/>
      <c r="B8004" s="94"/>
      <c r="C8004" s="94"/>
      <c r="D8004" s="94"/>
      <c r="E8004" s="94"/>
      <c r="F8004" s="93"/>
      <c r="G8004" s="93"/>
    </row>
    <row r="8005">
      <c r="A8005" s="93"/>
      <c r="B8005" s="94"/>
      <c r="C8005" s="94"/>
      <c r="D8005" s="94"/>
      <c r="E8005" s="94"/>
      <c r="F8005" s="93"/>
      <c r="G8005" s="93"/>
    </row>
    <row r="8006">
      <c r="A8006" s="93"/>
      <c r="B8006" s="94"/>
      <c r="C8006" s="94"/>
      <c r="D8006" s="94"/>
      <c r="E8006" s="94"/>
      <c r="F8006" s="93"/>
      <c r="G8006" s="96"/>
    </row>
    <row r="8007">
      <c r="A8007" s="93"/>
      <c r="B8007" s="94"/>
      <c r="C8007" s="94"/>
      <c r="D8007" s="94"/>
      <c r="E8007" s="94"/>
      <c r="F8007" s="93"/>
      <c r="G8007" s="93"/>
    </row>
    <row r="8008">
      <c r="A8008" s="93"/>
      <c r="B8008" s="94"/>
      <c r="C8008" s="94"/>
      <c r="D8008" s="94"/>
      <c r="E8008" s="94"/>
      <c r="F8008" s="93"/>
      <c r="G8008" s="93"/>
    </row>
    <row r="8009">
      <c r="A8009" s="93"/>
      <c r="B8009" s="94"/>
      <c r="C8009" s="94"/>
      <c r="D8009" s="94"/>
      <c r="E8009" s="94"/>
      <c r="F8009" s="93"/>
      <c r="G8009" s="93"/>
    </row>
    <row r="8010">
      <c r="A8010" s="93"/>
      <c r="B8010" s="94"/>
      <c r="C8010" s="94"/>
      <c r="D8010" s="94"/>
      <c r="E8010" s="94"/>
      <c r="F8010" s="93"/>
      <c r="G8010" s="93"/>
    </row>
    <row r="8011">
      <c r="A8011" s="93"/>
      <c r="B8011" s="94"/>
      <c r="C8011" s="94"/>
      <c r="D8011" s="94"/>
      <c r="E8011" s="94"/>
      <c r="F8011" s="93"/>
      <c r="G8011" s="96"/>
    </row>
    <row r="8012">
      <c r="A8012" s="93"/>
      <c r="B8012" s="94"/>
      <c r="C8012" s="94"/>
      <c r="D8012" s="94"/>
      <c r="E8012" s="94"/>
      <c r="F8012" s="93"/>
      <c r="G8012" s="96"/>
    </row>
    <row r="8013">
      <c r="A8013" s="93"/>
      <c r="B8013" s="94"/>
      <c r="C8013" s="94"/>
      <c r="D8013" s="94"/>
      <c r="E8013" s="94"/>
      <c r="F8013" s="93"/>
      <c r="G8013" s="96"/>
    </row>
    <row r="8014">
      <c r="A8014" s="93"/>
      <c r="B8014" s="94"/>
      <c r="C8014" s="94"/>
      <c r="D8014" s="94"/>
      <c r="E8014" s="94"/>
      <c r="F8014" s="93"/>
      <c r="G8014" s="96"/>
    </row>
    <row r="8015">
      <c r="A8015" s="93"/>
      <c r="B8015" s="94"/>
      <c r="C8015" s="94"/>
      <c r="D8015" s="94"/>
      <c r="E8015" s="94"/>
      <c r="F8015" s="93"/>
      <c r="G8015" s="96"/>
    </row>
    <row r="8016">
      <c r="A8016" s="93"/>
      <c r="B8016" s="94"/>
      <c r="C8016" s="94"/>
      <c r="D8016" s="94"/>
      <c r="E8016" s="94"/>
      <c r="F8016" s="93"/>
      <c r="G8016" s="96"/>
    </row>
    <row r="8017">
      <c r="A8017" s="93"/>
      <c r="B8017" s="94"/>
      <c r="C8017" s="94"/>
      <c r="D8017" s="94"/>
      <c r="E8017" s="94"/>
      <c r="F8017" s="93"/>
      <c r="G8017" s="96"/>
    </row>
    <row r="8018">
      <c r="A8018" s="93"/>
      <c r="B8018" s="94"/>
      <c r="C8018" s="94"/>
      <c r="D8018" s="94"/>
      <c r="E8018" s="94"/>
      <c r="F8018" s="93"/>
      <c r="G8018" s="96"/>
    </row>
    <row r="8019">
      <c r="A8019" s="93"/>
      <c r="B8019" s="94"/>
      <c r="C8019" s="94"/>
      <c r="D8019" s="94"/>
      <c r="E8019" s="94"/>
      <c r="F8019" s="93"/>
      <c r="G8019" s="96"/>
    </row>
    <row r="8020">
      <c r="A8020" s="93"/>
      <c r="B8020" s="94"/>
      <c r="C8020" s="94"/>
      <c r="D8020" s="94"/>
      <c r="E8020" s="94"/>
      <c r="F8020" s="93"/>
      <c r="G8020" s="96"/>
    </row>
    <row r="8021">
      <c r="A8021" s="93"/>
      <c r="B8021" s="94"/>
      <c r="C8021" s="94"/>
      <c r="D8021" s="94"/>
      <c r="E8021" s="94"/>
      <c r="F8021" s="93"/>
      <c r="G8021" s="96"/>
    </row>
    <row r="8022">
      <c r="A8022" s="93"/>
      <c r="B8022" s="94"/>
      <c r="C8022" s="94"/>
      <c r="D8022" s="94"/>
      <c r="E8022" s="94"/>
      <c r="F8022" s="93"/>
      <c r="G8022" s="96"/>
    </row>
    <row r="8023">
      <c r="A8023" s="93"/>
      <c r="B8023" s="94"/>
      <c r="C8023" s="94"/>
      <c r="D8023" s="94"/>
      <c r="E8023" s="94"/>
      <c r="F8023" s="93"/>
      <c r="G8023" s="96"/>
    </row>
    <row r="8024">
      <c r="A8024" s="93"/>
      <c r="B8024" s="94"/>
      <c r="C8024" s="94"/>
      <c r="D8024" s="94"/>
      <c r="E8024" s="94"/>
      <c r="F8024" s="93"/>
      <c r="G8024" s="96"/>
    </row>
    <row r="8025">
      <c r="A8025" s="93"/>
      <c r="B8025" s="94"/>
      <c r="C8025" s="94"/>
      <c r="D8025" s="94"/>
      <c r="E8025" s="94"/>
      <c r="F8025" s="93"/>
      <c r="G8025" s="96"/>
    </row>
    <row r="8026">
      <c r="A8026" s="93"/>
      <c r="B8026" s="94"/>
      <c r="C8026" s="94"/>
      <c r="D8026" s="94"/>
      <c r="E8026" s="94"/>
      <c r="F8026" s="93"/>
      <c r="G8026" s="96"/>
    </row>
    <row r="8027">
      <c r="A8027" s="93"/>
      <c r="B8027" s="94"/>
      <c r="C8027" s="94"/>
      <c r="D8027" s="94"/>
      <c r="E8027" s="94"/>
      <c r="F8027" s="93"/>
      <c r="G8027" s="93"/>
    </row>
    <row r="8028">
      <c r="A8028" s="93"/>
      <c r="B8028" s="94"/>
      <c r="C8028" s="94"/>
      <c r="D8028" s="94"/>
      <c r="E8028" s="94"/>
      <c r="F8028" s="93"/>
      <c r="G8028" s="93"/>
    </row>
    <row r="8029">
      <c r="A8029" s="93"/>
      <c r="B8029" s="94"/>
      <c r="C8029" s="94"/>
      <c r="D8029" s="94"/>
      <c r="E8029" s="94"/>
      <c r="F8029" s="93"/>
      <c r="G8029" s="93"/>
    </row>
    <row r="8030">
      <c r="A8030" s="93"/>
      <c r="B8030" s="94"/>
      <c r="C8030" s="94"/>
      <c r="D8030" s="94"/>
      <c r="E8030" s="94"/>
      <c r="F8030" s="93"/>
      <c r="G8030" s="93"/>
    </row>
    <row r="8031">
      <c r="A8031" s="93"/>
      <c r="B8031" s="94"/>
      <c r="C8031" s="94"/>
      <c r="D8031" s="94"/>
      <c r="E8031" s="94"/>
      <c r="F8031" s="93"/>
      <c r="G8031" s="93"/>
    </row>
    <row r="8032">
      <c r="A8032" s="93"/>
      <c r="B8032" s="94"/>
      <c r="C8032" s="94"/>
      <c r="D8032" s="94"/>
      <c r="E8032" s="94"/>
      <c r="F8032" s="93"/>
      <c r="G8032" s="93"/>
    </row>
    <row r="8033">
      <c r="A8033" s="93"/>
      <c r="B8033" s="94"/>
      <c r="C8033" s="94"/>
      <c r="D8033" s="94"/>
      <c r="E8033" s="94"/>
      <c r="F8033" s="93"/>
      <c r="G8033" s="93"/>
    </row>
    <row r="8034">
      <c r="A8034" s="93"/>
      <c r="B8034" s="94"/>
      <c r="C8034" s="94"/>
      <c r="D8034" s="94"/>
      <c r="E8034" s="94"/>
      <c r="F8034" s="93"/>
      <c r="G8034" s="93"/>
    </row>
    <row r="8035">
      <c r="A8035" s="93"/>
      <c r="B8035" s="94"/>
      <c r="C8035" s="94"/>
      <c r="D8035" s="94"/>
      <c r="E8035" s="94"/>
      <c r="F8035" s="93"/>
      <c r="G8035" s="96"/>
    </row>
    <row r="8036">
      <c r="A8036" s="93"/>
      <c r="B8036" s="94"/>
      <c r="C8036" s="94"/>
      <c r="D8036" s="94"/>
      <c r="E8036" s="94"/>
      <c r="F8036" s="93"/>
      <c r="G8036" s="96"/>
    </row>
    <row r="8037">
      <c r="A8037" s="93"/>
      <c r="B8037" s="94"/>
      <c r="C8037" s="94"/>
      <c r="D8037" s="94"/>
      <c r="E8037" s="94"/>
      <c r="F8037" s="93"/>
      <c r="G8037" s="96"/>
    </row>
    <row r="8038">
      <c r="A8038" s="93"/>
      <c r="B8038" s="94"/>
      <c r="C8038" s="94"/>
      <c r="D8038" s="94"/>
      <c r="E8038" s="94"/>
      <c r="F8038" s="93"/>
      <c r="G8038" s="96"/>
    </row>
    <row r="8039">
      <c r="A8039" s="93"/>
      <c r="B8039" s="94"/>
      <c r="C8039" s="94"/>
      <c r="D8039" s="94"/>
      <c r="E8039" s="94"/>
      <c r="F8039" s="93"/>
      <c r="G8039" s="96"/>
    </row>
    <row r="8040">
      <c r="A8040" s="93"/>
      <c r="B8040" s="94"/>
      <c r="C8040" s="94"/>
      <c r="D8040" s="94"/>
      <c r="E8040" s="94"/>
      <c r="F8040" s="93"/>
      <c r="G8040" s="96"/>
    </row>
    <row r="8041">
      <c r="A8041" s="93"/>
      <c r="B8041" s="94"/>
      <c r="C8041" s="94"/>
      <c r="D8041" s="94"/>
      <c r="E8041" s="94"/>
      <c r="F8041" s="93"/>
      <c r="G8041" s="96"/>
    </row>
    <row r="8042">
      <c r="A8042" s="93"/>
      <c r="B8042" s="94"/>
      <c r="C8042" s="94"/>
      <c r="D8042" s="94"/>
      <c r="E8042" s="94"/>
      <c r="F8042" s="93"/>
      <c r="G8042" s="96"/>
    </row>
    <row r="8043">
      <c r="A8043" s="93"/>
      <c r="B8043" s="94"/>
      <c r="C8043" s="94"/>
      <c r="D8043" s="94"/>
      <c r="E8043" s="94"/>
      <c r="F8043" s="93"/>
      <c r="G8043" s="96"/>
    </row>
    <row r="8044">
      <c r="A8044" s="93"/>
      <c r="B8044" s="94"/>
      <c r="C8044" s="94"/>
      <c r="D8044" s="94"/>
      <c r="E8044" s="94"/>
      <c r="F8044" s="93"/>
      <c r="G8044" s="96"/>
    </row>
    <row r="8045">
      <c r="A8045" s="93"/>
      <c r="B8045" s="94"/>
      <c r="C8045" s="94"/>
      <c r="D8045" s="94"/>
      <c r="E8045" s="94"/>
      <c r="F8045" s="93"/>
      <c r="G8045" s="96"/>
    </row>
    <row r="8046">
      <c r="A8046" s="93"/>
      <c r="B8046" s="94"/>
      <c r="C8046" s="94"/>
      <c r="D8046" s="94"/>
      <c r="E8046" s="94"/>
      <c r="F8046" s="93"/>
      <c r="G8046" s="96"/>
    </row>
    <row r="8047">
      <c r="A8047" s="93"/>
      <c r="B8047" s="94"/>
      <c r="C8047" s="94"/>
      <c r="D8047" s="94"/>
      <c r="E8047" s="94"/>
      <c r="F8047" s="93"/>
      <c r="G8047" s="96"/>
    </row>
    <row r="8048">
      <c r="A8048" s="93"/>
      <c r="B8048" s="94"/>
      <c r="C8048" s="94"/>
      <c r="D8048" s="94"/>
      <c r="E8048" s="94"/>
      <c r="F8048" s="93"/>
      <c r="G8048" s="96"/>
    </row>
    <row r="8049">
      <c r="A8049" s="93"/>
      <c r="B8049" s="94"/>
      <c r="C8049" s="94"/>
      <c r="D8049" s="94"/>
      <c r="E8049" s="94"/>
      <c r="F8049" s="93"/>
      <c r="G8049" s="96"/>
    </row>
    <row r="8050">
      <c r="A8050" s="93"/>
      <c r="B8050" s="94"/>
      <c r="C8050" s="94"/>
      <c r="D8050" s="94"/>
      <c r="E8050" s="94"/>
      <c r="F8050" s="93"/>
      <c r="G8050" s="96"/>
    </row>
    <row r="8051">
      <c r="A8051" s="93"/>
      <c r="B8051" s="94"/>
      <c r="C8051" s="94"/>
      <c r="D8051" s="94"/>
      <c r="E8051" s="94"/>
      <c r="F8051" s="93"/>
      <c r="G8051" s="96"/>
    </row>
    <row r="8052">
      <c r="A8052" s="93"/>
      <c r="B8052" s="94"/>
      <c r="C8052" s="94"/>
      <c r="D8052" s="94"/>
      <c r="E8052" s="94"/>
      <c r="F8052" s="93"/>
      <c r="G8052" s="96"/>
    </row>
    <row r="8053">
      <c r="A8053" s="93"/>
      <c r="B8053" s="94"/>
      <c r="C8053" s="94"/>
      <c r="D8053" s="94"/>
      <c r="E8053" s="94"/>
      <c r="F8053" s="93"/>
      <c r="G8053" s="96"/>
    </row>
    <row r="8054">
      <c r="A8054" s="93"/>
      <c r="B8054" s="94"/>
      <c r="C8054" s="94"/>
      <c r="D8054" s="94"/>
      <c r="E8054" s="94"/>
      <c r="F8054" s="93"/>
      <c r="G8054" s="96"/>
    </row>
    <row r="8055">
      <c r="A8055" s="93"/>
      <c r="B8055" s="94"/>
      <c r="C8055" s="94"/>
      <c r="D8055" s="94"/>
      <c r="E8055" s="94"/>
      <c r="F8055" s="93"/>
      <c r="G8055" s="96"/>
    </row>
    <row r="8056">
      <c r="A8056" s="93"/>
      <c r="B8056" s="94"/>
      <c r="C8056" s="94"/>
      <c r="D8056" s="94"/>
      <c r="E8056" s="94"/>
      <c r="F8056" s="93"/>
      <c r="G8056" s="96"/>
    </row>
    <row r="8057">
      <c r="A8057" s="93"/>
      <c r="B8057" s="94"/>
      <c r="C8057" s="94"/>
      <c r="D8057" s="94"/>
      <c r="E8057" s="94"/>
      <c r="F8057" s="93"/>
      <c r="G8057" s="96"/>
    </row>
    <row r="8058">
      <c r="A8058" s="93"/>
      <c r="B8058" s="94"/>
      <c r="C8058" s="94"/>
      <c r="D8058" s="94"/>
      <c r="E8058" s="94"/>
      <c r="F8058" s="93"/>
      <c r="G8058" s="93"/>
    </row>
    <row r="8059">
      <c r="A8059" s="93"/>
      <c r="B8059" s="94"/>
      <c r="C8059" s="94"/>
      <c r="D8059" s="94"/>
      <c r="E8059" s="94"/>
      <c r="F8059" s="93"/>
      <c r="G8059" s="93"/>
    </row>
    <row r="8060">
      <c r="A8060" s="93"/>
      <c r="B8060" s="94"/>
      <c r="C8060" s="94"/>
      <c r="D8060" s="94"/>
      <c r="E8060" s="94"/>
      <c r="F8060" s="93"/>
      <c r="G8060" s="93"/>
    </row>
    <row r="8061">
      <c r="A8061" s="93"/>
      <c r="B8061" s="94"/>
      <c r="C8061" s="94"/>
      <c r="D8061" s="94"/>
      <c r="E8061" s="94"/>
      <c r="F8061" s="93"/>
      <c r="G8061" s="93"/>
    </row>
    <row r="8062">
      <c r="A8062" s="93"/>
      <c r="B8062" s="94"/>
      <c r="C8062" s="94"/>
      <c r="D8062" s="94"/>
      <c r="E8062" s="94"/>
      <c r="F8062" s="93"/>
      <c r="G8062" s="96"/>
    </row>
    <row r="8063">
      <c r="A8063" s="93"/>
      <c r="B8063" s="94"/>
      <c r="C8063" s="94"/>
      <c r="D8063" s="94"/>
      <c r="E8063" s="94"/>
      <c r="F8063" s="93"/>
      <c r="G8063" s="96"/>
    </row>
    <row r="8064">
      <c r="A8064" s="93"/>
      <c r="B8064" s="94"/>
      <c r="C8064" s="94"/>
      <c r="D8064" s="94"/>
      <c r="E8064" s="94"/>
      <c r="F8064" s="93"/>
      <c r="G8064" s="96"/>
    </row>
    <row r="8065">
      <c r="A8065" s="93"/>
      <c r="B8065" s="94"/>
      <c r="C8065" s="94"/>
      <c r="D8065" s="94"/>
      <c r="E8065" s="94"/>
      <c r="F8065" s="93"/>
      <c r="G8065" s="96"/>
    </row>
    <row r="8066">
      <c r="A8066" s="93"/>
      <c r="B8066" s="94"/>
      <c r="C8066" s="94"/>
      <c r="D8066" s="94"/>
      <c r="E8066" s="94"/>
      <c r="F8066" s="93"/>
      <c r="G8066" s="93"/>
    </row>
    <row r="8067">
      <c r="A8067" s="93"/>
      <c r="B8067" s="94"/>
      <c r="C8067" s="94"/>
      <c r="D8067" s="94"/>
      <c r="E8067" s="94"/>
      <c r="F8067" s="93"/>
      <c r="G8067" s="93"/>
    </row>
    <row r="8068">
      <c r="A8068" s="93"/>
      <c r="B8068" s="94"/>
      <c r="C8068" s="94"/>
      <c r="D8068" s="94"/>
      <c r="E8068" s="94"/>
      <c r="F8068" s="93"/>
      <c r="G8068" s="93"/>
    </row>
    <row r="8069">
      <c r="A8069" s="93"/>
      <c r="B8069" s="94"/>
      <c r="C8069" s="94"/>
      <c r="D8069" s="94"/>
      <c r="E8069" s="94"/>
      <c r="F8069" s="93"/>
      <c r="G8069" s="96"/>
    </row>
    <row r="8070">
      <c r="A8070" s="93"/>
      <c r="B8070" s="94"/>
      <c r="C8070" s="94"/>
      <c r="D8070" s="94"/>
      <c r="E8070" s="94"/>
      <c r="F8070" s="93"/>
      <c r="G8070" s="96"/>
    </row>
    <row r="8071">
      <c r="A8071" s="93"/>
      <c r="B8071" s="94"/>
      <c r="C8071" s="94"/>
      <c r="D8071" s="94"/>
      <c r="E8071" s="94"/>
      <c r="F8071" s="93"/>
      <c r="G8071" s="96"/>
    </row>
    <row r="8072">
      <c r="A8072" s="93"/>
      <c r="B8072" s="94"/>
      <c r="C8072" s="94"/>
      <c r="D8072" s="94"/>
      <c r="E8072" s="94"/>
      <c r="F8072" s="93"/>
      <c r="G8072" s="96"/>
    </row>
    <row r="8073">
      <c r="A8073" s="93"/>
      <c r="B8073" s="94"/>
      <c r="C8073" s="94"/>
      <c r="D8073" s="94"/>
      <c r="E8073" s="94"/>
      <c r="F8073" s="93"/>
      <c r="G8073" s="96"/>
    </row>
    <row r="8074">
      <c r="A8074" s="93"/>
      <c r="B8074" s="94"/>
      <c r="C8074" s="94"/>
      <c r="D8074" s="94"/>
      <c r="E8074" s="94"/>
      <c r="F8074" s="93"/>
      <c r="G8074" s="96"/>
    </row>
    <row r="8075">
      <c r="A8075" s="93"/>
      <c r="B8075" s="94"/>
      <c r="C8075" s="94"/>
      <c r="D8075" s="94"/>
      <c r="E8075" s="94"/>
      <c r="F8075" s="93"/>
      <c r="G8075" s="96"/>
    </row>
    <row r="8076">
      <c r="A8076" s="93"/>
      <c r="B8076" s="94"/>
      <c r="C8076" s="94"/>
      <c r="D8076" s="94"/>
      <c r="E8076" s="94"/>
      <c r="F8076" s="93"/>
      <c r="G8076" s="96"/>
    </row>
    <row r="8077">
      <c r="A8077" s="93"/>
      <c r="B8077" s="94"/>
      <c r="C8077" s="94"/>
      <c r="D8077" s="94"/>
      <c r="E8077" s="94"/>
      <c r="F8077" s="93"/>
      <c r="G8077" s="96"/>
    </row>
    <row r="8078">
      <c r="A8078" s="93"/>
      <c r="B8078" s="94"/>
      <c r="C8078" s="94"/>
      <c r="D8078" s="94"/>
      <c r="E8078" s="94"/>
      <c r="F8078" s="93"/>
      <c r="G8078" s="96"/>
    </row>
    <row r="8079">
      <c r="A8079" s="93"/>
      <c r="B8079" s="94"/>
      <c r="C8079" s="94"/>
      <c r="D8079" s="94"/>
      <c r="E8079" s="94"/>
      <c r="F8079" s="93"/>
      <c r="G8079" s="93"/>
    </row>
    <row r="8080">
      <c r="A8080" s="93"/>
      <c r="B8080" s="94"/>
      <c r="C8080" s="94"/>
      <c r="D8080" s="94"/>
      <c r="E8080" s="94"/>
      <c r="F8080" s="93"/>
      <c r="G8080" s="93"/>
    </row>
    <row r="8081">
      <c r="A8081" s="93"/>
      <c r="B8081" s="94"/>
      <c r="C8081" s="94"/>
      <c r="D8081" s="94"/>
      <c r="E8081" s="94"/>
      <c r="F8081" s="93"/>
      <c r="G8081" s="93"/>
    </row>
    <row r="8082">
      <c r="A8082" s="93"/>
      <c r="B8082" s="94"/>
      <c r="C8082" s="94"/>
      <c r="D8082" s="94"/>
      <c r="E8082" s="94"/>
      <c r="F8082" s="93"/>
      <c r="G8082" s="93"/>
    </row>
    <row r="8083">
      <c r="A8083" s="93"/>
      <c r="B8083" s="94"/>
      <c r="C8083" s="94"/>
      <c r="D8083" s="94"/>
      <c r="E8083" s="94"/>
      <c r="F8083" s="93"/>
      <c r="G8083" s="93"/>
    </row>
    <row r="8084">
      <c r="A8084" s="93"/>
      <c r="B8084" s="94"/>
      <c r="C8084" s="94"/>
      <c r="D8084" s="94"/>
      <c r="E8084" s="94"/>
      <c r="F8084" s="93"/>
      <c r="G8084" s="96"/>
    </row>
    <row r="8085">
      <c r="A8085" s="93"/>
      <c r="B8085" s="94"/>
      <c r="C8085" s="94"/>
      <c r="D8085" s="94"/>
      <c r="E8085" s="94"/>
      <c r="F8085" s="93"/>
      <c r="G8085" s="96"/>
    </row>
    <row r="8086">
      <c r="A8086" s="93"/>
      <c r="B8086" s="94"/>
      <c r="C8086" s="94"/>
      <c r="D8086" s="94"/>
      <c r="E8086" s="94"/>
      <c r="F8086" s="93"/>
      <c r="G8086" s="96"/>
    </row>
    <row r="8087">
      <c r="A8087" s="93"/>
      <c r="B8087" s="94"/>
      <c r="C8087" s="94"/>
      <c r="D8087" s="94"/>
      <c r="E8087" s="94"/>
      <c r="F8087" s="93"/>
      <c r="G8087" s="96"/>
    </row>
    <row r="8088">
      <c r="A8088" s="93"/>
      <c r="B8088" s="94"/>
      <c r="C8088" s="94"/>
      <c r="D8088" s="94"/>
      <c r="E8088" s="94"/>
      <c r="F8088" s="93"/>
      <c r="G8088" s="96"/>
    </row>
    <row r="8089">
      <c r="A8089" s="93"/>
      <c r="B8089" s="94"/>
      <c r="C8089" s="94"/>
      <c r="D8089" s="94"/>
      <c r="E8089" s="94"/>
      <c r="F8089" s="93"/>
      <c r="G8089" s="96"/>
    </row>
    <row r="8090">
      <c r="A8090" s="93"/>
      <c r="B8090" s="94"/>
      <c r="C8090" s="94"/>
      <c r="D8090" s="94"/>
      <c r="E8090" s="94"/>
      <c r="F8090" s="93"/>
      <c r="G8090" s="96"/>
    </row>
    <row r="8091">
      <c r="A8091" s="93"/>
      <c r="B8091" s="94"/>
      <c r="C8091" s="94"/>
      <c r="D8091" s="94"/>
      <c r="E8091" s="94"/>
      <c r="F8091" s="93"/>
      <c r="G8091" s="96"/>
    </row>
    <row r="8092">
      <c r="A8092" s="93"/>
      <c r="B8092" s="94"/>
      <c r="C8092" s="94"/>
      <c r="D8092" s="94"/>
      <c r="E8092" s="94"/>
      <c r="F8092" s="93"/>
      <c r="G8092" s="96"/>
    </row>
    <row r="8093">
      <c r="A8093" s="93"/>
      <c r="B8093" s="94"/>
      <c r="C8093" s="94"/>
      <c r="D8093" s="94"/>
      <c r="E8093" s="94"/>
      <c r="F8093" s="93"/>
      <c r="G8093" s="96"/>
    </row>
    <row r="8094">
      <c r="A8094" s="93"/>
      <c r="B8094" s="94"/>
      <c r="C8094" s="94"/>
      <c r="D8094" s="94"/>
      <c r="E8094" s="94"/>
      <c r="F8094" s="93"/>
      <c r="G8094" s="96"/>
    </row>
    <row r="8095">
      <c r="A8095" s="93"/>
      <c r="B8095" s="94"/>
      <c r="C8095" s="94"/>
      <c r="D8095" s="94"/>
      <c r="E8095" s="94"/>
      <c r="F8095" s="93"/>
      <c r="G8095" s="96"/>
    </row>
    <row r="8096">
      <c r="A8096" s="93"/>
      <c r="B8096" s="94"/>
      <c r="C8096" s="94"/>
      <c r="D8096" s="94"/>
      <c r="E8096" s="94"/>
      <c r="F8096" s="93"/>
      <c r="G8096" s="96"/>
    </row>
    <row r="8097">
      <c r="A8097" s="93"/>
      <c r="B8097" s="94"/>
      <c r="C8097" s="94"/>
      <c r="D8097" s="94"/>
      <c r="E8097" s="94"/>
      <c r="F8097" s="93"/>
      <c r="G8097" s="96"/>
    </row>
    <row r="8098">
      <c r="A8098" s="93"/>
      <c r="B8098" s="94"/>
      <c r="C8098" s="94"/>
      <c r="D8098" s="94"/>
      <c r="E8098" s="94"/>
      <c r="F8098" s="93"/>
      <c r="G8098" s="93"/>
    </row>
    <row r="8099">
      <c r="A8099" s="93"/>
      <c r="B8099" s="94"/>
      <c r="C8099" s="94"/>
      <c r="D8099" s="94"/>
      <c r="E8099" s="94"/>
      <c r="F8099" s="93"/>
      <c r="G8099" s="96"/>
    </row>
    <row r="8100">
      <c r="A8100" s="93"/>
      <c r="B8100" s="94"/>
      <c r="C8100" s="94"/>
      <c r="D8100" s="94"/>
      <c r="E8100" s="94"/>
      <c r="F8100" s="93"/>
      <c r="G8100" s="96"/>
    </row>
    <row r="8101">
      <c r="A8101" s="93"/>
      <c r="B8101" s="94"/>
      <c r="C8101" s="94"/>
      <c r="D8101" s="94"/>
      <c r="E8101" s="94"/>
      <c r="F8101" s="93"/>
      <c r="G8101" s="96"/>
    </row>
    <row r="8102">
      <c r="A8102" s="93"/>
      <c r="B8102" s="94"/>
      <c r="C8102" s="94"/>
      <c r="D8102" s="94"/>
      <c r="E8102" s="94"/>
      <c r="F8102" s="93"/>
      <c r="G8102" s="96"/>
    </row>
    <row r="8103">
      <c r="A8103" s="93"/>
      <c r="B8103" s="94"/>
      <c r="C8103" s="94"/>
      <c r="D8103" s="94"/>
      <c r="E8103" s="94"/>
      <c r="F8103" s="93"/>
      <c r="G8103" s="96"/>
    </row>
    <row r="8104">
      <c r="A8104" s="93"/>
      <c r="B8104" s="94"/>
      <c r="C8104" s="94"/>
      <c r="D8104" s="94"/>
      <c r="E8104" s="94"/>
      <c r="F8104" s="93"/>
      <c r="G8104" s="96"/>
    </row>
    <row r="8105">
      <c r="A8105" s="93"/>
      <c r="B8105" s="94"/>
      <c r="C8105" s="94"/>
      <c r="D8105" s="94"/>
      <c r="E8105" s="94"/>
      <c r="F8105" s="93"/>
      <c r="G8105" s="96"/>
    </row>
    <row r="8106">
      <c r="A8106" s="93"/>
      <c r="B8106" s="94"/>
      <c r="C8106" s="94"/>
      <c r="D8106" s="94"/>
      <c r="E8106" s="94"/>
      <c r="F8106" s="93"/>
      <c r="G8106" s="96"/>
    </row>
    <row r="8107">
      <c r="A8107" s="93"/>
      <c r="B8107" s="94"/>
      <c r="C8107" s="94"/>
      <c r="D8107" s="94"/>
      <c r="E8107" s="94"/>
      <c r="F8107" s="93"/>
      <c r="G8107" s="96"/>
    </row>
    <row r="8108">
      <c r="A8108" s="93"/>
      <c r="B8108" s="94"/>
      <c r="C8108" s="94"/>
      <c r="D8108" s="94"/>
      <c r="E8108" s="94"/>
      <c r="F8108" s="93"/>
      <c r="G8108" s="96"/>
    </row>
    <row r="8109">
      <c r="A8109" s="93"/>
      <c r="B8109" s="94"/>
      <c r="C8109" s="94"/>
      <c r="D8109" s="94"/>
      <c r="E8109" s="94"/>
      <c r="F8109" s="93"/>
      <c r="G8109" s="96"/>
    </row>
    <row r="8110">
      <c r="A8110" s="93"/>
      <c r="B8110" s="94"/>
      <c r="C8110" s="94"/>
      <c r="D8110" s="94"/>
      <c r="E8110" s="94"/>
      <c r="F8110" s="93"/>
      <c r="G8110" s="96"/>
    </row>
    <row r="8111">
      <c r="A8111" s="93"/>
      <c r="B8111" s="94"/>
      <c r="C8111" s="94"/>
      <c r="D8111" s="94"/>
      <c r="E8111" s="94"/>
      <c r="F8111" s="93"/>
      <c r="G8111" s="96"/>
    </row>
    <row r="8112">
      <c r="A8112" s="93"/>
      <c r="B8112" s="94"/>
      <c r="C8112" s="94"/>
      <c r="D8112" s="94"/>
      <c r="E8112" s="94"/>
      <c r="F8112" s="93"/>
      <c r="G8112" s="96"/>
    </row>
    <row r="8113">
      <c r="A8113" s="93"/>
      <c r="B8113" s="94"/>
      <c r="C8113" s="94"/>
      <c r="D8113" s="94"/>
      <c r="E8113" s="94"/>
      <c r="F8113" s="93"/>
      <c r="G8113" s="96"/>
    </row>
    <row r="8114">
      <c r="A8114" s="93"/>
      <c r="B8114" s="94"/>
      <c r="C8114" s="94"/>
      <c r="D8114" s="94"/>
      <c r="E8114" s="94"/>
      <c r="F8114" s="93"/>
      <c r="G8114" s="96"/>
    </row>
    <row r="8115">
      <c r="A8115" s="93"/>
      <c r="B8115" s="94"/>
      <c r="C8115" s="94"/>
      <c r="D8115" s="94"/>
      <c r="E8115" s="94"/>
      <c r="F8115" s="93"/>
      <c r="G8115" s="96"/>
    </row>
    <row r="8116">
      <c r="A8116" s="93"/>
      <c r="B8116" s="94"/>
      <c r="C8116" s="94"/>
      <c r="D8116" s="94"/>
      <c r="E8116" s="94"/>
      <c r="F8116" s="93"/>
      <c r="G8116" s="96"/>
    </row>
    <row r="8117">
      <c r="A8117" s="93"/>
      <c r="B8117" s="94"/>
      <c r="C8117" s="94"/>
      <c r="D8117" s="94"/>
      <c r="E8117" s="94"/>
      <c r="F8117" s="93"/>
      <c r="G8117" s="96"/>
    </row>
    <row r="8118">
      <c r="A8118" s="93"/>
      <c r="B8118" s="94"/>
      <c r="C8118" s="94"/>
      <c r="D8118" s="94"/>
      <c r="E8118" s="94"/>
      <c r="F8118" s="93"/>
      <c r="G8118" s="96"/>
    </row>
    <row r="8119">
      <c r="A8119" s="93"/>
      <c r="B8119" s="94"/>
      <c r="C8119" s="94"/>
      <c r="D8119" s="94"/>
      <c r="E8119" s="94"/>
      <c r="F8119" s="93"/>
      <c r="G8119" s="96"/>
    </row>
    <row r="8120">
      <c r="A8120" s="93"/>
      <c r="B8120" s="94"/>
      <c r="C8120" s="94"/>
      <c r="D8120" s="94"/>
      <c r="E8120" s="94"/>
      <c r="F8120" s="93"/>
      <c r="G8120" s="96"/>
    </row>
    <row r="8121">
      <c r="A8121" s="93"/>
      <c r="B8121" s="94"/>
      <c r="C8121" s="94"/>
      <c r="D8121" s="94"/>
      <c r="E8121" s="94"/>
      <c r="F8121" s="93"/>
      <c r="G8121" s="96"/>
    </row>
    <row r="8122">
      <c r="A8122" s="93"/>
      <c r="B8122" s="94"/>
      <c r="C8122" s="94"/>
      <c r="D8122" s="94"/>
      <c r="E8122" s="94"/>
      <c r="F8122" s="93"/>
      <c r="G8122" s="96"/>
    </row>
    <row r="8123">
      <c r="A8123" s="93"/>
      <c r="B8123" s="94"/>
      <c r="C8123" s="94"/>
      <c r="D8123" s="94"/>
      <c r="E8123" s="94"/>
      <c r="F8123" s="93"/>
      <c r="G8123" s="96"/>
    </row>
    <row r="8124">
      <c r="A8124" s="93"/>
      <c r="B8124" s="94"/>
      <c r="C8124" s="94"/>
      <c r="D8124" s="94"/>
      <c r="E8124" s="94"/>
      <c r="F8124" s="93"/>
      <c r="G8124" s="96"/>
    </row>
    <row r="8125">
      <c r="A8125" s="93"/>
      <c r="B8125" s="94"/>
      <c r="C8125" s="94"/>
      <c r="D8125" s="94"/>
      <c r="E8125" s="94"/>
      <c r="F8125" s="93"/>
      <c r="G8125" s="96"/>
    </row>
    <row r="8126">
      <c r="A8126" s="93"/>
      <c r="B8126" s="94"/>
      <c r="C8126" s="94"/>
      <c r="D8126" s="94"/>
      <c r="E8126" s="94"/>
      <c r="F8126" s="93"/>
      <c r="G8126" s="96"/>
    </row>
    <row r="8127">
      <c r="A8127" s="93"/>
      <c r="B8127" s="94"/>
      <c r="C8127" s="94"/>
      <c r="D8127" s="94"/>
      <c r="E8127" s="94"/>
      <c r="F8127" s="93"/>
      <c r="G8127" s="96"/>
    </row>
    <row r="8128">
      <c r="A8128" s="93"/>
      <c r="B8128" s="94"/>
      <c r="C8128" s="94"/>
      <c r="D8128" s="94"/>
      <c r="E8128" s="94"/>
      <c r="F8128" s="93"/>
      <c r="G8128" s="96"/>
    </row>
    <row r="8129">
      <c r="A8129" s="93"/>
      <c r="B8129" s="94"/>
      <c r="C8129" s="94"/>
      <c r="D8129" s="94"/>
      <c r="E8129" s="94"/>
      <c r="F8129" s="93"/>
      <c r="G8129" s="96"/>
    </row>
    <row r="8130">
      <c r="A8130" s="93"/>
      <c r="B8130" s="94"/>
      <c r="C8130" s="94"/>
      <c r="D8130" s="94"/>
      <c r="E8130" s="94"/>
      <c r="F8130" s="93"/>
      <c r="G8130" s="96"/>
    </row>
    <row r="8131">
      <c r="A8131" s="93"/>
      <c r="B8131" s="94"/>
      <c r="C8131" s="94"/>
      <c r="D8131" s="94"/>
      <c r="E8131" s="94"/>
      <c r="F8131" s="93"/>
      <c r="G8131" s="96"/>
    </row>
    <row r="8132">
      <c r="A8132" s="93"/>
      <c r="B8132" s="94"/>
      <c r="C8132" s="94"/>
      <c r="D8132" s="94"/>
      <c r="E8132" s="94"/>
      <c r="F8132" s="93"/>
      <c r="G8132" s="96"/>
    </row>
    <row r="8133">
      <c r="A8133" s="93"/>
      <c r="B8133" s="94"/>
      <c r="C8133" s="94"/>
      <c r="D8133" s="94"/>
      <c r="E8133" s="94"/>
      <c r="F8133" s="93"/>
      <c r="G8133" s="96"/>
    </row>
    <row r="8134">
      <c r="A8134" s="93"/>
      <c r="B8134" s="94"/>
      <c r="C8134" s="94"/>
      <c r="D8134" s="94"/>
      <c r="E8134" s="94"/>
      <c r="F8134" s="93"/>
      <c r="G8134" s="96"/>
    </row>
    <row r="8135">
      <c r="A8135" s="93"/>
      <c r="B8135" s="94"/>
      <c r="C8135" s="94"/>
      <c r="D8135" s="94"/>
      <c r="E8135" s="94"/>
      <c r="F8135" s="93"/>
      <c r="G8135" s="96"/>
    </row>
    <row r="8136">
      <c r="A8136" s="93"/>
      <c r="B8136" s="94"/>
      <c r="C8136" s="94"/>
      <c r="D8136" s="94"/>
      <c r="E8136" s="94"/>
      <c r="F8136" s="93"/>
      <c r="G8136" s="96"/>
    </row>
    <row r="8137">
      <c r="A8137" s="93"/>
      <c r="B8137" s="94"/>
      <c r="C8137" s="94"/>
      <c r="D8137" s="94"/>
      <c r="E8137" s="94"/>
      <c r="F8137" s="93"/>
      <c r="G8137" s="96"/>
    </row>
    <row r="8138">
      <c r="A8138" s="93"/>
      <c r="B8138" s="94"/>
      <c r="C8138" s="94"/>
      <c r="D8138" s="94"/>
      <c r="E8138" s="94"/>
      <c r="F8138" s="93"/>
      <c r="G8138" s="96"/>
    </row>
    <row r="8139">
      <c r="A8139" s="93"/>
      <c r="B8139" s="94"/>
      <c r="C8139" s="94"/>
      <c r="D8139" s="94"/>
      <c r="E8139" s="94"/>
      <c r="F8139" s="93"/>
      <c r="G8139" s="96"/>
    </row>
    <row r="8140">
      <c r="A8140" s="93"/>
      <c r="B8140" s="94"/>
      <c r="C8140" s="94"/>
      <c r="D8140" s="94"/>
      <c r="E8140" s="94"/>
      <c r="F8140" s="93"/>
      <c r="G8140" s="96"/>
    </row>
    <row r="8141">
      <c r="A8141" s="93"/>
      <c r="B8141" s="94"/>
      <c r="C8141" s="94"/>
      <c r="D8141" s="94"/>
      <c r="E8141" s="94"/>
      <c r="F8141" s="93"/>
      <c r="G8141" s="96"/>
    </row>
    <row r="8142">
      <c r="A8142" s="93"/>
      <c r="B8142" s="94"/>
      <c r="C8142" s="94"/>
      <c r="D8142" s="94"/>
      <c r="E8142" s="94"/>
      <c r="F8142" s="93"/>
      <c r="G8142" s="96"/>
    </row>
    <row r="8143">
      <c r="A8143" s="93"/>
      <c r="B8143" s="94"/>
      <c r="C8143" s="94"/>
      <c r="D8143" s="94"/>
      <c r="E8143" s="94"/>
      <c r="F8143" s="93"/>
      <c r="G8143" s="96"/>
    </row>
    <row r="8144">
      <c r="A8144" s="93"/>
      <c r="B8144" s="94"/>
      <c r="C8144" s="94"/>
      <c r="D8144" s="94"/>
      <c r="E8144" s="94"/>
      <c r="F8144" s="93"/>
      <c r="G8144" s="96"/>
    </row>
    <row r="8145">
      <c r="A8145" s="93"/>
      <c r="B8145" s="94"/>
      <c r="C8145" s="94"/>
      <c r="D8145" s="94"/>
      <c r="E8145" s="94"/>
      <c r="F8145" s="93"/>
      <c r="G8145" s="96"/>
    </row>
    <row r="8146">
      <c r="A8146" s="93"/>
      <c r="B8146" s="94"/>
      <c r="C8146" s="94"/>
      <c r="D8146" s="94"/>
      <c r="E8146" s="94"/>
      <c r="F8146" s="93"/>
      <c r="G8146" s="96"/>
    </row>
    <row r="8147">
      <c r="A8147" s="93"/>
      <c r="B8147" s="94"/>
      <c r="C8147" s="94"/>
      <c r="D8147" s="94"/>
      <c r="E8147" s="94"/>
      <c r="F8147" s="93"/>
      <c r="G8147" s="96"/>
    </row>
    <row r="8148">
      <c r="A8148" s="93"/>
      <c r="B8148" s="94"/>
      <c r="C8148" s="94"/>
      <c r="D8148" s="94"/>
      <c r="E8148" s="94"/>
      <c r="F8148" s="93"/>
      <c r="G8148" s="96"/>
    </row>
    <row r="8149">
      <c r="A8149" s="93"/>
      <c r="B8149" s="94"/>
      <c r="C8149" s="94"/>
      <c r="D8149" s="94"/>
      <c r="E8149" s="94"/>
      <c r="F8149" s="93"/>
      <c r="G8149" s="96"/>
    </row>
    <row r="8150">
      <c r="A8150" s="93"/>
      <c r="B8150" s="94"/>
      <c r="C8150" s="94"/>
      <c r="D8150" s="94"/>
      <c r="E8150" s="94"/>
      <c r="F8150" s="93"/>
      <c r="G8150" s="96"/>
    </row>
    <row r="8151">
      <c r="A8151" s="93"/>
      <c r="B8151" s="94"/>
      <c r="C8151" s="94"/>
      <c r="D8151" s="94"/>
      <c r="E8151" s="94"/>
      <c r="F8151" s="93"/>
      <c r="G8151" s="96"/>
    </row>
    <row r="8152">
      <c r="A8152" s="93"/>
      <c r="B8152" s="94"/>
      <c r="C8152" s="94"/>
      <c r="D8152" s="94"/>
      <c r="E8152" s="94"/>
      <c r="F8152" s="93"/>
      <c r="G8152" s="96"/>
    </row>
    <row r="8153">
      <c r="A8153" s="93"/>
      <c r="B8153" s="94"/>
      <c r="C8153" s="94"/>
      <c r="D8153" s="94"/>
      <c r="E8153" s="94"/>
      <c r="F8153" s="93"/>
      <c r="G8153" s="96"/>
    </row>
    <row r="8154">
      <c r="A8154" s="93"/>
      <c r="B8154" s="94"/>
      <c r="C8154" s="94"/>
      <c r="D8154" s="94"/>
      <c r="E8154" s="94"/>
      <c r="F8154" s="93"/>
      <c r="G8154" s="96"/>
    </row>
    <row r="8155">
      <c r="A8155" s="93"/>
      <c r="B8155" s="94"/>
      <c r="C8155" s="94"/>
      <c r="D8155" s="94"/>
      <c r="E8155" s="94"/>
      <c r="F8155" s="93"/>
      <c r="G8155" s="96"/>
    </row>
    <row r="8156">
      <c r="A8156" s="93"/>
      <c r="B8156" s="94"/>
      <c r="C8156" s="94"/>
      <c r="D8156" s="94"/>
      <c r="E8156" s="94"/>
      <c r="F8156" s="93"/>
      <c r="G8156" s="96"/>
    </row>
    <row r="8157">
      <c r="A8157" s="93"/>
      <c r="B8157" s="94"/>
      <c r="C8157" s="94"/>
      <c r="D8157" s="94"/>
      <c r="E8157" s="94"/>
      <c r="F8157" s="93"/>
      <c r="G8157" s="96"/>
    </row>
    <row r="8158">
      <c r="A8158" s="93"/>
      <c r="B8158" s="94"/>
      <c r="C8158" s="94"/>
      <c r="D8158" s="94"/>
      <c r="E8158" s="94"/>
      <c r="F8158" s="93"/>
      <c r="G8158" s="96"/>
    </row>
    <row r="8159">
      <c r="A8159" s="93"/>
      <c r="B8159" s="94"/>
      <c r="C8159" s="94"/>
      <c r="D8159" s="94"/>
      <c r="E8159" s="94"/>
      <c r="F8159" s="93"/>
      <c r="G8159" s="96"/>
    </row>
    <row r="8160">
      <c r="A8160" s="93"/>
      <c r="B8160" s="94"/>
      <c r="C8160" s="94"/>
      <c r="D8160" s="94"/>
      <c r="E8160" s="94"/>
      <c r="F8160" s="93"/>
      <c r="G8160" s="96"/>
    </row>
    <row r="8161">
      <c r="A8161" s="93"/>
      <c r="B8161" s="94"/>
      <c r="C8161" s="94"/>
      <c r="D8161" s="94"/>
      <c r="E8161" s="94"/>
      <c r="F8161" s="93"/>
      <c r="G8161" s="96"/>
    </row>
    <row r="8162">
      <c r="A8162" s="93"/>
      <c r="B8162" s="94"/>
      <c r="C8162" s="94"/>
      <c r="D8162" s="94"/>
      <c r="E8162" s="94"/>
      <c r="F8162" s="93"/>
      <c r="G8162" s="96"/>
    </row>
    <row r="8163">
      <c r="A8163" s="93"/>
      <c r="B8163" s="94"/>
      <c r="C8163" s="94"/>
      <c r="D8163" s="94"/>
      <c r="E8163" s="94"/>
      <c r="F8163" s="93"/>
      <c r="G8163" s="96"/>
    </row>
    <row r="8164">
      <c r="A8164" s="93"/>
      <c r="B8164" s="94"/>
      <c r="C8164" s="94"/>
      <c r="D8164" s="94"/>
      <c r="E8164" s="94"/>
      <c r="F8164" s="93"/>
      <c r="G8164" s="96"/>
    </row>
    <row r="8165">
      <c r="A8165" s="93"/>
      <c r="B8165" s="94"/>
      <c r="C8165" s="94"/>
      <c r="D8165" s="94"/>
      <c r="E8165" s="94"/>
      <c r="F8165" s="93"/>
      <c r="G8165" s="96"/>
    </row>
    <row r="8166">
      <c r="A8166" s="93"/>
      <c r="B8166" s="94"/>
      <c r="C8166" s="94"/>
      <c r="D8166" s="94"/>
      <c r="E8166" s="94"/>
      <c r="F8166" s="93"/>
      <c r="G8166" s="96"/>
    </row>
    <row r="8167">
      <c r="A8167" s="93"/>
      <c r="B8167" s="94"/>
      <c r="C8167" s="94"/>
      <c r="D8167" s="94"/>
      <c r="E8167" s="94"/>
      <c r="F8167" s="93"/>
      <c r="G8167" s="96"/>
    </row>
    <row r="8168">
      <c r="A8168" s="93"/>
      <c r="B8168" s="94"/>
      <c r="C8168" s="94"/>
      <c r="D8168" s="94"/>
      <c r="E8168" s="94"/>
      <c r="F8168" s="93"/>
      <c r="G8168" s="93"/>
    </row>
    <row r="8169">
      <c r="A8169" s="93"/>
      <c r="B8169" s="94"/>
      <c r="C8169" s="94"/>
      <c r="D8169" s="94"/>
      <c r="E8169" s="94"/>
      <c r="F8169" s="93"/>
      <c r="G8169" s="93"/>
    </row>
    <row r="8170">
      <c r="A8170" s="93"/>
      <c r="B8170" s="94"/>
      <c r="C8170" s="94"/>
      <c r="D8170" s="94"/>
      <c r="E8170" s="94"/>
      <c r="F8170" s="93"/>
      <c r="G8170" s="93"/>
    </row>
    <row r="8171">
      <c r="A8171" s="93"/>
      <c r="B8171" s="94"/>
      <c r="C8171" s="94"/>
      <c r="D8171" s="94"/>
      <c r="E8171" s="94"/>
      <c r="F8171" s="93"/>
      <c r="G8171" s="93"/>
    </row>
    <row r="8172">
      <c r="A8172" s="93"/>
      <c r="B8172" s="94"/>
      <c r="C8172" s="94"/>
      <c r="D8172" s="94"/>
      <c r="E8172" s="94"/>
      <c r="F8172" s="93"/>
      <c r="G8172" s="93"/>
    </row>
    <row r="8173">
      <c r="A8173" s="93"/>
      <c r="B8173" s="94"/>
      <c r="C8173" s="94"/>
      <c r="D8173" s="94"/>
      <c r="E8173" s="94"/>
      <c r="F8173" s="93"/>
      <c r="G8173" s="96"/>
    </row>
    <row r="8174">
      <c r="A8174" s="93"/>
      <c r="B8174" s="94"/>
      <c r="C8174" s="94"/>
      <c r="D8174" s="94"/>
      <c r="E8174" s="94"/>
      <c r="F8174" s="93"/>
      <c r="G8174" s="96"/>
    </row>
    <row r="8175">
      <c r="A8175" s="93"/>
      <c r="B8175" s="94"/>
      <c r="C8175" s="94"/>
      <c r="D8175" s="94"/>
      <c r="E8175" s="94"/>
      <c r="F8175" s="93"/>
      <c r="G8175" s="96"/>
    </row>
    <row r="8176">
      <c r="A8176" s="93"/>
      <c r="B8176" s="94"/>
      <c r="C8176" s="94"/>
      <c r="D8176" s="94"/>
      <c r="E8176" s="94"/>
      <c r="F8176" s="93"/>
      <c r="G8176" s="96"/>
    </row>
    <row r="8177">
      <c r="A8177" s="93"/>
      <c r="B8177" s="94"/>
      <c r="C8177" s="94"/>
      <c r="D8177" s="94"/>
      <c r="E8177" s="94"/>
      <c r="F8177" s="93"/>
      <c r="G8177" s="96"/>
    </row>
    <row r="8178">
      <c r="A8178" s="93"/>
      <c r="B8178" s="94"/>
      <c r="C8178" s="94"/>
      <c r="D8178" s="94"/>
      <c r="E8178" s="94"/>
      <c r="F8178" s="93"/>
      <c r="G8178" s="96"/>
    </row>
    <row r="8179">
      <c r="A8179" s="93"/>
      <c r="B8179" s="94"/>
      <c r="C8179" s="94"/>
      <c r="D8179" s="94"/>
      <c r="E8179" s="94"/>
      <c r="F8179" s="93"/>
      <c r="G8179" s="96"/>
    </row>
    <row r="8180">
      <c r="A8180" s="93"/>
      <c r="B8180" s="94"/>
      <c r="C8180" s="94"/>
      <c r="D8180" s="94"/>
      <c r="E8180" s="94"/>
      <c r="F8180" s="93"/>
      <c r="G8180" s="96"/>
    </row>
    <row r="8181">
      <c r="A8181" s="93"/>
      <c r="B8181" s="94"/>
      <c r="C8181" s="94"/>
      <c r="D8181" s="94"/>
      <c r="E8181" s="94"/>
      <c r="F8181" s="93"/>
      <c r="G8181" s="96"/>
    </row>
    <row r="8182">
      <c r="A8182" s="93"/>
      <c r="B8182" s="94"/>
      <c r="C8182" s="94"/>
      <c r="D8182" s="94"/>
      <c r="E8182" s="94"/>
      <c r="F8182" s="93"/>
      <c r="G8182" s="96"/>
    </row>
    <row r="8183">
      <c r="A8183" s="93"/>
      <c r="B8183" s="94"/>
      <c r="C8183" s="94"/>
      <c r="D8183" s="94"/>
      <c r="E8183" s="94"/>
      <c r="F8183" s="93"/>
      <c r="G8183" s="96"/>
    </row>
    <row r="8184">
      <c r="A8184" s="93"/>
      <c r="B8184" s="94"/>
      <c r="C8184" s="94"/>
      <c r="D8184" s="94"/>
      <c r="E8184" s="94"/>
      <c r="F8184" s="93"/>
      <c r="G8184" s="96"/>
    </row>
    <row r="8185">
      <c r="A8185" s="93"/>
      <c r="B8185" s="94"/>
      <c r="C8185" s="94"/>
      <c r="D8185" s="94"/>
      <c r="E8185" s="94"/>
      <c r="F8185" s="93"/>
      <c r="G8185" s="96"/>
    </row>
    <row r="8186">
      <c r="A8186" s="93"/>
      <c r="B8186" s="94"/>
      <c r="C8186" s="94"/>
      <c r="D8186" s="94"/>
      <c r="E8186" s="94"/>
      <c r="F8186" s="93"/>
      <c r="G8186" s="96"/>
    </row>
    <row r="8187">
      <c r="A8187" s="93"/>
      <c r="B8187" s="94"/>
      <c r="C8187" s="94"/>
      <c r="D8187" s="94"/>
      <c r="E8187" s="94"/>
      <c r="F8187" s="93"/>
      <c r="G8187" s="96"/>
    </row>
    <row r="8188">
      <c r="A8188" s="93"/>
      <c r="B8188" s="94"/>
      <c r="C8188" s="94"/>
      <c r="D8188" s="94"/>
      <c r="E8188" s="94"/>
      <c r="F8188" s="93"/>
      <c r="G8188" s="96"/>
    </row>
    <row r="8189">
      <c r="A8189" s="93"/>
      <c r="B8189" s="94"/>
      <c r="C8189" s="94"/>
      <c r="D8189" s="94"/>
      <c r="E8189" s="94"/>
      <c r="F8189" s="93"/>
      <c r="G8189" s="96"/>
    </row>
    <row r="8190">
      <c r="A8190" s="93"/>
      <c r="B8190" s="94"/>
      <c r="C8190" s="94"/>
      <c r="D8190" s="94"/>
      <c r="E8190" s="94"/>
      <c r="F8190" s="93"/>
      <c r="G8190" s="96"/>
    </row>
    <row r="8191">
      <c r="A8191" s="93"/>
      <c r="B8191" s="94"/>
      <c r="C8191" s="94"/>
      <c r="D8191" s="94"/>
      <c r="E8191" s="94"/>
      <c r="F8191" s="93"/>
      <c r="G8191" s="96"/>
    </row>
    <row r="8192">
      <c r="A8192" s="93"/>
      <c r="B8192" s="94"/>
      <c r="C8192" s="94"/>
      <c r="D8192" s="94"/>
      <c r="E8192" s="94"/>
      <c r="F8192" s="93"/>
      <c r="G8192" s="96"/>
    </row>
    <row r="8193">
      <c r="A8193" s="93"/>
      <c r="B8193" s="94"/>
      <c r="C8193" s="94"/>
      <c r="D8193" s="94"/>
      <c r="E8193" s="94"/>
      <c r="F8193" s="93"/>
      <c r="G8193" s="96"/>
    </row>
    <row r="8194">
      <c r="A8194" s="93"/>
      <c r="B8194" s="94"/>
      <c r="C8194" s="94"/>
      <c r="D8194" s="94"/>
      <c r="E8194" s="94"/>
      <c r="F8194" s="93"/>
      <c r="G8194" s="96"/>
    </row>
    <row r="8195">
      <c r="A8195" s="93"/>
      <c r="B8195" s="94"/>
      <c r="C8195" s="94"/>
      <c r="D8195" s="94"/>
      <c r="E8195" s="94"/>
      <c r="F8195" s="93"/>
      <c r="G8195" s="96"/>
    </row>
    <row r="8196">
      <c r="A8196" s="93"/>
      <c r="B8196" s="94"/>
      <c r="C8196" s="94"/>
      <c r="D8196" s="94"/>
      <c r="E8196" s="94"/>
      <c r="F8196" s="93"/>
      <c r="G8196" s="96"/>
    </row>
    <row r="8197">
      <c r="A8197" s="93"/>
      <c r="B8197" s="94"/>
      <c r="C8197" s="94"/>
      <c r="D8197" s="94"/>
      <c r="E8197" s="94"/>
      <c r="F8197" s="93"/>
      <c r="G8197" s="96"/>
    </row>
    <row r="8198">
      <c r="A8198" s="93"/>
      <c r="B8198" s="94"/>
      <c r="C8198" s="94"/>
      <c r="D8198" s="94"/>
      <c r="E8198" s="94"/>
      <c r="F8198" s="93"/>
      <c r="G8198" s="96"/>
    </row>
    <row r="8199">
      <c r="A8199" s="93"/>
      <c r="B8199" s="94"/>
      <c r="C8199" s="94"/>
      <c r="D8199" s="94"/>
      <c r="E8199" s="94"/>
      <c r="F8199" s="93"/>
      <c r="G8199" s="96"/>
    </row>
    <row r="8200">
      <c r="A8200" s="93"/>
      <c r="B8200" s="94"/>
      <c r="C8200" s="94"/>
      <c r="D8200" s="94"/>
      <c r="E8200" s="94"/>
      <c r="F8200" s="93"/>
      <c r="G8200" s="96"/>
    </row>
    <row r="8201">
      <c r="A8201" s="93"/>
      <c r="B8201" s="94"/>
      <c r="C8201" s="94"/>
      <c r="D8201" s="94"/>
      <c r="E8201" s="94"/>
      <c r="F8201" s="93"/>
      <c r="G8201" s="96"/>
    </row>
    <row r="8202">
      <c r="A8202" s="93"/>
      <c r="B8202" s="94"/>
      <c r="C8202" s="94"/>
      <c r="D8202" s="94"/>
      <c r="E8202" s="94"/>
      <c r="F8202" s="93"/>
      <c r="G8202" s="93"/>
    </row>
    <row r="8203">
      <c r="A8203" s="93"/>
      <c r="B8203" s="94"/>
      <c r="C8203" s="94"/>
      <c r="D8203" s="94"/>
      <c r="E8203" s="94"/>
      <c r="F8203" s="93"/>
      <c r="G8203" s="96"/>
    </row>
    <row r="8204">
      <c r="A8204" s="93"/>
      <c r="B8204" s="94"/>
      <c r="C8204" s="94"/>
      <c r="D8204" s="94"/>
      <c r="E8204" s="94"/>
      <c r="F8204" s="93"/>
      <c r="G8204" s="96"/>
    </row>
    <row r="8205">
      <c r="A8205" s="93"/>
      <c r="B8205" s="94"/>
      <c r="C8205" s="94"/>
      <c r="D8205" s="94"/>
      <c r="E8205" s="94"/>
      <c r="F8205" s="93"/>
      <c r="G8205" s="96"/>
    </row>
    <row r="8206">
      <c r="A8206" s="93"/>
      <c r="B8206" s="94"/>
      <c r="C8206" s="94"/>
      <c r="D8206" s="94"/>
      <c r="E8206" s="94"/>
      <c r="F8206" s="93"/>
      <c r="G8206" s="93"/>
    </row>
    <row r="8207">
      <c r="A8207" s="93"/>
      <c r="B8207" s="94"/>
      <c r="C8207" s="94"/>
      <c r="D8207" s="94"/>
      <c r="E8207" s="94"/>
      <c r="F8207" s="93"/>
      <c r="G8207" s="96"/>
    </row>
    <row r="8208">
      <c r="A8208" s="93"/>
      <c r="B8208" s="94"/>
      <c r="C8208" s="94"/>
      <c r="D8208" s="94"/>
      <c r="E8208" s="94"/>
      <c r="F8208" s="93"/>
      <c r="G8208" s="93"/>
    </row>
    <row r="8209">
      <c r="A8209" s="93"/>
      <c r="B8209" s="94"/>
      <c r="C8209" s="94"/>
      <c r="D8209" s="94"/>
      <c r="E8209" s="94"/>
      <c r="F8209" s="93"/>
      <c r="G8209" s="96"/>
    </row>
    <row r="8210">
      <c r="A8210" s="93"/>
      <c r="B8210" s="94"/>
      <c r="C8210" s="94"/>
      <c r="D8210" s="94"/>
      <c r="E8210" s="94"/>
      <c r="F8210" s="93"/>
      <c r="G8210" s="96"/>
    </row>
    <row r="8211">
      <c r="A8211" s="93"/>
      <c r="B8211" s="94"/>
      <c r="C8211" s="94"/>
      <c r="D8211" s="94"/>
      <c r="E8211" s="94"/>
      <c r="F8211" s="93"/>
      <c r="G8211" s="96"/>
    </row>
    <row r="8212">
      <c r="A8212" s="93"/>
      <c r="B8212" s="94"/>
      <c r="C8212" s="94"/>
      <c r="D8212" s="94"/>
      <c r="E8212" s="94"/>
      <c r="F8212" s="93"/>
      <c r="G8212" s="96"/>
    </row>
    <row r="8213">
      <c r="A8213" s="93"/>
      <c r="B8213" s="94"/>
      <c r="C8213" s="94"/>
      <c r="D8213" s="94"/>
      <c r="E8213" s="94"/>
      <c r="F8213" s="93"/>
      <c r="G8213" s="93"/>
    </row>
    <row r="8214">
      <c r="A8214" s="93"/>
      <c r="B8214" s="94"/>
      <c r="C8214" s="94"/>
      <c r="D8214" s="94"/>
      <c r="E8214" s="94"/>
      <c r="F8214" s="93"/>
      <c r="G8214" s="96"/>
    </row>
    <row r="8215">
      <c r="A8215" s="93"/>
      <c r="B8215" s="94"/>
      <c r="C8215" s="94"/>
      <c r="D8215" s="94"/>
      <c r="E8215" s="94"/>
      <c r="F8215" s="93"/>
      <c r="G8215" s="96"/>
    </row>
    <row r="8216">
      <c r="A8216" s="93"/>
      <c r="B8216" s="94"/>
      <c r="C8216" s="94"/>
      <c r="D8216" s="94"/>
      <c r="E8216" s="94"/>
      <c r="F8216" s="93"/>
      <c r="G8216" s="96"/>
    </row>
    <row r="8217">
      <c r="A8217" s="93"/>
      <c r="B8217" s="94"/>
      <c r="C8217" s="94"/>
      <c r="D8217" s="94"/>
      <c r="E8217" s="94"/>
      <c r="F8217" s="93"/>
      <c r="G8217" s="96"/>
    </row>
    <row r="8218">
      <c r="A8218" s="93"/>
      <c r="B8218" s="94"/>
      <c r="C8218" s="94"/>
      <c r="D8218" s="94"/>
      <c r="E8218" s="94"/>
      <c r="F8218" s="93"/>
      <c r="G8218" s="96"/>
    </row>
    <row r="8219">
      <c r="A8219" s="93"/>
      <c r="B8219" s="94"/>
      <c r="C8219" s="94"/>
      <c r="D8219" s="94"/>
      <c r="E8219" s="94"/>
      <c r="F8219" s="93"/>
      <c r="G8219" s="96"/>
    </row>
    <row r="8220">
      <c r="A8220" s="93"/>
      <c r="B8220" s="94"/>
      <c r="C8220" s="94"/>
      <c r="D8220" s="94"/>
      <c r="E8220" s="94"/>
      <c r="F8220" s="93"/>
      <c r="G8220" s="96"/>
    </row>
    <row r="8221">
      <c r="A8221" s="93"/>
      <c r="B8221" s="94"/>
      <c r="C8221" s="94"/>
      <c r="D8221" s="94"/>
      <c r="E8221" s="94"/>
      <c r="F8221" s="93"/>
      <c r="G8221" s="96"/>
    </row>
    <row r="8222">
      <c r="A8222" s="93"/>
      <c r="B8222" s="94"/>
      <c r="C8222" s="94"/>
      <c r="D8222" s="94"/>
      <c r="E8222" s="94"/>
      <c r="F8222" s="93"/>
      <c r="G8222" s="96"/>
    </row>
    <row r="8223">
      <c r="A8223" s="93"/>
      <c r="B8223" s="94"/>
      <c r="C8223" s="94"/>
      <c r="D8223" s="94"/>
      <c r="E8223" s="94"/>
      <c r="F8223" s="93"/>
      <c r="G8223" s="96"/>
    </row>
    <row r="8224">
      <c r="A8224" s="93"/>
      <c r="B8224" s="94"/>
      <c r="C8224" s="94"/>
      <c r="D8224" s="94"/>
      <c r="E8224" s="94"/>
      <c r="F8224" s="93"/>
      <c r="G8224" s="93"/>
    </row>
    <row r="8225">
      <c r="A8225" s="93"/>
      <c r="B8225" s="94"/>
      <c r="C8225" s="94"/>
      <c r="D8225" s="94"/>
      <c r="E8225" s="94"/>
      <c r="F8225" s="93"/>
      <c r="G8225" s="93"/>
    </row>
    <row r="8226">
      <c r="A8226" s="93"/>
      <c r="B8226" s="94"/>
      <c r="C8226" s="94"/>
      <c r="D8226" s="94"/>
      <c r="E8226" s="94"/>
      <c r="F8226" s="93"/>
      <c r="G8226" s="93"/>
    </row>
    <row r="8227">
      <c r="A8227" s="93"/>
      <c r="B8227" s="94"/>
      <c r="C8227" s="94"/>
      <c r="D8227" s="94"/>
      <c r="E8227" s="94"/>
      <c r="F8227" s="93"/>
      <c r="G8227" s="93"/>
    </row>
    <row r="8228">
      <c r="A8228" s="93"/>
      <c r="B8228" s="94"/>
      <c r="C8228" s="94"/>
      <c r="D8228" s="94"/>
      <c r="E8228" s="94"/>
      <c r="F8228" s="93"/>
      <c r="G8228" s="93"/>
    </row>
    <row r="8229">
      <c r="A8229" s="93"/>
      <c r="B8229" s="94"/>
      <c r="C8229" s="94"/>
      <c r="D8229" s="94"/>
      <c r="E8229" s="94"/>
      <c r="F8229" s="93"/>
      <c r="G8229" s="96"/>
    </row>
    <row r="8230">
      <c r="A8230" s="93"/>
      <c r="B8230" s="94"/>
      <c r="C8230" s="94"/>
      <c r="D8230" s="94"/>
      <c r="E8230" s="94"/>
      <c r="F8230" s="93"/>
      <c r="G8230" s="96"/>
    </row>
    <row r="8231">
      <c r="A8231" s="93"/>
      <c r="B8231" s="94"/>
      <c r="C8231" s="94"/>
      <c r="D8231" s="94"/>
      <c r="E8231" s="94"/>
      <c r="F8231" s="93"/>
      <c r="G8231" s="96"/>
    </row>
    <row r="8232">
      <c r="A8232" s="93"/>
      <c r="B8232" s="94"/>
      <c r="C8232" s="94"/>
      <c r="D8232" s="94"/>
      <c r="E8232" s="94"/>
      <c r="F8232" s="93"/>
      <c r="G8232" s="96"/>
    </row>
    <row r="8233">
      <c r="A8233" s="93"/>
      <c r="B8233" s="94"/>
      <c r="C8233" s="94"/>
      <c r="D8233" s="94"/>
      <c r="E8233" s="94"/>
      <c r="F8233" s="93"/>
      <c r="G8233" s="96"/>
    </row>
    <row r="8234">
      <c r="A8234" s="93"/>
      <c r="B8234" s="94"/>
      <c r="C8234" s="94"/>
      <c r="D8234" s="94"/>
      <c r="E8234" s="94"/>
      <c r="F8234" s="93"/>
      <c r="G8234" s="96"/>
    </row>
    <row r="8235">
      <c r="A8235" s="93"/>
      <c r="B8235" s="94"/>
      <c r="C8235" s="94"/>
      <c r="D8235" s="94"/>
      <c r="E8235" s="94"/>
      <c r="F8235" s="93"/>
      <c r="G8235" s="96"/>
    </row>
    <row r="8236">
      <c r="A8236" s="93"/>
      <c r="B8236" s="94"/>
      <c r="C8236" s="94"/>
      <c r="D8236" s="94"/>
      <c r="E8236" s="94"/>
      <c r="F8236" s="93"/>
      <c r="G8236" s="93"/>
    </row>
    <row r="8237">
      <c r="A8237" s="93"/>
      <c r="B8237" s="94"/>
      <c r="C8237" s="94"/>
      <c r="D8237" s="94"/>
      <c r="E8237" s="94"/>
      <c r="F8237" s="93"/>
      <c r="G8237" s="93"/>
    </row>
    <row r="8238">
      <c r="A8238" s="93"/>
      <c r="B8238" s="94"/>
      <c r="C8238" s="94"/>
      <c r="D8238" s="94"/>
      <c r="E8238" s="94"/>
      <c r="F8238" s="93"/>
      <c r="G8238" s="93"/>
    </row>
    <row r="8239">
      <c r="A8239" s="93"/>
      <c r="B8239" s="94"/>
      <c r="C8239" s="94"/>
      <c r="D8239" s="94"/>
      <c r="E8239" s="94"/>
      <c r="F8239" s="93"/>
      <c r="G8239" s="93"/>
    </row>
    <row r="8240">
      <c r="A8240" s="93"/>
      <c r="B8240" s="94"/>
      <c r="C8240" s="94"/>
      <c r="D8240" s="94"/>
      <c r="E8240" s="94"/>
      <c r="F8240" s="93"/>
      <c r="G8240" s="96"/>
    </row>
    <row r="8241">
      <c r="A8241" s="93"/>
      <c r="B8241" s="94"/>
      <c r="C8241" s="94"/>
      <c r="D8241" s="94"/>
      <c r="E8241" s="94"/>
      <c r="F8241" s="93"/>
      <c r="G8241" s="96"/>
    </row>
    <row r="8242">
      <c r="A8242" s="93"/>
      <c r="B8242" s="94"/>
      <c r="C8242" s="94"/>
      <c r="D8242" s="94"/>
      <c r="E8242" s="94"/>
      <c r="F8242" s="93"/>
      <c r="G8242" s="96"/>
    </row>
    <row r="8243">
      <c r="A8243" s="93"/>
      <c r="B8243" s="94"/>
      <c r="C8243" s="94"/>
      <c r="D8243" s="94"/>
      <c r="E8243" s="94"/>
      <c r="F8243" s="93"/>
      <c r="G8243" s="96"/>
    </row>
    <row r="8244">
      <c r="A8244" s="93"/>
      <c r="B8244" s="94"/>
      <c r="C8244" s="94"/>
      <c r="D8244" s="94"/>
      <c r="E8244" s="94"/>
      <c r="F8244" s="93"/>
      <c r="G8244" s="96"/>
    </row>
    <row r="8245">
      <c r="A8245" s="93"/>
      <c r="B8245" s="94"/>
      <c r="C8245" s="94"/>
      <c r="D8245" s="94"/>
      <c r="E8245" s="94"/>
      <c r="F8245" s="93"/>
      <c r="G8245" s="96"/>
    </row>
    <row r="8246">
      <c r="A8246" s="93"/>
      <c r="B8246" s="94"/>
      <c r="C8246" s="94"/>
      <c r="D8246" s="94"/>
      <c r="E8246" s="94"/>
      <c r="F8246" s="93"/>
      <c r="G8246" s="96"/>
    </row>
    <row r="8247">
      <c r="A8247" s="93"/>
      <c r="B8247" s="94"/>
      <c r="C8247" s="94"/>
      <c r="D8247" s="94"/>
      <c r="E8247" s="94"/>
      <c r="F8247" s="93"/>
      <c r="G8247" s="96"/>
    </row>
    <row r="8248">
      <c r="A8248" s="93"/>
      <c r="B8248" s="94"/>
      <c r="C8248" s="94"/>
      <c r="D8248" s="94"/>
      <c r="E8248" s="94"/>
      <c r="F8248" s="93"/>
      <c r="G8248" s="96"/>
    </row>
    <row r="8249">
      <c r="A8249" s="93"/>
      <c r="B8249" s="94"/>
      <c r="C8249" s="94"/>
      <c r="D8249" s="94"/>
      <c r="E8249" s="94"/>
      <c r="F8249" s="93"/>
      <c r="G8249" s="96"/>
    </row>
    <row r="8250">
      <c r="A8250" s="93"/>
      <c r="B8250" s="94"/>
      <c r="C8250" s="94"/>
      <c r="D8250" s="94"/>
      <c r="E8250" s="94"/>
      <c r="F8250" s="93"/>
      <c r="G8250" s="96"/>
    </row>
    <row r="8251">
      <c r="A8251" s="93"/>
      <c r="B8251" s="94"/>
      <c r="C8251" s="94"/>
      <c r="D8251" s="94"/>
      <c r="E8251" s="94"/>
      <c r="F8251" s="93"/>
      <c r="G8251" s="96"/>
    </row>
    <row r="8252">
      <c r="A8252" s="93"/>
      <c r="B8252" s="94"/>
      <c r="C8252" s="94"/>
      <c r="D8252" s="94"/>
      <c r="E8252" s="94"/>
      <c r="F8252" s="93"/>
      <c r="G8252" s="96"/>
    </row>
    <row r="8253">
      <c r="A8253" s="93"/>
      <c r="B8253" s="94"/>
      <c r="C8253" s="94"/>
      <c r="D8253" s="94"/>
      <c r="E8253" s="94"/>
      <c r="F8253" s="93"/>
      <c r="G8253" s="96"/>
    </row>
    <row r="8254">
      <c r="A8254" s="93"/>
      <c r="B8254" s="94"/>
      <c r="C8254" s="94"/>
      <c r="D8254" s="94"/>
      <c r="E8254" s="94"/>
      <c r="F8254" s="93"/>
      <c r="G8254" s="96"/>
    </row>
    <row r="8255">
      <c r="A8255" s="93"/>
      <c r="B8255" s="94"/>
      <c r="C8255" s="94"/>
      <c r="D8255" s="94"/>
      <c r="E8255" s="94"/>
      <c r="F8255" s="93"/>
      <c r="G8255" s="96"/>
    </row>
    <row r="8256">
      <c r="A8256" s="93"/>
      <c r="B8256" s="94"/>
      <c r="C8256" s="94"/>
      <c r="D8256" s="94"/>
      <c r="E8256" s="94"/>
      <c r="F8256" s="93"/>
      <c r="G8256" s="96"/>
    </row>
    <row r="8257">
      <c r="A8257" s="93"/>
      <c r="B8257" s="94"/>
      <c r="C8257" s="94"/>
      <c r="D8257" s="94"/>
      <c r="E8257" s="94"/>
      <c r="F8257" s="93"/>
      <c r="G8257" s="96"/>
    </row>
    <row r="8258">
      <c r="A8258" s="93"/>
      <c r="B8258" s="94"/>
      <c r="C8258" s="94"/>
      <c r="D8258" s="94"/>
      <c r="E8258" s="94"/>
      <c r="F8258" s="93"/>
      <c r="G8258" s="96"/>
    </row>
    <row r="8259">
      <c r="A8259" s="93"/>
      <c r="B8259" s="94"/>
      <c r="C8259" s="94"/>
      <c r="D8259" s="94"/>
      <c r="E8259" s="94"/>
      <c r="F8259" s="93"/>
      <c r="G8259" s="96"/>
    </row>
    <row r="8260">
      <c r="A8260" s="93"/>
      <c r="B8260" s="94"/>
      <c r="C8260" s="94"/>
      <c r="D8260" s="94"/>
      <c r="E8260" s="94"/>
      <c r="F8260" s="93"/>
      <c r="G8260" s="96"/>
    </row>
    <row r="8261">
      <c r="A8261" s="93"/>
      <c r="B8261" s="94"/>
      <c r="C8261" s="94"/>
      <c r="D8261" s="94"/>
      <c r="E8261" s="94"/>
      <c r="F8261" s="93"/>
      <c r="G8261" s="96"/>
    </row>
    <row r="8262">
      <c r="A8262" s="93"/>
      <c r="B8262" s="94"/>
      <c r="C8262" s="94"/>
      <c r="D8262" s="94"/>
      <c r="E8262" s="94"/>
      <c r="F8262" s="93"/>
      <c r="G8262" s="96"/>
    </row>
    <row r="8263">
      <c r="A8263" s="93"/>
      <c r="B8263" s="94"/>
      <c r="C8263" s="94"/>
      <c r="D8263" s="94"/>
      <c r="E8263" s="94"/>
      <c r="F8263" s="93"/>
      <c r="G8263" s="96"/>
    </row>
    <row r="8264">
      <c r="A8264" s="93"/>
      <c r="B8264" s="94"/>
      <c r="C8264" s="94"/>
      <c r="D8264" s="94"/>
      <c r="E8264" s="94"/>
      <c r="F8264" s="93"/>
      <c r="G8264" s="96"/>
    </row>
    <row r="8265">
      <c r="A8265" s="93"/>
      <c r="B8265" s="94"/>
      <c r="C8265" s="94"/>
      <c r="D8265" s="94"/>
      <c r="E8265" s="94"/>
      <c r="F8265" s="93"/>
      <c r="G8265" s="96"/>
    </row>
    <row r="8266">
      <c r="A8266" s="93"/>
      <c r="B8266" s="94"/>
      <c r="C8266" s="94"/>
      <c r="D8266" s="94"/>
      <c r="E8266" s="94"/>
      <c r="F8266" s="93"/>
      <c r="G8266" s="96"/>
    </row>
    <row r="8267">
      <c r="A8267" s="93"/>
      <c r="B8267" s="94"/>
      <c r="C8267" s="94"/>
      <c r="D8267" s="94"/>
      <c r="E8267" s="94"/>
      <c r="F8267" s="93"/>
      <c r="G8267" s="96"/>
    </row>
    <row r="8268">
      <c r="A8268" s="93"/>
      <c r="B8268" s="94"/>
      <c r="C8268" s="94"/>
      <c r="D8268" s="94"/>
      <c r="E8268" s="94"/>
      <c r="F8268" s="93"/>
      <c r="G8268" s="96"/>
    </row>
    <row r="8269">
      <c r="A8269" s="93"/>
      <c r="B8269" s="94"/>
      <c r="C8269" s="94"/>
      <c r="D8269" s="94"/>
      <c r="E8269" s="94"/>
      <c r="F8269" s="93"/>
      <c r="G8269" s="96"/>
    </row>
    <row r="8270">
      <c r="A8270" s="93"/>
      <c r="B8270" s="94"/>
      <c r="C8270" s="94"/>
      <c r="D8270" s="94"/>
      <c r="E8270" s="94"/>
      <c r="F8270" s="93"/>
      <c r="G8270" s="96"/>
    </row>
    <row r="8271">
      <c r="A8271" s="93"/>
      <c r="B8271" s="94"/>
      <c r="C8271" s="94"/>
      <c r="D8271" s="94"/>
      <c r="E8271" s="94"/>
      <c r="F8271" s="93"/>
      <c r="G8271" s="93"/>
    </row>
    <row r="8272">
      <c r="A8272" s="93"/>
      <c r="B8272" s="94"/>
      <c r="C8272" s="94"/>
      <c r="D8272" s="94"/>
      <c r="E8272" s="94"/>
      <c r="F8272" s="93"/>
      <c r="G8272" s="93"/>
    </row>
    <row r="8273">
      <c r="A8273" s="93"/>
      <c r="B8273" s="94"/>
      <c r="C8273" s="94"/>
      <c r="D8273" s="94"/>
      <c r="E8273" s="94"/>
      <c r="F8273" s="93"/>
      <c r="G8273" s="93"/>
    </row>
    <row r="8274">
      <c r="A8274" s="93"/>
      <c r="B8274" s="94"/>
      <c r="C8274" s="94"/>
      <c r="D8274" s="94"/>
      <c r="E8274" s="94"/>
      <c r="F8274" s="93"/>
      <c r="G8274" s="93"/>
    </row>
    <row r="8275">
      <c r="A8275" s="93"/>
      <c r="B8275" s="94"/>
      <c r="C8275" s="94"/>
      <c r="D8275" s="94"/>
      <c r="E8275" s="94"/>
      <c r="F8275" s="93"/>
      <c r="G8275" s="93"/>
    </row>
    <row r="8276">
      <c r="A8276" s="93"/>
      <c r="B8276" s="94"/>
      <c r="C8276" s="94"/>
      <c r="D8276" s="94"/>
      <c r="E8276" s="94"/>
      <c r="F8276" s="93"/>
      <c r="G8276" s="93"/>
    </row>
    <row r="8277">
      <c r="A8277" s="93"/>
      <c r="B8277" s="94"/>
      <c r="C8277" s="94"/>
      <c r="D8277" s="94"/>
      <c r="E8277" s="94"/>
      <c r="F8277" s="93"/>
      <c r="G8277" s="93"/>
    </row>
    <row r="8278">
      <c r="A8278" s="93"/>
      <c r="B8278" s="94"/>
      <c r="C8278" s="94"/>
      <c r="D8278" s="94"/>
      <c r="E8278" s="94"/>
      <c r="F8278" s="93"/>
      <c r="G8278" s="93"/>
    </row>
    <row r="8279">
      <c r="A8279" s="93"/>
      <c r="B8279" s="94"/>
      <c r="C8279" s="94"/>
      <c r="D8279" s="94"/>
      <c r="E8279" s="94"/>
      <c r="F8279" s="93"/>
      <c r="G8279" s="96"/>
    </row>
    <row r="8280">
      <c r="A8280" s="93"/>
      <c r="B8280" s="94"/>
      <c r="C8280" s="94"/>
      <c r="D8280" s="94"/>
      <c r="E8280" s="94"/>
      <c r="F8280" s="93"/>
      <c r="G8280" s="96"/>
    </row>
    <row r="8281">
      <c r="A8281" s="93"/>
      <c r="B8281" s="94"/>
      <c r="C8281" s="94"/>
      <c r="D8281" s="94"/>
      <c r="E8281" s="94"/>
      <c r="F8281" s="93"/>
      <c r="G8281" s="96"/>
    </row>
    <row r="8282">
      <c r="A8282" s="93"/>
      <c r="B8282" s="94"/>
      <c r="C8282" s="94"/>
      <c r="D8282" s="94"/>
      <c r="E8282" s="94"/>
      <c r="F8282" s="93"/>
      <c r="G8282" s="96"/>
    </row>
    <row r="8283">
      <c r="A8283" s="93"/>
      <c r="B8283" s="94"/>
      <c r="C8283" s="94"/>
      <c r="D8283" s="94"/>
      <c r="E8283" s="94"/>
      <c r="F8283" s="93"/>
      <c r="G8283" s="96"/>
    </row>
    <row r="8284">
      <c r="A8284" s="93"/>
      <c r="B8284" s="94"/>
      <c r="C8284" s="94"/>
      <c r="D8284" s="94"/>
      <c r="E8284" s="94"/>
      <c r="F8284" s="93"/>
      <c r="G8284" s="96"/>
    </row>
    <row r="8285">
      <c r="A8285" s="93"/>
      <c r="B8285" s="94"/>
      <c r="C8285" s="94"/>
      <c r="D8285" s="94"/>
      <c r="E8285" s="94"/>
      <c r="F8285" s="93"/>
      <c r="G8285" s="96"/>
    </row>
    <row r="8286">
      <c r="A8286" s="93"/>
      <c r="B8286" s="94"/>
      <c r="C8286" s="94"/>
      <c r="D8286" s="94"/>
      <c r="E8286" s="94"/>
      <c r="F8286" s="93"/>
      <c r="G8286" s="96"/>
    </row>
    <row r="8287">
      <c r="A8287" s="93"/>
      <c r="B8287" s="94"/>
      <c r="C8287" s="94"/>
      <c r="D8287" s="94"/>
      <c r="E8287" s="94"/>
      <c r="F8287" s="93"/>
      <c r="G8287" s="96"/>
    </row>
    <row r="8288">
      <c r="A8288" s="93"/>
      <c r="B8288" s="94"/>
      <c r="C8288" s="94"/>
      <c r="D8288" s="94"/>
      <c r="E8288" s="94"/>
      <c r="F8288" s="93"/>
      <c r="G8288" s="96"/>
    </row>
    <row r="8289">
      <c r="A8289" s="93"/>
      <c r="B8289" s="94"/>
      <c r="C8289" s="94"/>
      <c r="D8289" s="94"/>
      <c r="E8289" s="94"/>
      <c r="F8289" s="93"/>
      <c r="G8289" s="96"/>
    </row>
    <row r="8290">
      <c r="A8290" s="93"/>
      <c r="B8290" s="94"/>
      <c r="C8290" s="94"/>
      <c r="D8290" s="94"/>
      <c r="E8290" s="94"/>
      <c r="F8290" s="93"/>
      <c r="G8290" s="96"/>
    </row>
    <row r="8291">
      <c r="A8291" s="93"/>
      <c r="B8291" s="94"/>
      <c r="C8291" s="94"/>
      <c r="D8291" s="94"/>
      <c r="E8291" s="94"/>
      <c r="F8291" s="93"/>
      <c r="G8291" s="96"/>
    </row>
    <row r="8292">
      <c r="A8292" s="93"/>
      <c r="B8292" s="94"/>
      <c r="C8292" s="94"/>
      <c r="D8292" s="94"/>
      <c r="E8292" s="94"/>
      <c r="F8292" s="93"/>
      <c r="G8292" s="96"/>
    </row>
    <row r="8293">
      <c r="A8293" s="93"/>
      <c r="B8293" s="94"/>
      <c r="C8293" s="94"/>
      <c r="D8293" s="94"/>
      <c r="E8293" s="94"/>
      <c r="F8293" s="93"/>
      <c r="G8293" s="96"/>
    </row>
    <row r="8294">
      <c r="A8294" s="93"/>
      <c r="B8294" s="94"/>
      <c r="C8294" s="94"/>
      <c r="D8294" s="94"/>
      <c r="E8294" s="94"/>
      <c r="F8294" s="93"/>
      <c r="G8294" s="96"/>
    </row>
    <row r="8295">
      <c r="A8295" s="93"/>
      <c r="B8295" s="94"/>
      <c r="C8295" s="94"/>
      <c r="D8295" s="94"/>
      <c r="E8295" s="94"/>
      <c r="F8295" s="93"/>
      <c r="G8295" s="96"/>
    </row>
    <row r="8296">
      <c r="A8296" s="93"/>
      <c r="B8296" s="94"/>
      <c r="C8296" s="94"/>
      <c r="D8296" s="94"/>
      <c r="E8296" s="94"/>
      <c r="F8296" s="93"/>
      <c r="G8296" s="96"/>
    </row>
    <row r="8297">
      <c r="A8297" s="93"/>
      <c r="B8297" s="94"/>
      <c r="C8297" s="94"/>
      <c r="D8297" s="94"/>
      <c r="E8297" s="94"/>
      <c r="F8297" s="93"/>
      <c r="G8297" s="96"/>
    </row>
    <row r="8298">
      <c r="A8298" s="93"/>
      <c r="B8298" s="94"/>
      <c r="C8298" s="94"/>
      <c r="D8298" s="94"/>
      <c r="E8298" s="94"/>
      <c r="F8298" s="93"/>
      <c r="G8298" s="93"/>
    </row>
    <row r="8299">
      <c r="A8299" s="93"/>
      <c r="B8299" s="94"/>
      <c r="C8299" s="94"/>
      <c r="D8299" s="94"/>
      <c r="E8299" s="94"/>
      <c r="F8299" s="93"/>
      <c r="G8299" s="96"/>
    </row>
    <row r="8300">
      <c r="A8300" s="93"/>
      <c r="B8300" s="94"/>
      <c r="C8300" s="94"/>
      <c r="D8300" s="94"/>
      <c r="E8300" s="94"/>
      <c r="F8300" s="93"/>
      <c r="G8300" s="96"/>
    </row>
    <row r="8301">
      <c r="A8301" s="93"/>
      <c r="B8301" s="94"/>
      <c r="C8301" s="94"/>
      <c r="D8301" s="94"/>
      <c r="E8301" s="94"/>
      <c r="F8301" s="93"/>
      <c r="G8301" s="96"/>
    </row>
    <row r="8302">
      <c r="A8302" s="93"/>
      <c r="B8302" s="94"/>
      <c r="C8302" s="94"/>
      <c r="D8302" s="94"/>
      <c r="E8302" s="94"/>
      <c r="F8302" s="93"/>
      <c r="G8302" s="96"/>
    </row>
    <row r="8303">
      <c r="A8303" s="93"/>
      <c r="B8303" s="94"/>
      <c r="C8303" s="94"/>
      <c r="D8303" s="94"/>
      <c r="E8303" s="94"/>
      <c r="F8303" s="93"/>
      <c r="G8303" s="93"/>
    </row>
    <row r="8304">
      <c r="A8304" s="93"/>
      <c r="B8304" s="94"/>
      <c r="C8304" s="94"/>
      <c r="D8304" s="94"/>
      <c r="E8304" s="94"/>
      <c r="F8304" s="93"/>
      <c r="G8304" s="96"/>
    </row>
    <row r="8305">
      <c r="A8305" s="93"/>
      <c r="B8305" s="94"/>
      <c r="C8305" s="94"/>
      <c r="D8305" s="94"/>
      <c r="E8305" s="94"/>
      <c r="F8305" s="93"/>
      <c r="G8305" s="96"/>
    </row>
    <row r="8306">
      <c r="A8306" s="93"/>
      <c r="B8306" s="94"/>
      <c r="C8306" s="94"/>
      <c r="D8306" s="94"/>
      <c r="E8306" s="94"/>
      <c r="F8306" s="93"/>
      <c r="G8306" s="96"/>
    </row>
    <row r="8307">
      <c r="A8307" s="93"/>
      <c r="B8307" s="94"/>
      <c r="C8307" s="94"/>
      <c r="D8307" s="94"/>
      <c r="E8307" s="94"/>
      <c r="F8307" s="93"/>
      <c r="G8307" s="96"/>
    </row>
    <row r="8308">
      <c r="A8308" s="93"/>
      <c r="B8308" s="94"/>
      <c r="C8308" s="94"/>
      <c r="D8308" s="94"/>
      <c r="E8308" s="94"/>
      <c r="F8308" s="93"/>
      <c r="G8308" s="96"/>
    </row>
    <row r="8309">
      <c r="A8309" s="93"/>
      <c r="B8309" s="94"/>
      <c r="C8309" s="94"/>
      <c r="D8309" s="94"/>
      <c r="E8309" s="94"/>
      <c r="F8309" s="93"/>
      <c r="G8309" s="96"/>
    </row>
    <row r="8310">
      <c r="A8310" s="93"/>
      <c r="B8310" s="94"/>
      <c r="C8310" s="94"/>
      <c r="D8310" s="94"/>
      <c r="E8310" s="94"/>
      <c r="F8310" s="93"/>
      <c r="G8310" s="96"/>
    </row>
    <row r="8311">
      <c r="A8311" s="93"/>
      <c r="B8311" s="94"/>
      <c r="C8311" s="94"/>
      <c r="D8311" s="94"/>
      <c r="E8311" s="94"/>
      <c r="F8311" s="93"/>
      <c r="G8311" s="96"/>
    </row>
    <row r="8312">
      <c r="A8312" s="93"/>
      <c r="B8312" s="94"/>
      <c r="C8312" s="94"/>
      <c r="D8312" s="94"/>
      <c r="E8312" s="94"/>
      <c r="F8312" s="93"/>
      <c r="G8312" s="96"/>
    </row>
    <row r="8313">
      <c r="A8313" s="93"/>
      <c r="B8313" s="94"/>
      <c r="C8313" s="94"/>
      <c r="D8313" s="94"/>
      <c r="E8313" s="94"/>
      <c r="F8313" s="93"/>
      <c r="G8313" s="96"/>
    </row>
    <row r="8314">
      <c r="A8314" s="93"/>
      <c r="B8314" s="94"/>
      <c r="C8314" s="94"/>
      <c r="D8314" s="94"/>
      <c r="E8314" s="94"/>
      <c r="F8314" s="93"/>
      <c r="G8314" s="96"/>
    </row>
    <row r="8315">
      <c r="A8315" s="93"/>
      <c r="B8315" s="94"/>
      <c r="C8315" s="94"/>
      <c r="D8315" s="94"/>
      <c r="E8315" s="94"/>
      <c r="F8315" s="93"/>
      <c r="G8315" s="96"/>
    </row>
    <row r="8316">
      <c r="A8316" s="93"/>
      <c r="B8316" s="94"/>
      <c r="C8316" s="94"/>
      <c r="D8316" s="94"/>
      <c r="E8316" s="94"/>
      <c r="F8316" s="93"/>
      <c r="G8316" s="96"/>
    </row>
    <row r="8317">
      <c r="A8317" s="93"/>
      <c r="B8317" s="94"/>
      <c r="C8317" s="94"/>
      <c r="D8317" s="94"/>
      <c r="E8317" s="94"/>
      <c r="F8317" s="93"/>
      <c r="G8317" s="96"/>
    </row>
    <row r="8318">
      <c r="A8318" s="93"/>
      <c r="B8318" s="94"/>
      <c r="C8318" s="94"/>
      <c r="D8318" s="94"/>
      <c r="E8318" s="94"/>
      <c r="F8318" s="93"/>
      <c r="G8318" s="96"/>
    </row>
    <row r="8319">
      <c r="A8319" s="93"/>
      <c r="B8319" s="94"/>
      <c r="C8319" s="94"/>
      <c r="D8319" s="94"/>
      <c r="E8319" s="94"/>
      <c r="F8319" s="93"/>
      <c r="G8319" s="96"/>
    </row>
    <row r="8320">
      <c r="A8320" s="93"/>
      <c r="B8320" s="94"/>
      <c r="C8320" s="94"/>
      <c r="D8320" s="94"/>
      <c r="E8320" s="94"/>
      <c r="F8320" s="93"/>
      <c r="G8320" s="96"/>
    </row>
    <row r="8321">
      <c r="A8321" s="93"/>
      <c r="B8321" s="94"/>
      <c r="C8321" s="94"/>
      <c r="D8321" s="94"/>
      <c r="E8321" s="94"/>
      <c r="F8321" s="93"/>
      <c r="G8321" s="96"/>
    </row>
    <row r="8322">
      <c r="A8322" s="93"/>
      <c r="B8322" s="94"/>
      <c r="C8322" s="94"/>
      <c r="D8322" s="94"/>
      <c r="E8322" s="94"/>
      <c r="F8322" s="93"/>
      <c r="G8322" s="96"/>
    </row>
    <row r="8323">
      <c r="A8323" s="93"/>
      <c r="B8323" s="94"/>
      <c r="C8323" s="94"/>
      <c r="D8323" s="94"/>
      <c r="E8323" s="94"/>
      <c r="F8323" s="93"/>
      <c r="G8323" s="96"/>
    </row>
    <row r="8324">
      <c r="A8324" s="93"/>
      <c r="B8324" s="94"/>
      <c r="C8324" s="94"/>
      <c r="D8324" s="94"/>
      <c r="E8324" s="94"/>
      <c r="F8324" s="93"/>
      <c r="G8324" s="96"/>
    </row>
    <row r="8325">
      <c r="A8325" s="93"/>
      <c r="B8325" s="94"/>
      <c r="C8325" s="94"/>
      <c r="D8325" s="94"/>
      <c r="E8325" s="94"/>
      <c r="F8325" s="93"/>
      <c r="G8325" s="96"/>
    </row>
    <row r="8326">
      <c r="A8326" s="93"/>
      <c r="B8326" s="94"/>
      <c r="C8326" s="94"/>
      <c r="D8326" s="94"/>
      <c r="E8326" s="94"/>
      <c r="F8326" s="93"/>
      <c r="G8326" s="96"/>
    </row>
    <row r="8327">
      <c r="A8327" s="93"/>
      <c r="B8327" s="94"/>
      <c r="C8327" s="94"/>
      <c r="D8327" s="94"/>
      <c r="E8327" s="94"/>
      <c r="F8327" s="93"/>
      <c r="G8327" s="96"/>
    </row>
    <row r="8328">
      <c r="A8328" s="93"/>
      <c r="B8328" s="94"/>
      <c r="C8328" s="94"/>
      <c r="D8328" s="94"/>
      <c r="E8328" s="94"/>
      <c r="F8328" s="93"/>
      <c r="G8328" s="96"/>
    </row>
    <row r="8329">
      <c r="A8329" s="93"/>
      <c r="B8329" s="94"/>
      <c r="C8329" s="94"/>
      <c r="D8329" s="94"/>
      <c r="E8329" s="94"/>
      <c r="F8329" s="93"/>
      <c r="G8329" s="96"/>
    </row>
    <row r="8330">
      <c r="A8330" s="93"/>
      <c r="B8330" s="94"/>
      <c r="C8330" s="94"/>
      <c r="D8330" s="94"/>
      <c r="E8330" s="94"/>
      <c r="F8330" s="93"/>
      <c r="G8330" s="96"/>
    </row>
    <row r="8331">
      <c r="A8331" s="93"/>
      <c r="B8331" s="94"/>
      <c r="C8331" s="94"/>
      <c r="D8331" s="94"/>
      <c r="E8331" s="94"/>
      <c r="F8331" s="93"/>
      <c r="G8331" s="96"/>
    </row>
    <row r="8332">
      <c r="A8332" s="93"/>
      <c r="B8332" s="94"/>
      <c r="C8332" s="94"/>
      <c r="D8332" s="94"/>
      <c r="E8332" s="94"/>
      <c r="F8332" s="93"/>
      <c r="G8332" s="96"/>
    </row>
    <row r="8333">
      <c r="A8333" s="93"/>
      <c r="B8333" s="94"/>
      <c r="C8333" s="94"/>
      <c r="D8333" s="94"/>
      <c r="E8333" s="94"/>
      <c r="F8333" s="93"/>
      <c r="G8333" s="96"/>
    </row>
    <row r="8334">
      <c r="A8334" s="93"/>
      <c r="B8334" s="94"/>
      <c r="C8334" s="94"/>
      <c r="D8334" s="94"/>
      <c r="E8334" s="94"/>
      <c r="F8334" s="93"/>
      <c r="G8334" s="96"/>
    </row>
    <row r="8335">
      <c r="A8335" s="93"/>
      <c r="B8335" s="94"/>
      <c r="C8335" s="94"/>
      <c r="D8335" s="94"/>
      <c r="E8335" s="94"/>
      <c r="F8335" s="93"/>
      <c r="G8335" s="96"/>
    </row>
    <row r="8336">
      <c r="A8336" s="93"/>
      <c r="B8336" s="94"/>
      <c r="C8336" s="94"/>
      <c r="D8336" s="94"/>
      <c r="E8336" s="94"/>
      <c r="F8336" s="93"/>
      <c r="G8336" s="96"/>
    </row>
    <row r="8337">
      <c r="A8337" s="93"/>
      <c r="B8337" s="94"/>
      <c r="C8337" s="94"/>
      <c r="D8337" s="94"/>
      <c r="E8337" s="94"/>
      <c r="F8337" s="93"/>
      <c r="G8337" s="96"/>
    </row>
    <row r="8338">
      <c r="A8338" s="93"/>
      <c r="B8338" s="94"/>
      <c r="C8338" s="94"/>
      <c r="D8338" s="94"/>
      <c r="E8338" s="94"/>
      <c r="F8338" s="93"/>
      <c r="G8338" s="96"/>
    </row>
    <row r="8339">
      <c r="A8339" s="93"/>
      <c r="B8339" s="94"/>
      <c r="C8339" s="94"/>
      <c r="D8339" s="94"/>
      <c r="E8339" s="94"/>
      <c r="F8339" s="93"/>
      <c r="G8339" s="93"/>
    </row>
    <row r="8340">
      <c r="A8340" s="93"/>
      <c r="B8340" s="94"/>
      <c r="C8340" s="94"/>
      <c r="D8340" s="94"/>
      <c r="E8340" s="94"/>
      <c r="F8340" s="93"/>
      <c r="G8340" s="93"/>
    </row>
    <row r="8341">
      <c r="A8341" s="93"/>
      <c r="B8341" s="94"/>
      <c r="C8341" s="94"/>
      <c r="D8341" s="94"/>
      <c r="E8341" s="94"/>
      <c r="F8341" s="93"/>
      <c r="G8341" s="93"/>
    </row>
    <row r="8342">
      <c r="A8342" s="93"/>
      <c r="B8342" s="94"/>
      <c r="C8342" s="94"/>
      <c r="D8342" s="94"/>
      <c r="E8342" s="94"/>
      <c r="F8342" s="93"/>
      <c r="G8342" s="93"/>
    </row>
    <row r="8343">
      <c r="A8343" s="93"/>
      <c r="B8343" s="94"/>
      <c r="C8343" s="94"/>
      <c r="D8343" s="94"/>
      <c r="E8343" s="94"/>
      <c r="F8343" s="93"/>
      <c r="G8343" s="93"/>
    </row>
    <row r="8344">
      <c r="A8344" s="93"/>
      <c r="B8344" s="94"/>
      <c r="C8344" s="94"/>
      <c r="D8344" s="94"/>
      <c r="E8344" s="94"/>
      <c r="F8344" s="93"/>
      <c r="G8344" s="93"/>
    </row>
    <row r="8345">
      <c r="A8345" s="93"/>
      <c r="B8345" s="94"/>
      <c r="C8345" s="94"/>
      <c r="D8345" s="94"/>
      <c r="E8345" s="94"/>
      <c r="F8345" s="93"/>
      <c r="G8345" s="93"/>
    </row>
    <row r="8346">
      <c r="A8346" s="93"/>
      <c r="B8346" s="94"/>
      <c r="C8346" s="94"/>
      <c r="D8346" s="94"/>
      <c r="E8346" s="94"/>
      <c r="F8346" s="93"/>
      <c r="G8346" s="93"/>
    </row>
    <row r="8347">
      <c r="A8347" s="93"/>
      <c r="B8347" s="94"/>
      <c r="C8347" s="94"/>
      <c r="D8347" s="94"/>
      <c r="E8347" s="94"/>
      <c r="F8347" s="93"/>
      <c r="G8347" s="93"/>
    </row>
    <row r="8348">
      <c r="A8348" s="93"/>
      <c r="B8348" s="94"/>
      <c r="C8348" s="94"/>
      <c r="D8348" s="94"/>
      <c r="E8348" s="94"/>
      <c r="F8348" s="93"/>
      <c r="G8348" s="93"/>
    </row>
    <row r="8349">
      <c r="A8349" s="93"/>
      <c r="B8349" s="94"/>
      <c r="C8349" s="94"/>
      <c r="D8349" s="94"/>
      <c r="E8349" s="94"/>
      <c r="F8349" s="93"/>
      <c r="G8349" s="93"/>
    </row>
    <row r="8350">
      <c r="A8350" s="93"/>
      <c r="B8350" s="94"/>
      <c r="C8350" s="94"/>
      <c r="D8350" s="94"/>
      <c r="E8350" s="94"/>
      <c r="F8350" s="93"/>
      <c r="G8350" s="93"/>
    </row>
    <row r="8351">
      <c r="A8351" s="93"/>
      <c r="B8351" s="94"/>
      <c r="C8351" s="94"/>
      <c r="D8351" s="94"/>
      <c r="E8351" s="94"/>
      <c r="F8351" s="93"/>
      <c r="G8351" s="93"/>
    </row>
    <row r="8352">
      <c r="A8352" s="93"/>
      <c r="B8352" s="94"/>
      <c r="C8352" s="94"/>
      <c r="D8352" s="94"/>
      <c r="E8352" s="94"/>
      <c r="F8352" s="93"/>
      <c r="G8352" s="93"/>
    </row>
    <row r="8353">
      <c r="A8353" s="93"/>
      <c r="B8353" s="94"/>
      <c r="C8353" s="94"/>
      <c r="D8353" s="94"/>
      <c r="E8353" s="94"/>
      <c r="F8353" s="93"/>
      <c r="G8353" s="96"/>
    </row>
    <row r="8354">
      <c r="A8354" s="93"/>
      <c r="B8354" s="94"/>
      <c r="C8354" s="94"/>
      <c r="D8354" s="94"/>
      <c r="E8354" s="94"/>
      <c r="F8354" s="93"/>
      <c r="G8354" s="96"/>
    </row>
    <row r="8355">
      <c r="A8355" s="93"/>
      <c r="B8355" s="94"/>
      <c r="C8355" s="94"/>
      <c r="D8355" s="94"/>
      <c r="E8355" s="94"/>
      <c r="F8355" s="93"/>
      <c r="G8355" s="96"/>
    </row>
    <row r="8356">
      <c r="A8356" s="93"/>
      <c r="B8356" s="94"/>
      <c r="C8356" s="94"/>
      <c r="D8356" s="94"/>
      <c r="E8356" s="94"/>
      <c r="F8356" s="93"/>
      <c r="G8356" s="96"/>
    </row>
    <row r="8357">
      <c r="A8357" s="93"/>
      <c r="B8357" s="94"/>
      <c r="C8357" s="94"/>
      <c r="D8357" s="94"/>
      <c r="E8357" s="94"/>
      <c r="F8357" s="93"/>
      <c r="G8357" s="96"/>
    </row>
    <row r="8358">
      <c r="A8358" s="93"/>
      <c r="B8358" s="94"/>
      <c r="C8358" s="94"/>
      <c r="D8358" s="94"/>
      <c r="E8358" s="94"/>
      <c r="F8358" s="93"/>
      <c r="G8358" s="96"/>
    </row>
    <row r="8359">
      <c r="A8359" s="93"/>
      <c r="B8359" s="94"/>
      <c r="C8359" s="94"/>
      <c r="D8359" s="94"/>
      <c r="E8359" s="94"/>
      <c r="F8359" s="93"/>
      <c r="G8359" s="96"/>
    </row>
    <row r="8360">
      <c r="A8360" s="93"/>
      <c r="B8360" s="94"/>
      <c r="C8360" s="94"/>
      <c r="D8360" s="94"/>
      <c r="E8360" s="94"/>
      <c r="F8360" s="93"/>
      <c r="G8360" s="96"/>
    </row>
    <row r="8361">
      <c r="A8361" s="93"/>
      <c r="B8361" s="94"/>
      <c r="C8361" s="94"/>
      <c r="D8361" s="94"/>
      <c r="E8361" s="94"/>
      <c r="F8361" s="93"/>
      <c r="G8361" s="96"/>
    </row>
    <row r="8362">
      <c r="A8362" s="93"/>
      <c r="B8362" s="94"/>
      <c r="C8362" s="94"/>
      <c r="D8362" s="94"/>
      <c r="E8362" s="94"/>
      <c r="F8362" s="93"/>
      <c r="G8362" s="96"/>
    </row>
    <row r="8363">
      <c r="A8363" s="93"/>
      <c r="B8363" s="94"/>
      <c r="C8363" s="94"/>
      <c r="D8363" s="94"/>
      <c r="E8363" s="94"/>
      <c r="F8363" s="93"/>
      <c r="G8363" s="96"/>
    </row>
    <row r="8364">
      <c r="A8364" s="93"/>
      <c r="B8364" s="94"/>
      <c r="C8364" s="94"/>
      <c r="D8364" s="94"/>
      <c r="E8364" s="94"/>
      <c r="F8364" s="93"/>
      <c r="G8364" s="96"/>
    </row>
    <row r="8365">
      <c r="A8365" s="93"/>
      <c r="B8365" s="94"/>
      <c r="C8365" s="94"/>
      <c r="D8365" s="94"/>
      <c r="E8365" s="94"/>
      <c r="F8365" s="93"/>
      <c r="G8365" s="96"/>
    </row>
    <row r="8366">
      <c r="A8366" s="93"/>
      <c r="B8366" s="94"/>
      <c r="C8366" s="94"/>
      <c r="D8366" s="94"/>
      <c r="E8366" s="94"/>
      <c r="F8366" s="93"/>
      <c r="G8366" s="96"/>
    </row>
    <row r="8367">
      <c r="A8367" s="93"/>
      <c r="B8367" s="94"/>
      <c r="C8367" s="94"/>
      <c r="D8367" s="94"/>
      <c r="E8367" s="94"/>
      <c r="F8367" s="93"/>
      <c r="G8367" s="96"/>
    </row>
    <row r="8368">
      <c r="A8368" s="93"/>
      <c r="B8368" s="94"/>
      <c r="C8368" s="94"/>
      <c r="D8368" s="94"/>
      <c r="E8368" s="94"/>
      <c r="F8368" s="93"/>
      <c r="G8368" s="96"/>
    </row>
    <row r="8369">
      <c r="A8369" s="93"/>
      <c r="B8369" s="94"/>
      <c r="C8369" s="94"/>
      <c r="D8369" s="94"/>
      <c r="E8369" s="94"/>
      <c r="F8369" s="93"/>
      <c r="G8369" s="96"/>
    </row>
    <row r="8370">
      <c r="A8370" s="93"/>
      <c r="B8370" s="94"/>
      <c r="C8370" s="94"/>
      <c r="D8370" s="94"/>
      <c r="E8370" s="94"/>
      <c r="F8370" s="93"/>
      <c r="G8370" s="96"/>
    </row>
    <row r="8371">
      <c r="A8371" s="93"/>
      <c r="B8371" s="94"/>
      <c r="C8371" s="94"/>
      <c r="D8371" s="94"/>
      <c r="E8371" s="94"/>
      <c r="F8371" s="93"/>
      <c r="G8371" s="96"/>
    </row>
    <row r="8372">
      <c r="A8372" s="93"/>
      <c r="B8372" s="94"/>
      <c r="C8372" s="94"/>
      <c r="D8372" s="94"/>
      <c r="E8372" s="94"/>
      <c r="F8372" s="93"/>
      <c r="G8372" s="96"/>
    </row>
    <row r="8373">
      <c r="A8373" s="93"/>
      <c r="B8373" s="94"/>
      <c r="C8373" s="94"/>
      <c r="D8373" s="94"/>
      <c r="E8373" s="94"/>
      <c r="F8373" s="93"/>
      <c r="G8373" s="96"/>
    </row>
    <row r="8374">
      <c r="A8374" s="93"/>
      <c r="B8374" s="94"/>
      <c r="C8374" s="94"/>
      <c r="D8374" s="94"/>
      <c r="E8374" s="94"/>
      <c r="F8374" s="93"/>
      <c r="G8374" s="96"/>
    </row>
    <row r="8375">
      <c r="A8375" s="93"/>
      <c r="B8375" s="94"/>
      <c r="C8375" s="94"/>
      <c r="D8375" s="94"/>
      <c r="E8375" s="94"/>
      <c r="F8375" s="93"/>
      <c r="G8375" s="96"/>
    </row>
    <row r="8376">
      <c r="A8376" s="93"/>
      <c r="B8376" s="94"/>
      <c r="C8376" s="94"/>
      <c r="D8376" s="94"/>
      <c r="E8376" s="94"/>
      <c r="F8376" s="93"/>
      <c r="G8376" s="96"/>
    </row>
    <row r="8377">
      <c r="A8377" s="93"/>
      <c r="B8377" s="94"/>
      <c r="C8377" s="94"/>
      <c r="D8377" s="94"/>
      <c r="E8377" s="94"/>
      <c r="F8377" s="93"/>
      <c r="G8377" s="96"/>
    </row>
    <row r="8378">
      <c r="A8378" s="93"/>
      <c r="B8378" s="94"/>
      <c r="C8378" s="94"/>
      <c r="D8378" s="94"/>
      <c r="E8378" s="94"/>
      <c r="F8378" s="93"/>
      <c r="G8378" s="96"/>
    </row>
    <row r="8379">
      <c r="A8379" s="93"/>
      <c r="B8379" s="94"/>
      <c r="C8379" s="94"/>
      <c r="D8379" s="94"/>
      <c r="E8379" s="94"/>
      <c r="F8379" s="93"/>
      <c r="G8379" s="96"/>
    </row>
    <row r="8380">
      <c r="A8380" s="93"/>
      <c r="B8380" s="94"/>
      <c r="C8380" s="94"/>
      <c r="D8380" s="94"/>
      <c r="E8380" s="94"/>
      <c r="F8380" s="93"/>
      <c r="G8380" s="96"/>
    </row>
    <row r="8381">
      <c r="A8381" s="93"/>
      <c r="B8381" s="94"/>
      <c r="C8381" s="94"/>
      <c r="D8381" s="94"/>
      <c r="E8381" s="94"/>
      <c r="F8381" s="93"/>
      <c r="G8381" s="96"/>
    </row>
    <row r="8382">
      <c r="A8382" s="93"/>
      <c r="B8382" s="94"/>
      <c r="C8382" s="94"/>
      <c r="D8382" s="94"/>
      <c r="E8382" s="94"/>
      <c r="F8382" s="93"/>
      <c r="G8382" s="96"/>
    </row>
    <row r="8383">
      <c r="A8383" s="93"/>
      <c r="B8383" s="94"/>
      <c r="C8383" s="94"/>
      <c r="D8383" s="94"/>
      <c r="E8383" s="94"/>
      <c r="F8383" s="93"/>
      <c r="G8383" s="96"/>
    </row>
    <row r="8384">
      <c r="A8384" s="93"/>
      <c r="B8384" s="94"/>
      <c r="C8384" s="94"/>
      <c r="D8384" s="94"/>
      <c r="E8384" s="94"/>
      <c r="F8384" s="93"/>
      <c r="G8384" s="96"/>
    </row>
    <row r="8385">
      <c r="A8385" s="93"/>
      <c r="B8385" s="94"/>
      <c r="C8385" s="94"/>
      <c r="D8385" s="94"/>
      <c r="E8385" s="94"/>
      <c r="F8385" s="93"/>
      <c r="G8385" s="96"/>
    </row>
    <row r="8386">
      <c r="A8386" s="93"/>
      <c r="B8386" s="94"/>
      <c r="C8386" s="94"/>
      <c r="D8386" s="94"/>
      <c r="E8386" s="94"/>
      <c r="F8386" s="93"/>
      <c r="G8386" s="96"/>
    </row>
    <row r="8387">
      <c r="A8387" s="93"/>
      <c r="B8387" s="94"/>
      <c r="C8387" s="94"/>
      <c r="D8387" s="94"/>
      <c r="E8387" s="94"/>
      <c r="F8387" s="93"/>
      <c r="G8387" s="93"/>
    </row>
    <row r="8388">
      <c r="A8388" s="93"/>
      <c r="B8388" s="94"/>
      <c r="C8388" s="94"/>
      <c r="D8388" s="94"/>
      <c r="E8388" s="94"/>
      <c r="F8388" s="93"/>
      <c r="G8388" s="93"/>
    </row>
    <row r="8389">
      <c r="A8389" s="93"/>
      <c r="B8389" s="94"/>
      <c r="C8389" s="94"/>
      <c r="D8389" s="94"/>
      <c r="E8389" s="94"/>
      <c r="F8389" s="93"/>
      <c r="G8389" s="96"/>
    </row>
    <row r="8390">
      <c r="A8390" s="93"/>
      <c r="B8390" s="94"/>
      <c r="C8390" s="94"/>
      <c r="D8390" s="94"/>
      <c r="E8390" s="94"/>
      <c r="F8390" s="93"/>
      <c r="G8390" s="96"/>
    </row>
    <row r="8391">
      <c r="A8391" s="93"/>
      <c r="B8391" s="94"/>
      <c r="C8391" s="94"/>
      <c r="D8391" s="94"/>
      <c r="E8391" s="94"/>
      <c r="F8391" s="93"/>
      <c r="G8391" s="96"/>
    </row>
    <row r="8392">
      <c r="A8392" s="93"/>
      <c r="B8392" s="94"/>
      <c r="C8392" s="94"/>
      <c r="D8392" s="94"/>
      <c r="E8392" s="94"/>
      <c r="F8392" s="93"/>
      <c r="G8392" s="96"/>
    </row>
    <row r="8393">
      <c r="A8393" s="93"/>
      <c r="B8393" s="94"/>
      <c r="C8393" s="94"/>
      <c r="D8393" s="94"/>
      <c r="E8393" s="94"/>
      <c r="F8393" s="93"/>
      <c r="G8393" s="96"/>
    </row>
    <row r="8394">
      <c r="A8394" s="93"/>
      <c r="B8394" s="94"/>
      <c r="C8394" s="94"/>
      <c r="D8394" s="94"/>
      <c r="E8394" s="94"/>
      <c r="F8394" s="93"/>
      <c r="G8394" s="96"/>
    </row>
    <row r="8395">
      <c r="A8395" s="93"/>
      <c r="B8395" s="94"/>
      <c r="C8395" s="94"/>
      <c r="D8395" s="94"/>
      <c r="E8395" s="94"/>
      <c r="F8395" s="93"/>
      <c r="G8395" s="96"/>
    </row>
    <row r="8396">
      <c r="A8396" s="93"/>
      <c r="B8396" s="94"/>
      <c r="C8396" s="94"/>
      <c r="D8396" s="94"/>
      <c r="E8396" s="94"/>
      <c r="F8396" s="93"/>
      <c r="G8396" s="96"/>
    </row>
    <row r="8397">
      <c r="A8397" s="93"/>
      <c r="B8397" s="94"/>
      <c r="C8397" s="94"/>
      <c r="D8397" s="94"/>
      <c r="E8397" s="94"/>
      <c r="F8397" s="93"/>
      <c r="G8397" s="96"/>
    </row>
    <row r="8398">
      <c r="A8398" s="93"/>
      <c r="B8398" s="94"/>
      <c r="C8398" s="94"/>
      <c r="D8398" s="94"/>
      <c r="E8398" s="94"/>
      <c r="F8398" s="93"/>
      <c r="G8398" s="96"/>
    </row>
    <row r="8399">
      <c r="A8399" s="93"/>
      <c r="B8399" s="94"/>
      <c r="C8399" s="94"/>
      <c r="D8399" s="94"/>
      <c r="E8399" s="94"/>
      <c r="F8399" s="93"/>
      <c r="G8399" s="96"/>
    </row>
    <row r="8400">
      <c r="A8400" s="93"/>
      <c r="B8400" s="94"/>
      <c r="C8400" s="94"/>
      <c r="D8400" s="94"/>
      <c r="E8400" s="94"/>
      <c r="F8400" s="93"/>
      <c r="G8400" s="96"/>
    </row>
    <row r="8401">
      <c r="A8401" s="93"/>
      <c r="B8401" s="94"/>
      <c r="C8401" s="94"/>
      <c r="D8401" s="94"/>
      <c r="E8401" s="94"/>
      <c r="F8401" s="93"/>
      <c r="G8401" s="96"/>
    </row>
    <row r="8402">
      <c r="A8402" s="93"/>
      <c r="B8402" s="94"/>
      <c r="C8402" s="94"/>
      <c r="D8402" s="94"/>
      <c r="E8402" s="94"/>
      <c r="F8402" s="93"/>
      <c r="G8402" s="96"/>
    </row>
    <row r="8403">
      <c r="A8403" s="93"/>
      <c r="B8403" s="94"/>
      <c r="C8403" s="94"/>
      <c r="D8403" s="94"/>
      <c r="E8403" s="94"/>
      <c r="F8403" s="93"/>
      <c r="G8403" s="96"/>
    </row>
    <row r="8404">
      <c r="A8404" s="93"/>
      <c r="B8404" s="94"/>
      <c r="C8404" s="94"/>
      <c r="D8404" s="94"/>
      <c r="E8404" s="94"/>
      <c r="F8404" s="93"/>
      <c r="G8404" s="93"/>
    </row>
    <row r="8405">
      <c r="A8405" s="93"/>
      <c r="B8405" s="94"/>
      <c r="C8405" s="94"/>
      <c r="D8405" s="94"/>
      <c r="E8405" s="94"/>
      <c r="F8405" s="93"/>
      <c r="G8405" s="96"/>
    </row>
    <row r="8406">
      <c r="A8406" s="93"/>
      <c r="B8406" s="94"/>
      <c r="C8406" s="94"/>
      <c r="D8406" s="94"/>
      <c r="E8406" s="94"/>
      <c r="F8406" s="93"/>
      <c r="G8406" s="96"/>
    </row>
    <row r="8407">
      <c r="A8407" s="93"/>
      <c r="B8407" s="94"/>
      <c r="C8407" s="94"/>
      <c r="D8407" s="94"/>
      <c r="E8407" s="94"/>
      <c r="F8407" s="93"/>
      <c r="G8407" s="96"/>
    </row>
    <row r="8408">
      <c r="A8408" s="93"/>
      <c r="B8408" s="94"/>
      <c r="C8408" s="94"/>
      <c r="D8408" s="94"/>
      <c r="E8408" s="94"/>
      <c r="F8408" s="93"/>
      <c r="G8408" s="96"/>
    </row>
    <row r="8409">
      <c r="A8409" s="93"/>
      <c r="B8409" s="94"/>
      <c r="C8409" s="94"/>
      <c r="D8409" s="94"/>
      <c r="E8409" s="94"/>
      <c r="F8409" s="93"/>
      <c r="G8409" s="96"/>
    </row>
    <row r="8410">
      <c r="A8410" s="93"/>
      <c r="B8410" s="94"/>
      <c r="C8410" s="94"/>
      <c r="D8410" s="94"/>
      <c r="E8410" s="94"/>
      <c r="F8410" s="93"/>
      <c r="G8410" s="96"/>
    </row>
    <row r="8411">
      <c r="A8411" s="93"/>
      <c r="B8411" s="94"/>
      <c r="C8411" s="94"/>
      <c r="D8411" s="94"/>
      <c r="E8411" s="94"/>
      <c r="F8411" s="93"/>
      <c r="G8411" s="96"/>
    </row>
    <row r="8412">
      <c r="A8412" s="93"/>
      <c r="B8412" s="94"/>
      <c r="C8412" s="94"/>
      <c r="D8412" s="94"/>
      <c r="E8412" s="94"/>
      <c r="F8412" s="93"/>
      <c r="G8412" s="96"/>
    </row>
    <row r="8413">
      <c r="A8413" s="93"/>
      <c r="B8413" s="94"/>
      <c r="C8413" s="94"/>
      <c r="D8413" s="94"/>
      <c r="E8413" s="94"/>
      <c r="F8413" s="93"/>
      <c r="G8413" s="96"/>
    </row>
    <row r="8414">
      <c r="A8414" s="93"/>
      <c r="B8414" s="94"/>
      <c r="C8414" s="94"/>
      <c r="D8414" s="94"/>
      <c r="E8414" s="94"/>
      <c r="F8414" s="93"/>
      <c r="G8414" s="96"/>
    </row>
    <row r="8415">
      <c r="A8415" s="93"/>
      <c r="B8415" s="94"/>
      <c r="C8415" s="94"/>
      <c r="D8415" s="94"/>
      <c r="E8415" s="94"/>
      <c r="F8415" s="93"/>
      <c r="G8415" s="96"/>
    </row>
    <row r="8416">
      <c r="A8416" s="93"/>
      <c r="B8416" s="94"/>
      <c r="C8416" s="94"/>
      <c r="D8416" s="94"/>
      <c r="E8416" s="94"/>
      <c r="F8416" s="93"/>
      <c r="G8416" s="96"/>
    </row>
    <row r="8417">
      <c r="A8417" s="93"/>
      <c r="B8417" s="94"/>
      <c r="C8417" s="94"/>
      <c r="D8417" s="94"/>
      <c r="E8417" s="94"/>
      <c r="F8417" s="93"/>
      <c r="G8417" s="96"/>
    </row>
    <row r="8418">
      <c r="A8418" s="93"/>
      <c r="B8418" s="94"/>
      <c r="C8418" s="94"/>
      <c r="D8418" s="94"/>
      <c r="E8418" s="94"/>
      <c r="F8418" s="93"/>
      <c r="G8418" s="96"/>
    </row>
    <row r="8419">
      <c r="A8419" s="93"/>
      <c r="B8419" s="94"/>
      <c r="C8419" s="94"/>
      <c r="D8419" s="94"/>
      <c r="E8419" s="94"/>
      <c r="F8419" s="93"/>
      <c r="G8419" s="96"/>
    </row>
    <row r="8420">
      <c r="A8420" s="93"/>
      <c r="B8420" s="94"/>
      <c r="C8420" s="94"/>
      <c r="D8420" s="94"/>
      <c r="E8420" s="94"/>
      <c r="F8420" s="93"/>
      <c r="G8420" s="96"/>
    </row>
    <row r="8421">
      <c r="A8421" s="93"/>
      <c r="B8421" s="94"/>
      <c r="C8421" s="94"/>
      <c r="D8421" s="94"/>
      <c r="E8421" s="94"/>
      <c r="F8421" s="93"/>
      <c r="G8421" s="96"/>
    </row>
    <row r="8422">
      <c r="A8422" s="93"/>
      <c r="B8422" s="94"/>
      <c r="C8422" s="94"/>
      <c r="D8422" s="94"/>
      <c r="E8422" s="94"/>
      <c r="F8422" s="93"/>
      <c r="G8422" s="96"/>
    </row>
    <row r="8423">
      <c r="A8423" s="93"/>
      <c r="B8423" s="94"/>
      <c r="C8423" s="94"/>
      <c r="D8423" s="94"/>
      <c r="E8423" s="94"/>
      <c r="F8423" s="93"/>
      <c r="G8423" s="96"/>
    </row>
    <row r="8424">
      <c r="A8424" s="93"/>
      <c r="B8424" s="94"/>
      <c r="C8424" s="94"/>
      <c r="D8424" s="94"/>
      <c r="E8424" s="94"/>
      <c r="F8424" s="93"/>
      <c r="G8424" s="96"/>
    </row>
    <row r="8425">
      <c r="A8425" s="93"/>
      <c r="B8425" s="94"/>
      <c r="C8425" s="94"/>
      <c r="D8425" s="94"/>
      <c r="E8425" s="94"/>
      <c r="F8425" s="93"/>
      <c r="G8425" s="96"/>
    </row>
    <row r="8426">
      <c r="A8426" s="93"/>
      <c r="B8426" s="94"/>
      <c r="C8426" s="94"/>
      <c r="D8426" s="94"/>
      <c r="E8426" s="94"/>
      <c r="F8426" s="93"/>
      <c r="G8426" s="96"/>
    </row>
    <row r="8427">
      <c r="A8427" s="93"/>
      <c r="B8427" s="94"/>
      <c r="C8427" s="94"/>
      <c r="D8427" s="94"/>
      <c r="E8427" s="94"/>
      <c r="F8427" s="93"/>
      <c r="G8427" s="96"/>
    </row>
    <row r="8428">
      <c r="A8428" s="93"/>
      <c r="B8428" s="94"/>
      <c r="C8428" s="94"/>
      <c r="D8428" s="94"/>
      <c r="E8428" s="94"/>
      <c r="F8428" s="93"/>
      <c r="G8428" s="96"/>
    </row>
    <row r="8429">
      <c r="A8429" s="93"/>
      <c r="B8429" s="94"/>
      <c r="C8429" s="94"/>
      <c r="D8429" s="94"/>
      <c r="E8429" s="94"/>
      <c r="F8429" s="93"/>
      <c r="G8429" s="96"/>
    </row>
    <row r="8430">
      <c r="A8430" s="93"/>
      <c r="B8430" s="94"/>
      <c r="C8430" s="94"/>
      <c r="D8430" s="94"/>
      <c r="E8430" s="94"/>
      <c r="F8430" s="93"/>
      <c r="G8430" s="96"/>
    </row>
    <row r="8431">
      <c r="A8431" s="93"/>
      <c r="B8431" s="94"/>
      <c r="C8431" s="94"/>
      <c r="D8431" s="94"/>
      <c r="E8431" s="94"/>
      <c r="F8431" s="93"/>
      <c r="G8431" s="96"/>
    </row>
    <row r="8432">
      <c r="A8432" s="93"/>
      <c r="B8432" s="94"/>
      <c r="C8432" s="94"/>
      <c r="D8432" s="94"/>
      <c r="E8432" s="94"/>
      <c r="F8432" s="93"/>
      <c r="G8432" s="96"/>
    </row>
    <row r="8433">
      <c r="A8433" s="93"/>
      <c r="B8433" s="94"/>
      <c r="C8433" s="94"/>
      <c r="D8433" s="94"/>
      <c r="E8433" s="94"/>
      <c r="F8433" s="93"/>
      <c r="G8433" s="96"/>
    </row>
    <row r="8434">
      <c r="A8434" s="93"/>
      <c r="B8434" s="94"/>
      <c r="C8434" s="94"/>
      <c r="D8434" s="94"/>
      <c r="E8434" s="94"/>
      <c r="F8434" s="93"/>
      <c r="G8434" s="93"/>
    </row>
    <row r="8435">
      <c r="A8435" s="93"/>
      <c r="B8435" s="94"/>
      <c r="C8435" s="94"/>
      <c r="D8435" s="94"/>
      <c r="E8435" s="94"/>
      <c r="F8435" s="93"/>
      <c r="G8435" s="93"/>
    </row>
    <row r="8436">
      <c r="A8436" s="93"/>
      <c r="B8436" s="94"/>
      <c r="C8436" s="94"/>
      <c r="D8436" s="94"/>
      <c r="E8436" s="94"/>
      <c r="F8436" s="93"/>
      <c r="G8436" s="96"/>
    </row>
    <row r="8437">
      <c r="A8437" s="93"/>
      <c r="B8437" s="94"/>
      <c r="C8437" s="94"/>
      <c r="D8437" s="94"/>
      <c r="E8437" s="94"/>
      <c r="F8437" s="93"/>
      <c r="G8437" s="96"/>
    </row>
    <row r="8438">
      <c r="A8438" s="93"/>
      <c r="B8438" s="94"/>
      <c r="C8438" s="94"/>
      <c r="D8438" s="94"/>
      <c r="E8438" s="94"/>
      <c r="F8438" s="93"/>
      <c r="G8438" s="96"/>
    </row>
    <row r="8439">
      <c r="A8439" s="93"/>
      <c r="B8439" s="94"/>
      <c r="C8439" s="94"/>
      <c r="D8439" s="94"/>
      <c r="E8439" s="94"/>
      <c r="F8439" s="93"/>
      <c r="G8439" s="96"/>
    </row>
    <row r="8440">
      <c r="A8440" s="93"/>
      <c r="B8440" s="94"/>
      <c r="C8440" s="94"/>
      <c r="D8440" s="94"/>
      <c r="E8440" s="94"/>
      <c r="F8440" s="93"/>
      <c r="G8440" s="96"/>
    </row>
    <row r="8441">
      <c r="A8441" s="93"/>
      <c r="B8441" s="94"/>
      <c r="C8441" s="94"/>
      <c r="D8441" s="94"/>
      <c r="E8441" s="94"/>
      <c r="F8441" s="93"/>
      <c r="G8441" s="96"/>
    </row>
    <row r="8442">
      <c r="A8442" s="93"/>
      <c r="B8442" s="94"/>
      <c r="C8442" s="94"/>
      <c r="D8442" s="94"/>
      <c r="E8442" s="94"/>
      <c r="F8442" s="93"/>
      <c r="G8442" s="96"/>
    </row>
    <row r="8443">
      <c r="A8443" s="93"/>
      <c r="B8443" s="94"/>
      <c r="C8443" s="94"/>
      <c r="D8443" s="94"/>
      <c r="E8443" s="94"/>
      <c r="F8443" s="93"/>
      <c r="G8443" s="96"/>
    </row>
    <row r="8444">
      <c r="A8444" s="93"/>
      <c r="B8444" s="94"/>
      <c r="C8444" s="94"/>
      <c r="D8444" s="94"/>
      <c r="E8444" s="94"/>
      <c r="F8444" s="93"/>
      <c r="G8444" s="96"/>
    </row>
    <row r="8445">
      <c r="A8445" s="93"/>
      <c r="B8445" s="94"/>
      <c r="C8445" s="94"/>
      <c r="D8445" s="94"/>
      <c r="E8445" s="94"/>
      <c r="F8445" s="93"/>
      <c r="G8445" s="96"/>
    </row>
    <row r="8446">
      <c r="A8446" s="93"/>
      <c r="B8446" s="94"/>
      <c r="C8446" s="94"/>
      <c r="D8446" s="94"/>
      <c r="E8446" s="94"/>
      <c r="F8446" s="93"/>
      <c r="G8446" s="96"/>
    </row>
    <row r="8447">
      <c r="A8447" s="93"/>
      <c r="B8447" s="94"/>
      <c r="C8447" s="94"/>
      <c r="D8447" s="94"/>
      <c r="E8447" s="94"/>
      <c r="F8447" s="93"/>
      <c r="G8447" s="96"/>
    </row>
    <row r="8448">
      <c r="A8448" s="93"/>
      <c r="B8448" s="94"/>
      <c r="C8448" s="94"/>
      <c r="D8448" s="94"/>
      <c r="E8448" s="94"/>
      <c r="F8448" s="93"/>
      <c r="G8448" s="96"/>
    </row>
    <row r="8449">
      <c r="A8449" s="93"/>
      <c r="B8449" s="94"/>
      <c r="C8449" s="94"/>
      <c r="D8449" s="94"/>
      <c r="E8449" s="94"/>
      <c r="F8449" s="93"/>
      <c r="G8449" s="96"/>
    </row>
    <row r="8450">
      <c r="A8450" s="93"/>
      <c r="B8450" s="94"/>
      <c r="C8450" s="94"/>
      <c r="D8450" s="94"/>
      <c r="E8450" s="94"/>
      <c r="F8450" s="93"/>
      <c r="G8450" s="96"/>
    </row>
    <row r="8451">
      <c r="A8451" s="93"/>
      <c r="B8451" s="94"/>
      <c r="C8451" s="94"/>
      <c r="D8451" s="94"/>
      <c r="E8451" s="94"/>
      <c r="F8451" s="93"/>
      <c r="G8451" s="96"/>
    </row>
    <row r="8452">
      <c r="A8452" s="93"/>
      <c r="B8452" s="94"/>
      <c r="C8452" s="94"/>
      <c r="D8452" s="94"/>
      <c r="E8452" s="94"/>
      <c r="F8452" s="93"/>
      <c r="G8452" s="96"/>
    </row>
    <row r="8453">
      <c r="A8453" s="93"/>
      <c r="B8453" s="94"/>
      <c r="C8453" s="94"/>
      <c r="D8453" s="94"/>
      <c r="E8453" s="94"/>
      <c r="F8453" s="93"/>
      <c r="G8453" s="96"/>
    </row>
    <row r="8454">
      <c r="A8454" s="93"/>
      <c r="B8454" s="94"/>
      <c r="C8454" s="94"/>
      <c r="D8454" s="94"/>
      <c r="E8454" s="94"/>
      <c r="F8454" s="93"/>
      <c r="G8454" s="96"/>
    </row>
    <row r="8455">
      <c r="A8455" s="93"/>
      <c r="B8455" s="94"/>
      <c r="C8455" s="94"/>
      <c r="D8455" s="94"/>
      <c r="E8455" s="94"/>
      <c r="F8455" s="93"/>
      <c r="G8455" s="96"/>
    </row>
    <row r="8456">
      <c r="A8456" s="93"/>
      <c r="B8456" s="94"/>
      <c r="C8456" s="94"/>
      <c r="D8456" s="94"/>
      <c r="E8456" s="94"/>
      <c r="F8456" s="93"/>
      <c r="G8456" s="96"/>
    </row>
    <row r="8457">
      <c r="A8457" s="93"/>
      <c r="B8457" s="94"/>
      <c r="C8457" s="94"/>
      <c r="D8457" s="94"/>
      <c r="E8457" s="94"/>
      <c r="F8457" s="93"/>
      <c r="G8457" s="96"/>
    </row>
    <row r="8458">
      <c r="A8458" s="93"/>
      <c r="B8458" s="94"/>
      <c r="C8458" s="94"/>
      <c r="D8458" s="94"/>
      <c r="E8458" s="94"/>
      <c r="F8458" s="93"/>
      <c r="G8458" s="96"/>
    </row>
    <row r="8459">
      <c r="A8459" s="93"/>
      <c r="B8459" s="94"/>
      <c r="C8459" s="94"/>
      <c r="D8459" s="94"/>
      <c r="E8459" s="94"/>
      <c r="F8459" s="93"/>
      <c r="G8459" s="96"/>
    </row>
    <row r="8460">
      <c r="A8460" s="93"/>
      <c r="B8460" s="94"/>
      <c r="C8460" s="94"/>
      <c r="D8460" s="94"/>
      <c r="E8460" s="94"/>
      <c r="F8460" s="93"/>
      <c r="G8460" s="96"/>
    </row>
    <row r="8461">
      <c r="A8461" s="93"/>
      <c r="B8461" s="94"/>
      <c r="C8461" s="94"/>
      <c r="D8461" s="94"/>
      <c r="E8461" s="94"/>
      <c r="F8461" s="93"/>
      <c r="G8461" s="96"/>
    </row>
    <row r="8462">
      <c r="A8462" s="93"/>
      <c r="B8462" s="94"/>
      <c r="C8462" s="94"/>
      <c r="D8462" s="94"/>
      <c r="E8462" s="94"/>
      <c r="F8462" s="93"/>
      <c r="G8462" s="96"/>
    </row>
    <row r="8463">
      <c r="A8463" s="93"/>
      <c r="B8463" s="94"/>
      <c r="C8463" s="94"/>
      <c r="D8463" s="94"/>
      <c r="E8463" s="94"/>
      <c r="F8463" s="93"/>
      <c r="G8463" s="93"/>
    </row>
    <row r="8464">
      <c r="A8464" s="93"/>
      <c r="B8464" s="94"/>
      <c r="C8464" s="94"/>
      <c r="D8464" s="94"/>
      <c r="E8464" s="94"/>
      <c r="F8464" s="93"/>
      <c r="G8464" s="96"/>
    </row>
    <row r="8465">
      <c r="A8465" s="93"/>
      <c r="B8465" s="94"/>
      <c r="C8465" s="94"/>
      <c r="D8465" s="94"/>
      <c r="E8465" s="94"/>
      <c r="F8465" s="93"/>
      <c r="G8465" s="96"/>
    </row>
    <row r="8466">
      <c r="A8466" s="93"/>
      <c r="B8466" s="94"/>
      <c r="C8466" s="94"/>
      <c r="D8466" s="94"/>
      <c r="E8466" s="94"/>
      <c r="F8466" s="93"/>
      <c r="G8466" s="96"/>
    </row>
    <row r="8467">
      <c r="A8467" s="93"/>
      <c r="B8467" s="94"/>
      <c r="C8467" s="94"/>
      <c r="D8467" s="94"/>
      <c r="E8467" s="94"/>
      <c r="F8467" s="93"/>
      <c r="G8467" s="96"/>
    </row>
    <row r="8468">
      <c r="A8468" s="93"/>
      <c r="B8468" s="94"/>
      <c r="C8468" s="94"/>
      <c r="D8468" s="94"/>
      <c r="E8468" s="94"/>
      <c r="F8468" s="93"/>
      <c r="G8468" s="96"/>
    </row>
    <row r="8469">
      <c r="A8469" s="93"/>
      <c r="B8469" s="94"/>
      <c r="C8469" s="94"/>
      <c r="D8469" s="94"/>
      <c r="E8469" s="94"/>
      <c r="F8469" s="93"/>
      <c r="G8469" s="96"/>
    </row>
    <row r="8470">
      <c r="A8470" s="93"/>
      <c r="B8470" s="94"/>
      <c r="C8470" s="94"/>
      <c r="D8470" s="94"/>
      <c r="E8470" s="94"/>
      <c r="F8470" s="93"/>
      <c r="G8470" s="96"/>
    </row>
    <row r="8471">
      <c r="A8471" s="93"/>
      <c r="B8471" s="94"/>
      <c r="C8471" s="94"/>
      <c r="D8471" s="94"/>
      <c r="E8471" s="94"/>
      <c r="F8471" s="93"/>
      <c r="G8471" s="96"/>
    </row>
    <row r="8472">
      <c r="A8472" s="93"/>
      <c r="B8472" s="94"/>
      <c r="C8472" s="94"/>
      <c r="D8472" s="94"/>
      <c r="E8472" s="94"/>
      <c r="F8472" s="93"/>
      <c r="G8472" s="96"/>
    </row>
    <row r="8473">
      <c r="A8473" s="93"/>
      <c r="B8473" s="94"/>
      <c r="C8473" s="94"/>
      <c r="D8473" s="94"/>
      <c r="E8473" s="94"/>
      <c r="F8473" s="93"/>
      <c r="G8473" s="96"/>
    </row>
    <row r="8474">
      <c r="A8474" s="93"/>
      <c r="B8474" s="94"/>
      <c r="C8474" s="94"/>
      <c r="D8474" s="94"/>
      <c r="E8474" s="94"/>
      <c r="F8474" s="93"/>
      <c r="G8474" s="96"/>
    </row>
    <row r="8475">
      <c r="A8475" s="93"/>
      <c r="B8475" s="94"/>
      <c r="C8475" s="94"/>
      <c r="D8475" s="94"/>
      <c r="E8475" s="94"/>
      <c r="F8475" s="93"/>
      <c r="G8475" s="96"/>
    </row>
    <row r="8476">
      <c r="A8476" s="93"/>
      <c r="B8476" s="94"/>
      <c r="C8476" s="94"/>
      <c r="D8476" s="94"/>
      <c r="E8476" s="94"/>
      <c r="F8476" s="93"/>
      <c r="G8476" s="96"/>
    </row>
    <row r="8477">
      <c r="A8477" s="93"/>
      <c r="B8477" s="94"/>
      <c r="C8477" s="94"/>
      <c r="D8477" s="94"/>
      <c r="E8477" s="94"/>
      <c r="F8477" s="93"/>
      <c r="G8477" s="93"/>
    </row>
    <row r="8478">
      <c r="A8478" s="93"/>
      <c r="B8478" s="94"/>
      <c r="C8478" s="94"/>
      <c r="D8478" s="94"/>
      <c r="E8478" s="94"/>
      <c r="F8478" s="93"/>
      <c r="G8478" s="96"/>
    </row>
    <row r="8479">
      <c r="A8479" s="93"/>
      <c r="B8479" s="94"/>
      <c r="C8479" s="94"/>
      <c r="D8479" s="94"/>
      <c r="E8479" s="94"/>
      <c r="F8479" s="93"/>
      <c r="G8479" s="96"/>
    </row>
    <row r="8480">
      <c r="A8480" s="93"/>
      <c r="B8480" s="94"/>
      <c r="C8480" s="94"/>
      <c r="D8480" s="94"/>
      <c r="E8480" s="94"/>
      <c r="F8480" s="93"/>
      <c r="G8480" s="96"/>
    </row>
    <row r="8481">
      <c r="A8481" s="93"/>
      <c r="B8481" s="94"/>
      <c r="C8481" s="94"/>
      <c r="D8481" s="94"/>
      <c r="E8481" s="94"/>
      <c r="F8481" s="93"/>
      <c r="G8481" s="96"/>
    </row>
    <row r="8482">
      <c r="A8482" s="93"/>
      <c r="B8482" s="94"/>
      <c r="C8482" s="94"/>
      <c r="D8482" s="94"/>
      <c r="E8482" s="94"/>
      <c r="F8482" s="93"/>
      <c r="G8482" s="93"/>
    </row>
    <row r="8483">
      <c r="A8483" s="93"/>
      <c r="B8483" s="94"/>
      <c r="C8483" s="94"/>
      <c r="D8483" s="94"/>
      <c r="E8483" s="94"/>
      <c r="F8483" s="93"/>
      <c r="G8483" s="93"/>
    </row>
    <row r="8484">
      <c r="A8484" s="93"/>
      <c r="B8484" s="94"/>
      <c r="C8484" s="94"/>
      <c r="D8484" s="94"/>
      <c r="E8484" s="94"/>
      <c r="F8484" s="93"/>
      <c r="G8484" s="93"/>
    </row>
    <row r="8485">
      <c r="A8485" s="93"/>
      <c r="B8485" s="94"/>
      <c r="C8485" s="94"/>
      <c r="D8485" s="94"/>
      <c r="E8485" s="94"/>
      <c r="F8485" s="93"/>
      <c r="G8485" s="96"/>
    </row>
    <row r="8486">
      <c r="A8486" s="93"/>
      <c r="B8486" s="94"/>
      <c r="C8486" s="94"/>
      <c r="D8486" s="94"/>
      <c r="E8486" s="94"/>
      <c r="F8486" s="93"/>
      <c r="G8486" s="96"/>
    </row>
    <row r="8487">
      <c r="A8487" s="93"/>
      <c r="B8487" s="94"/>
      <c r="C8487" s="94"/>
      <c r="D8487" s="94"/>
      <c r="E8487" s="94"/>
      <c r="F8487" s="93"/>
      <c r="G8487" s="96"/>
    </row>
    <row r="8488">
      <c r="A8488" s="93"/>
      <c r="B8488" s="94"/>
      <c r="C8488" s="94"/>
      <c r="D8488" s="94"/>
      <c r="E8488" s="94"/>
      <c r="F8488" s="93"/>
      <c r="G8488" s="96"/>
    </row>
    <row r="8489">
      <c r="A8489" s="93"/>
      <c r="B8489" s="94"/>
      <c r="C8489" s="94"/>
      <c r="D8489" s="94"/>
      <c r="E8489" s="94"/>
      <c r="F8489" s="93"/>
      <c r="G8489" s="96"/>
    </row>
    <row r="8490">
      <c r="A8490" s="93"/>
      <c r="B8490" s="94"/>
      <c r="C8490" s="94"/>
      <c r="D8490" s="94"/>
      <c r="E8490" s="94"/>
      <c r="F8490" s="93"/>
      <c r="G8490" s="96"/>
    </row>
    <row r="8491">
      <c r="A8491" s="93"/>
      <c r="B8491" s="94"/>
      <c r="C8491" s="94"/>
      <c r="D8491" s="94"/>
      <c r="E8491" s="94"/>
      <c r="F8491" s="93"/>
      <c r="G8491" s="96"/>
    </row>
    <row r="8492">
      <c r="A8492" s="93"/>
      <c r="B8492" s="94"/>
      <c r="C8492" s="94"/>
      <c r="D8492" s="94"/>
      <c r="E8492" s="94"/>
      <c r="F8492" s="93"/>
      <c r="G8492" s="96"/>
    </row>
    <row r="8493">
      <c r="A8493" s="93"/>
      <c r="B8493" s="94"/>
      <c r="C8493" s="94"/>
      <c r="D8493" s="94"/>
      <c r="E8493" s="94"/>
      <c r="F8493" s="93"/>
      <c r="G8493" s="96"/>
    </row>
    <row r="8494">
      <c r="A8494" s="93"/>
      <c r="B8494" s="94"/>
      <c r="C8494" s="94"/>
      <c r="D8494" s="94"/>
      <c r="E8494" s="94"/>
      <c r="F8494" s="93"/>
      <c r="G8494" s="96"/>
    </row>
    <row r="8495">
      <c r="A8495" s="93"/>
      <c r="B8495" s="94"/>
      <c r="C8495" s="94"/>
      <c r="D8495" s="94"/>
      <c r="E8495" s="94"/>
      <c r="F8495" s="93"/>
      <c r="G8495" s="96"/>
    </row>
    <row r="8496">
      <c r="A8496" s="93"/>
      <c r="B8496" s="94"/>
      <c r="C8496" s="94"/>
      <c r="D8496" s="94"/>
      <c r="E8496" s="94"/>
      <c r="F8496" s="93"/>
      <c r="G8496" s="96"/>
    </row>
    <row r="8497">
      <c r="A8497" s="93"/>
      <c r="B8497" s="94"/>
      <c r="C8497" s="94"/>
      <c r="D8497" s="94"/>
      <c r="E8497" s="94"/>
      <c r="F8497" s="93"/>
      <c r="G8497" s="96"/>
    </row>
    <row r="8498">
      <c r="A8498" s="93"/>
      <c r="B8498" s="94"/>
      <c r="C8498" s="94"/>
      <c r="D8498" s="94"/>
      <c r="E8498" s="94"/>
      <c r="F8498" s="93"/>
      <c r="G8498" s="96"/>
    </row>
    <row r="8499">
      <c r="A8499" s="93"/>
      <c r="B8499" s="94"/>
      <c r="C8499" s="94"/>
      <c r="D8499" s="94"/>
      <c r="E8499" s="94"/>
      <c r="F8499" s="93"/>
      <c r="G8499" s="96"/>
    </row>
    <row r="8500">
      <c r="A8500" s="93"/>
      <c r="B8500" s="94"/>
      <c r="C8500" s="94"/>
      <c r="D8500" s="94"/>
      <c r="E8500" s="94"/>
      <c r="F8500" s="93"/>
      <c r="G8500" s="96"/>
    </row>
    <row r="8501">
      <c r="A8501" s="93"/>
      <c r="B8501" s="94"/>
      <c r="C8501" s="94"/>
      <c r="D8501" s="94"/>
      <c r="E8501" s="94"/>
      <c r="F8501" s="93"/>
      <c r="G8501" s="96"/>
    </row>
    <row r="8502">
      <c r="A8502" s="93"/>
      <c r="B8502" s="94"/>
      <c r="C8502" s="94"/>
      <c r="D8502" s="94"/>
      <c r="E8502" s="94"/>
      <c r="F8502" s="93"/>
      <c r="G8502" s="96"/>
    </row>
    <row r="8503">
      <c r="A8503" s="93"/>
      <c r="B8503" s="94"/>
      <c r="C8503" s="94"/>
      <c r="D8503" s="94"/>
      <c r="E8503" s="94"/>
      <c r="F8503" s="93"/>
      <c r="G8503" s="96"/>
    </row>
    <row r="8504">
      <c r="A8504" s="93"/>
      <c r="B8504" s="94"/>
      <c r="C8504" s="94"/>
      <c r="D8504" s="94"/>
      <c r="E8504" s="94"/>
      <c r="F8504" s="93"/>
      <c r="G8504" s="93"/>
    </row>
    <row r="8505">
      <c r="A8505" s="93"/>
      <c r="B8505" s="94"/>
      <c r="C8505" s="94"/>
      <c r="D8505" s="94"/>
      <c r="E8505" s="94"/>
      <c r="F8505" s="93"/>
      <c r="G8505" s="96"/>
    </row>
    <row r="8506">
      <c r="A8506" s="93"/>
      <c r="B8506" s="94"/>
      <c r="C8506" s="94"/>
      <c r="D8506" s="94"/>
      <c r="E8506" s="94"/>
      <c r="F8506" s="93"/>
      <c r="G8506" s="96"/>
    </row>
    <row r="8507">
      <c r="A8507" s="93"/>
      <c r="B8507" s="94"/>
      <c r="C8507" s="94"/>
      <c r="D8507" s="94"/>
      <c r="E8507" s="94"/>
      <c r="F8507" s="93"/>
      <c r="G8507" s="96"/>
    </row>
    <row r="8508">
      <c r="A8508" s="93"/>
      <c r="B8508" s="94"/>
      <c r="C8508" s="94"/>
      <c r="D8508" s="94"/>
      <c r="E8508" s="94"/>
      <c r="F8508" s="93"/>
      <c r="G8508" s="96"/>
    </row>
    <row r="8509">
      <c r="A8509" s="93"/>
      <c r="B8509" s="94"/>
      <c r="C8509" s="94"/>
      <c r="D8509" s="94"/>
      <c r="E8509" s="94"/>
      <c r="F8509" s="93"/>
      <c r="G8509" s="96"/>
    </row>
    <row r="8510">
      <c r="A8510" s="93"/>
      <c r="B8510" s="94"/>
      <c r="C8510" s="94"/>
      <c r="D8510" s="94"/>
      <c r="E8510" s="94"/>
      <c r="F8510" s="93"/>
      <c r="G8510" s="96"/>
    </row>
    <row r="8511">
      <c r="A8511" s="93"/>
      <c r="B8511" s="94"/>
      <c r="C8511" s="94"/>
      <c r="D8511" s="94"/>
      <c r="E8511" s="94"/>
      <c r="F8511" s="93"/>
      <c r="G8511" s="96"/>
    </row>
    <row r="8512">
      <c r="A8512" s="93"/>
      <c r="B8512" s="94"/>
      <c r="C8512" s="94"/>
      <c r="D8512" s="94"/>
      <c r="E8512" s="94"/>
      <c r="F8512" s="93"/>
      <c r="G8512" s="96"/>
    </row>
    <row r="8513">
      <c r="A8513" s="93"/>
      <c r="B8513" s="94"/>
      <c r="C8513" s="94"/>
      <c r="D8513" s="94"/>
      <c r="E8513" s="94"/>
      <c r="F8513" s="93"/>
      <c r="G8513" s="96"/>
    </row>
    <row r="8514">
      <c r="A8514" s="93"/>
      <c r="B8514" s="94"/>
      <c r="C8514" s="94"/>
      <c r="D8514" s="94"/>
      <c r="E8514" s="94"/>
      <c r="F8514" s="93"/>
      <c r="G8514" s="96"/>
    </row>
    <row r="8515">
      <c r="A8515" s="93"/>
      <c r="B8515" s="94"/>
      <c r="C8515" s="94"/>
      <c r="D8515" s="94"/>
      <c r="E8515" s="94"/>
      <c r="F8515" s="93"/>
      <c r="G8515" s="96"/>
    </row>
    <row r="8516">
      <c r="A8516" s="93"/>
      <c r="B8516" s="94"/>
      <c r="C8516" s="94"/>
      <c r="D8516" s="94"/>
      <c r="E8516" s="94"/>
      <c r="F8516" s="93"/>
      <c r="G8516" s="96"/>
    </row>
    <row r="8517">
      <c r="A8517" s="93"/>
      <c r="B8517" s="94"/>
      <c r="C8517" s="94"/>
      <c r="D8517" s="94"/>
      <c r="E8517" s="94"/>
      <c r="F8517" s="93"/>
      <c r="G8517" s="96"/>
    </row>
    <row r="8518">
      <c r="A8518" s="93"/>
      <c r="B8518" s="94"/>
      <c r="C8518" s="94"/>
      <c r="D8518" s="94"/>
      <c r="E8518" s="94"/>
      <c r="F8518" s="93"/>
      <c r="G8518" s="93"/>
    </row>
    <row r="8519">
      <c r="A8519" s="93"/>
      <c r="B8519" s="94"/>
      <c r="C8519" s="94"/>
      <c r="D8519" s="94"/>
      <c r="E8519" s="94"/>
      <c r="F8519" s="93"/>
      <c r="G8519" s="96"/>
    </row>
    <row r="8520">
      <c r="A8520" s="93"/>
      <c r="B8520" s="94"/>
      <c r="C8520" s="94"/>
      <c r="D8520" s="94"/>
      <c r="E8520" s="94"/>
      <c r="F8520" s="93"/>
      <c r="G8520" s="96"/>
    </row>
    <row r="8521">
      <c r="A8521" s="93"/>
      <c r="B8521" s="94"/>
      <c r="C8521" s="94"/>
      <c r="D8521" s="94"/>
      <c r="E8521" s="94"/>
      <c r="F8521" s="93"/>
      <c r="G8521" s="96"/>
    </row>
    <row r="8522">
      <c r="A8522" s="93"/>
      <c r="B8522" s="94"/>
      <c r="C8522" s="94"/>
      <c r="D8522" s="94"/>
      <c r="E8522" s="94"/>
      <c r="F8522" s="93"/>
      <c r="G8522" s="96"/>
    </row>
    <row r="8523">
      <c r="A8523" s="93"/>
      <c r="B8523" s="94"/>
      <c r="C8523" s="94"/>
      <c r="D8523" s="94"/>
      <c r="E8523" s="94"/>
      <c r="F8523" s="93"/>
      <c r="G8523" s="96"/>
    </row>
    <row r="8524">
      <c r="A8524" s="93"/>
      <c r="B8524" s="94"/>
      <c r="C8524" s="94"/>
      <c r="D8524" s="94"/>
      <c r="E8524" s="94"/>
      <c r="F8524" s="93"/>
      <c r="G8524" s="96"/>
    </row>
    <row r="8525">
      <c r="A8525" s="93"/>
      <c r="B8525" s="94"/>
      <c r="C8525" s="94"/>
      <c r="D8525" s="94"/>
      <c r="E8525" s="94"/>
      <c r="F8525" s="93"/>
      <c r="G8525" s="96"/>
    </row>
    <row r="8526">
      <c r="A8526" s="93"/>
      <c r="B8526" s="94"/>
      <c r="C8526" s="94"/>
      <c r="D8526" s="94"/>
      <c r="E8526" s="94"/>
      <c r="F8526" s="93"/>
      <c r="G8526" s="96"/>
    </row>
    <row r="8527">
      <c r="A8527" s="93"/>
      <c r="B8527" s="94"/>
      <c r="C8527" s="94"/>
      <c r="D8527" s="94"/>
      <c r="E8527" s="94"/>
      <c r="F8527" s="93"/>
      <c r="G8527" s="96"/>
    </row>
    <row r="8528">
      <c r="A8528" s="93"/>
      <c r="B8528" s="94"/>
      <c r="C8528" s="94"/>
      <c r="D8528" s="94"/>
      <c r="E8528" s="94"/>
      <c r="F8528" s="93"/>
      <c r="G8528" s="96"/>
    </row>
    <row r="8529">
      <c r="A8529" s="93"/>
      <c r="B8529" s="94"/>
      <c r="C8529" s="94"/>
      <c r="D8529" s="94"/>
      <c r="E8529" s="94"/>
      <c r="F8529" s="93"/>
      <c r="G8529" s="96"/>
    </row>
    <row r="8530">
      <c r="A8530" s="93"/>
      <c r="B8530" s="94"/>
      <c r="C8530" s="94"/>
      <c r="D8530" s="94"/>
      <c r="E8530" s="94"/>
      <c r="F8530" s="93"/>
      <c r="G8530" s="96"/>
    </row>
    <row r="8531">
      <c r="A8531" s="93"/>
      <c r="B8531" s="94"/>
      <c r="C8531" s="94"/>
      <c r="D8531" s="94"/>
      <c r="E8531" s="94"/>
      <c r="F8531" s="93"/>
      <c r="G8531" s="96"/>
    </row>
    <row r="8532">
      <c r="A8532" s="93"/>
      <c r="B8532" s="94"/>
      <c r="C8532" s="94"/>
      <c r="D8532" s="94"/>
      <c r="E8532" s="94"/>
      <c r="F8532" s="93"/>
      <c r="G8532" s="96"/>
    </row>
    <row r="8533">
      <c r="A8533" s="93"/>
      <c r="B8533" s="94"/>
      <c r="C8533" s="94"/>
      <c r="D8533" s="94"/>
      <c r="E8533" s="94"/>
      <c r="F8533" s="93"/>
      <c r="G8533" s="93"/>
    </row>
    <row r="8534">
      <c r="A8534" s="93"/>
      <c r="B8534" s="94"/>
      <c r="C8534" s="94"/>
      <c r="D8534" s="94"/>
      <c r="E8534" s="94"/>
      <c r="F8534" s="93"/>
      <c r="G8534" s="93"/>
    </row>
    <row r="8535">
      <c r="A8535" s="93"/>
      <c r="B8535" s="94"/>
      <c r="C8535" s="94"/>
      <c r="D8535" s="94"/>
      <c r="E8535" s="94"/>
      <c r="F8535" s="93"/>
      <c r="G8535" s="93"/>
    </row>
    <row r="8536">
      <c r="A8536" s="93"/>
      <c r="B8536" s="94"/>
      <c r="C8536" s="94"/>
      <c r="D8536" s="94"/>
      <c r="E8536" s="94"/>
      <c r="F8536" s="93"/>
      <c r="G8536" s="93"/>
    </row>
    <row r="8537">
      <c r="A8537" s="93"/>
      <c r="B8537" s="94"/>
      <c r="C8537" s="94"/>
      <c r="D8537" s="94"/>
      <c r="E8537" s="94"/>
      <c r="F8537" s="93"/>
      <c r="G8537" s="96"/>
    </row>
    <row r="8538">
      <c r="A8538" s="93"/>
      <c r="B8538" s="94"/>
      <c r="C8538" s="94"/>
      <c r="D8538" s="94"/>
      <c r="E8538" s="94"/>
      <c r="F8538" s="93"/>
      <c r="G8538" s="96"/>
    </row>
    <row r="8539">
      <c r="A8539" s="93"/>
      <c r="B8539" s="94"/>
      <c r="C8539" s="94"/>
      <c r="D8539" s="94"/>
      <c r="E8539" s="94"/>
      <c r="F8539" s="93"/>
      <c r="G8539" s="96"/>
    </row>
    <row r="8540">
      <c r="A8540" s="93"/>
      <c r="B8540" s="94"/>
      <c r="C8540" s="94"/>
      <c r="D8540" s="94"/>
      <c r="E8540" s="94"/>
      <c r="F8540" s="93"/>
      <c r="G8540" s="96"/>
    </row>
    <row r="8541">
      <c r="A8541" s="93"/>
      <c r="B8541" s="94"/>
      <c r="C8541" s="94"/>
      <c r="D8541" s="94"/>
      <c r="E8541" s="94"/>
      <c r="F8541" s="93"/>
      <c r="G8541" s="96"/>
    </row>
    <row r="8542">
      <c r="A8542" s="93"/>
      <c r="B8542" s="94"/>
      <c r="C8542" s="94"/>
      <c r="D8542" s="94"/>
      <c r="E8542" s="94"/>
      <c r="F8542" s="93"/>
      <c r="G8542" s="96"/>
    </row>
    <row r="8543">
      <c r="A8543" s="93"/>
      <c r="B8543" s="94"/>
      <c r="C8543" s="94"/>
      <c r="D8543" s="94"/>
      <c r="E8543" s="94"/>
      <c r="F8543" s="93"/>
      <c r="G8543" s="96"/>
    </row>
    <row r="8544">
      <c r="A8544" s="93"/>
      <c r="B8544" s="94"/>
      <c r="C8544" s="94"/>
      <c r="D8544" s="94"/>
      <c r="E8544" s="94"/>
      <c r="F8544" s="93"/>
      <c r="G8544" s="96"/>
    </row>
    <row r="8545">
      <c r="A8545" s="93"/>
      <c r="B8545" s="94"/>
      <c r="C8545" s="94"/>
      <c r="D8545" s="94"/>
      <c r="E8545" s="94"/>
      <c r="F8545" s="93"/>
      <c r="G8545" s="96"/>
    </row>
    <row r="8546">
      <c r="A8546" s="93"/>
      <c r="B8546" s="94"/>
      <c r="C8546" s="94"/>
      <c r="D8546" s="94"/>
      <c r="E8546" s="94"/>
      <c r="F8546" s="93"/>
      <c r="G8546" s="96"/>
    </row>
    <row r="8547">
      <c r="A8547" s="93"/>
      <c r="B8547" s="94"/>
      <c r="C8547" s="94"/>
      <c r="D8547" s="94"/>
      <c r="E8547" s="94"/>
      <c r="F8547" s="93"/>
      <c r="G8547" s="96"/>
    </row>
    <row r="8548">
      <c r="A8548" s="93"/>
      <c r="B8548" s="94"/>
      <c r="C8548" s="94"/>
      <c r="D8548" s="94"/>
      <c r="E8548" s="94"/>
      <c r="F8548" s="93"/>
      <c r="G8548" s="96"/>
    </row>
    <row r="8549">
      <c r="A8549" s="93"/>
      <c r="B8549" s="94"/>
      <c r="C8549" s="94"/>
      <c r="D8549" s="94"/>
      <c r="E8549" s="94"/>
      <c r="F8549" s="93"/>
      <c r="G8549" s="96"/>
    </row>
    <row r="8550">
      <c r="A8550" s="93"/>
      <c r="B8550" s="94"/>
      <c r="C8550" s="94"/>
      <c r="D8550" s="94"/>
      <c r="E8550" s="94"/>
      <c r="F8550" s="93"/>
      <c r="G8550" s="96"/>
    </row>
    <row r="8551">
      <c r="A8551" s="93"/>
      <c r="B8551" s="94"/>
      <c r="C8551" s="94"/>
      <c r="D8551" s="94"/>
      <c r="E8551" s="94"/>
      <c r="F8551" s="93"/>
      <c r="G8551" s="96"/>
    </row>
    <row r="8552">
      <c r="A8552" s="93"/>
      <c r="B8552" s="94"/>
      <c r="C8552" s="94"/>
      <c r="D8552" s="94"/>
      <c r="E8552" s="94"/>
      <c r="F8552" s="93"/>
      <c r="G8552" s="96"/>
    </row>
    <row r="8553">
      <c r="A8553" s="93"/>
      <c r="B8553" s="94"/>
      <c r="C8553" s="94"/>
      <c r="D8553" s="94"/>
      <c r="E8553" s="94"/>
      <c r="F8553" s="93"/>
      <c r="G8553" s="96"/>
    </row>
    <row r="8554">
      <c r="A8554" s="93"/>
      <c r="B8554" s="94"/>
      <c r="C8554" s="94"/>
      <c r="D8554" s="94"/>
      <c r="E8554" s="94"/>
      <c r="F8554" s="93"/>
      <c r="G8554" s="96"/>
    </row>
    <row r="8555">
      <c r="A8555" s="93"/>
      <c r="B8555" s="94"/>
      <c r="C8555" s="94"/>
      <c r="D8555" s="94"/>
      <c r="E8555" s="94"/>
      <c r="F8555" s="93"/>
      <c r="G8555" s="96"/>
    </row>
    <row r="8556">
      <c r="A8556" s="93"/>
      <c r="B8556" s="94"/>
      <c r="C8556" s="94"/>
      <c r="D8556" s="94"/>
      <c r="E8556" s="94"/>
      <c r="F8556" s="93"/>
      <c r="G8556" s="96"/>
    </row>
    <row r="8557">
      <c r="A8557" s="93"/>
      <c r="B8557" s="94"/>
      <c r="C8557" s="94"/>
      <c r="D8557" s="94"/>
      <c r="E8557" s="94"/>
      <c r="F8557" s="93"/>
      <c r="G8557" s="96"/>
    </row>
    <row r="8558">
      <c r="A8558" s="93"/>
      <c r="B8558" s="94"/>
      <c r="C8558" s="94"/>
      <c r="D8558" s="94"/>
      <c r="E8558" s="94"/>
      <c r="F8558" s="93"/>
      <c r="G8558" s="96"/>
    </row>
    <row r="8559">
      <c r="A8559" s="93"/>
      <c r="B8559" s="94"/>
      <c r="C8559" s="94"/>
      <c r="D8559" s="94"/>
      <c r="E8559" s="94"/>
      <c r="F8559" s="93"/>
      <c r="G8559" s="96"/>
    </row>
    <row r="8560">
      <c r="A8560" s="93"/>
      <c r="B8560" s="94"/>
      <c r="C8560" s="94"/>
      <c r="D8560" s="94"/>
      <c r="E8560" s="94"/>
      <c r="F8560" s="93"/>
      <c r="G8560" s="96"/>
    </row>
    <row r="8561">
      <c r="A8561" s="93"/>
      <c r="B8561" s="94"/>
      <c r="C8561" s="94"/>
      <c r="D8561" s="94"/>
      <c r="E8561" s="94"/>
      <c r="F8561" s="93"/>
      <c r="G8561" s="96"/>
    </row>
    <row r="8562">
      <c r="A8562" s="93"/>
      <c r="B8562" s="94"/>
      <c r="C8562" s="94"/>
      <c r="D8562" s="94"/>
      <c r="E8562" s="94"/>
      <c r="F8562" s="93"/>
      <c r="G8562" s="96"/>
    </row>
    <row r="8563">
      <c r="A8563" s="93"/>
      <c r="B8563" s="94"/>
      <c r="C8563" s="94"/>
      <c r="D8563" s="94"/>
      <c r="E8563" s="94"/>
      <c r="F8563" s="93"/>
      <c r="G8563" s="96"/>
    </row>
    <row r="8564">
      <c r="A8564" s="93"/>
      <c r="B8564" s="94"/>
      <c r="C8564" s="94"/>
      <c r="D8564" s="94"/>
      <c r="E8564" s="94"/>
      <c r="F8564" s="93"/>
      <c r="G8564" s="96"/>
    </row>
    <row r="8565">
      <c r="A8565" s="93"/>
      <c r="B8565" s="94"/>
      <c r="C8565" s="94"/>
      <c r="D8565" s="94"/>
      <c r="E8565" s="94"/>
      <c r="F8565" s="93"/>
      <c r="G8565" s="96"/>
    </row>
    <row r="8566">
      <c r="A8566" s="93"/>
      <c r="B8566" s="94"/>
      <c r="C8566" s="94"/>
      <c r="D8566" s="94"/>
      <c r="E8566" s="94"/>
      <c r="F8566" s="93"/>
      <c r="G8566" s="96"/>
    </row>
    <row r="8567">
      <c r="A8567" s="93"/>
      <c r="B8567" s="94"/>
      <c r="C8567" s="94"/>
      <c r="D8567" s="94"/>
      <c r="E8567" s="94"/>
      <c r="F8567" s="93"/>
      <c r="G8567" s="96"/>
    </row>
    <row r="8568">
      <c r="A8568" s="93"/>
      <c r="B8568" s="94"/>
      <c r="C8568" s="94"/>
      <c r="D8568" s="94"/>
      <c r="E8568" s="94"/>
      <c r="F8568" s="93"/>
      <c r="G8568" s="96"/>
    </row>
    <row r="8569">
      <c r="A8569" s="93"/>
      <c r="B8569" s="94"/>
      <c r="C8569" s="94"/>
      <c r="D8569" s="94"/>
      <c r="E8569" s="94"/>
      <c r="F8569" s="93"/>
      <c r="G8569" s="93"/>
    </row>
    <row r="8570">
      <c r="A8570" s="93"/>
      <c r="B8570" s="94"/>
      <c r="C8570" s="94"/>
      <c r="D8570" s="94"/>
      <c r="E8570" s="94"/>
      <c r="F8570" s="93"/>
      <c r="G8570" s="93"/>
    </row>
    <row r="8571">
      <c r="A8571" s="93"/>
      <c r="B8571" s="94"/>
      <c r="C8571" s="94"/>
      <c r="D8571" s="94"/>
      <c r="E8571" s="94"/>
      <c r="F8571" s="93"/>
      <c r="G8571" s="93"/>
    </row>
    <row r="8572">
      <c r="A8572" s="93"/>
      <c r="B8572" s="94"/>
      <c r="C8572" s="94"/>
      <c r="D8572" s="94"/>
      <c r="E8572" s="94"/>
      <c r="F8572" s="93"/>
      <c r="G8572" s="93"/>
    </row>
    <row r="8573">
      <c r="A8573" s="93"/>
      <c r="B8573" s="94"/>
      <c r="C8573" s="94"/>
      <c r="D8573" s="94"/>
      <c r="E8573" s="94"/>
      <c r="F8573" s="93"/>
      <c r="G8573" s="93"/>
    </row>
    <row r="8574">
      <c r="A8574" s="93"/>
      <c r="B8574" s="94"/>
      <c r="C8574" s="94"/>
      <c r="D8574" s="94"/>
      <c r="E8574" s="94"/>
      <c r="F8574" s="93"/>
      <c r="G8574" s="93"/>
    </row>
    <row r="8575">
      <c r="A8575" s="93"/>
      <c r="B8575" s="94"/>
      <c r="C8575" s="94"/>
      <c r="D8575" s="94"/>
      <c r="E8575" s="94"/>
      <c r="F8575" s="93"/>
      <c r="G8575" s="93"/>
    </row>
    <row r="8576">
      <c r="A8576" s="93"/>
      <c r="B8576" s="94"/>
      <c r="C8576" s="94"/>
      <c r="D8576" s="94"/>
      <c r="E8576" s="94"/>
      <c r="F8576" s="93"/>
      <c r="G8576" s="93"/>
    </row>
    <row r="8577">
      <c r="A8577" s="93"/>
      <c r="B8577" s="94"/>
      <c r="C8577" s="94"/>
      <c r="D8577" s="94"/>
      <c r="E8577" s="94"/>
      <c r="F8577" s="93"/>
      <c r="G8577" s="93"/>
    </row>
    <row r="8578">
      <c r="A8578" s="93"/>
      <c r="B8578" s="94"/>
      <c r="C8578" s="94"/>
      <c r="D8578" s="94"/>
      <c r="E8578" s="94"/>
      <c r="F8578" s="93"/>
      <c r="G8578" s="96"/>
    </row>
    <row r="8579">
      <c r="A8579" s="93"/>
      <c r="B8579" s="94"/>
      <c r="C8579" s="94"/>
      <c r="D8579" s="94"/>
      <c r="E8579" s="94"/>
      <c r="F8579" s="93"/>
      <c r="G8579" s="96"/>
    </row>
    <row r="8580">
      <c r="A8580" s="93"/>
      <c r="B8580" s="94"/>
      <c r="C8580" s="94"/>
      <c r="D8580" s="94"/>
      <c r="E8580" s="94"/>
      <c r="F8580" s="93"/>
      <c r="G8580" s="96"/>
    </row>
    <row r="8581">
      <c r="A8581" s="93"/>
      <c r="B8581" s="94"/>
      <c r="C8581" s="94"/>
      <c r="D8581" s="94"/>
      <c r="E8581" s="94"/>
      <c r="F8581" s="93"/>
      <c r="G8581" s="96"/>
    </row>
    <row r="8582">
      <c r="A8582" s="93"/>
      <c r="B8582" s="94"/>
      <c r="C8582" s="94"/>
      <c r="D8582" s="94"/>
      <c r="E8582" s="94"/>
      <c r="F8582" s="93"/>
      <c r="G8582" s="96"/>
    </row>
    <row r="8583">
      <c r="A8583" s="93"/>
      <c r="B8583" s="94"/>
      <c r="C8583" s="94"/>
      <c r="D8583" s="94"/>
      <c r="E8583" s="94"/>
      <c r="F8583" s="93"/>
      <c r="G8583" s="96"/>
    </row>
    <row r="8584">
      <c r="A8584" s="93"/>
      <c r="B8584" s="94"/>
      <c r="C8584" s="94"/>
      <c r="D8584" s="94"/>
      <c r="E8584" s="94"/>
      <c r="F8584" s="93"/>
      <c r="G8584" s="96"/>
    </row>
    <row r="8585">
      <c r="A8585" s="93"/>
      <c r="B8585" s="94"/>
      <c r="C8585" s="94"/>
      <c r="D8585" s="94"/>
      <c r="E8585" s="94"/>
      <c r="F8585" s="93"/>
      <c r="G8585" s="96"/>
    </row>
    <row r="8586">
      <c r="A8586" s="93"/>
      <c r="B8586" s="94"/>
      <c r="C8586" s="94"/>
      <c r="D8586" s="94"/>
      <c r="E8586" s="94"/>
      <c r="F8586" s="93"/>
      <c r="G8586" s="96"/>
    </row>
    <row r="8587">
      <c r="A8587" s="93"/>
      <c r="B8587" s="94"/>
      <c r="C8587" s="94"/>
      <c r="D8587" s="94"/>
      <c r="E8587" s="94"/>
      <c r="F8587" s="93"/>
      <c r="G8587" s="96"/>
    </row>
    <row r="8588">
      <c r="A8588" s="93"/>
      <c r="B8588" s="94"/>
      <c r="C8588" s="94"/>
      <c r="D8588" s="94"/>
      <c r="E8588" s="94"/>
      <c r="F8588" s="93"/>
      <c r="G8588" s="96"/>
    </row>
    <row r="8589">
      <c r="A8589" s="93"/>
      <c r="B8589" s="94"/>
      <c r="C8589" s="94"/>
      <c r="D8589" s="94"/>
      <c r="E8589" s="94"/>
      <c r="F8589" s="93"/>
      <c r="G8589" s="96"/>
    </row>
    <row r="8590">
      <c r="A8590" s="93"/>
      <c r="B8590" s="94"/>
      <c r="C8590" s="94"/>
      <c r="D8590" s="94"/>
      <c r="E8590" s="94"/>
      <c r="F8590" s="93"/>
      <c r="G8590" s="96"/>
    </row>
    <row r="8591">
      <c r="A8591" s="93"/>
      <c r="B8591" s="94"/>
      <c r="C8591" s="94"/>
      <c r="D8591" s="94"/>
      <c r="E8591" s="94"/>
      <c r="F8591" s="93"/>
      <c r="G8591" s="96"/>
    </row>
    <row r="8592">
      <c r="A8592" s="93"/>
      <c r="B8592" s="94"/>
      <c r="C8592" s="94"/>
      <c r="D8592" s="94"/>
      <c r="E8592" s="94"/>
      <c r="F8592" s="93"/>
      <c r="G8592" s="96"/>
    </row>
    <row r="8593">
      <c r="A8593" s="93"/>
      <c r="B8593" s="94"/>
      <c r="C8593" s="94"/>
      <c r="D8593" s="94"/>
      <c r="E8593" s="94"/>
      <c r="F8593" s="93"/>
      <c r="G8593" s="96"/>
    </row>
    <row r="8594">
      <c r="A8594" s="93"/>
      <c r="B8594" s="94"/>
      <c r="C8594" s="94"/>
      <c r="D8594" s="94"/>
      <c r="E8594" s="94"/>
      <c r="F8594" s="93"/>
      <c r="G8594" s="93"/>
    </row>
    <row r="8595">
      <c r="A8595" s="93"/>
      <c r="B8595" s="94"/>
      <c r="C8595" s="94"/>
      <c r="D8595" s="94"/>
      <c r="E8595" s="94"/>
      <c r="F8595" s="93"/>
      <c r="G8595" s="93"/>
    </row>
    <row r="8596">
      <c r="A8596" s="93"/>
      <c r="B8596" s="94"/>
      <c r="C8596" s="94"/>
      <c r="D8596" s="94"/>
      <c r="E8596" s="94"/>
      <c r="F8596" s="93"/>
      <c r="G8596" s="96"/>
    </row>
    <row r="8597">
      <c r="A8597" s="93"/>
      <c r="B8597" s="94"/>
      <c r="C8597" s="94"/>
      <c r="D8597" s="94"/>
      <c r="E8597" s="94"/>
      <c r="F8597" s="93"/>
      <c r="G8597" s="96"/>
    </row>
    <row r="8598">
      <c r="A8598" s="93"/>
      <c r="B8598" s="94"/>
      <c r="C8598" s="94"/>
      <c r="D8598" s="94"/>
      <c r="E8598" s="94"/>
      <c r="F8598" s="93"/>
      <c r="G8598" s="96"/>
    </row>
    <row r="8599">
      <c r="A8599" s="93"/>
      <c r="B8599" s="94"/>
      <c r="C8599" s="94"/>
      <c r="D8599" s="94"/>
      <c r="E8599" s="94"/>
      <c r="F8599" s="93"/>
      <c r="G8599" s="96"/>
    </row>
    <row r="8600">
      <c r="A8600" s="93"/>
      <c r="B8600" s="94"/>
      <c r="C8600" s="94"/>
      <c r="D8600" s="94"/>
      <c r="E8600" s="94"/>
      <c r="F8600" s="93"/>
      <c r="G8600" s="93"/>
    </row>
    <row r="8601">
      <c r="A8601" s="93"/>
      <c r="B8601" s="94"/>
      <c r="C8601" s="94"/>
      <c r="D8601" s="94"/>
      <c r="E8601" s="94"/>
      <c r="F8601" s="93"/>
      <c r="G8601" s="96"/>
    </row>
    <row r="8602">
      <c r="A8602" s="93"/>
      <c r="B8602" s="94"/>
      <c r="C8602" s="94"/>
      <c r="D8602" s="94"/>
      <c r="E8602" s="94"/>
      <c r="F8602" s="93"/>
      <c r="G8602" s="96"/>
    </row>
    <row r="8603">
      <c r="A8603" s="93"/>
      <c r="B8603" s="94"/>
      <c r="C8603" s="94"/>
      <c r="D8603" s="94"/>
      <c r="E8603" s="94"/>
      <c r="F8603" s="93"/>
      <c r="G8603" s="96"/>
    </row>
    <row r="8604">
      <c r="A8604" s="93"/>
      <c r="B8604" s="94"/>
      <c r="C8604" s="94"/>
      <c r="D8604" s="94"/>
      <c r="E8604" s="94"/>
      <c r="F8604" s="93"/>
      <c r="G8604" s="96"/>
    </row>
    <row r="8605">
      <c r="A8605" s="93"/>
      <c r="B8605" s="94"/>
      <c r="C8605" s="94"/>
      <c r="D8605" s="94"/>
      <c r="E8605" s="94"/>
      <c r="F8605" s="93"/>
      <c r="G8605" s="96"/>
    </row>
    <row r="8606">
      <c r="A8606" s="93"/>
      <c r="B8606" s="94"/>
      <c r="C8606" s="94"/>
      <c r="D8606" s="94"/>
      <c r="E8606" s="94"/>
      <c r="F8606" s="93"/>
      <c r="G8606" s="96"/>
    </row>
    <row r="8607">
      <c r="A8607" s="93"/>
      <c r="B8607" s="94"/>
      <c r="C8607" s="94"/>
      <c r="D8607" s="94"/>
      <c r="E8607" s="94"/>
      <c r="F8607" s="93"/>
      <c r="G8607" s="96"/>
    </row>
    <row r="8608">
      <c r="A8608" s="93"/>
      <c r="B8608" s="94"/>
      <c r="C8608" s="94"/>
      <c r="D8608" s="94"/>
      <c r="E8608" s="94"/>
      <c r="F8608" s="93"/>
      <c r="G8608" s="96"/>
    </row>
    <row r="8609">
      <c r="A8609" s="93"/>
      <c r="B8609" s="94"/>
      <c r="C8609" s="94"/>
      <c r="D8609" s="94"/>
      <c r="E8609" s="94"/>
      <c r="F8609" s="93"/>
      <c r="G8609" s="96"/>
    </row>
    <row r="8610">
      <c r="A8610" s="93"/>
      <c r="B8610" s="94"/>
      <c r="C8610" s="94"/>
      <c r="D8610" s="94"/>
      <c r="E8610" s="94"/>
      <c r="F8610" s="93"/>
      <c r="G8610" s="96"/>
    </row>
    <row r="8611">
      <c r="A8611" s="93"/>
      <c r="B8611" s="94"/>
      <c r="C8611" s="94"/>
      <c r="D8611" s="94"/>
      <c r="E8611" s="94"/>
      <c r="F8611" s="93"/>
      <c r="G8611" s="96"/>
    </row>
    <row r="8612">
      <c r="A8612" s="93"/>
      <c r="B8612" s="94"/>
      <c r="C8612" s="94"/>
      <c r="D8612" s="94"/>
      <c r="E8612" s="94"/>
      <c r="F8612" s="93"/>
      <c r="G8612" s="96"/>
    </row>
    <row r="8613">
      <c r="A8613" s="93"/>
      <c r="B8613" s="94"/>
      <c r="C8613" s="94"/>
      <c r="D8613" s="94"/>
      <c r="E8613" s="94"/>
      <c r="F8613" s="93"/>
      <c r="G8613" s="96"/>
    </row>
    <row r="8614">
      <c r="A8614" s="93"/>
      <c r="B8614" s="94"/>
      <c r="C8614" s="94"/>
      <c r="D8614" s="94"/>
      <c r="E8614" s="94"/>
      <c r="F8614" s="93"/>
      <c r="G8614" s="96"/>
    </row>
    <row r="8615">
      <c r="A8615" s="93"/>
      <c r="B8615" s="94"/>
      <c r="C8615" s="94"/>
      <c r="D8615" s="94"/>
      <c r="E8615" s="94"/>
      <c r="F8615" s="93"/>
      <c r="G8615" s="96"/>
    </row>
    <row r="8616">
      <c r="A8616" s="93"/>
      <c r="B8616" s="94"/>
      <c r="C8616" s="94"/>
      <c r="D8616" s="94"/>
      <c r="E8616" s="94"/>
      <c r="F8616" s="93"/>
      <c r="G8616" s="93"/>
    </row>
    <row r="8617">
      <c r="A8617" s="93"/>
      <c r="B8617" s="94"/>
      <c r="C8617" s="94"/>
      <c r="D8617" s="94"/>
      <c r="E8617" s="94"/>
      <c r="F8617" s="93"/>
      <c r="G8617" s="93"/>
    </row>
    <row r="8618">
      <c r="A8618" s="93"/>
      <c r="B8618" s="94"/>
      <c r="C8618" s="94"/>
      <c r="D8618" s="94"/>
      <c r="E8618" s="94"/>
      <c r="F8618" s="93"/>
      <c r="G8618" s="96"/>
    </row>
    <row r="8619">
      <c r="A8619" s="93"/>
      <c r="B8619" s="94"/>
      <c r="C8619" s="94"/>
      <c r="D8619" s="94"/>
      <c r="E8619" s="94"/>
      <c r="F8619" s="93"/>
      <c r="G8619" s="96"/>
    </row>
    <row r="8620">
      <c r="A8620" s="93"/>
      <c r="B8620" s="94"/>
      <c r="C8620" s="94"/>
      <c r="D8620" s="94"/>
      <c r="E8620" s="94"/>
      <c r="F8620" s="93"/>
      <c r="G8620" s="96"/>
    </row>
    <row r="8621">
      <c r="A8621" s="93"/>
      <c r="B8621" s="94"/>
      <c r="C8621" s="94"/>
      <c r="D8621" s="94"/>
      <c r="E8621" s="94"/>
      <c r="F8621" s="93"/>
      <c r="G8621" s="96"/>
    </row>
    <row r="8622">
      <c r="A8622" s="93"/>
      <c r="B8622" s="94"/>
      <c r="C8622" s="94"/>
      <c r="D8622" s="94"/>
      <c r="E8622" s="94"/>
      <c r="F8622" s="93"/>
      <c r="G8622" s="96"/>
    </row>
    <row r="8623">
      <c r="A8623" s="93"/>
      <c r="B8623" s="94"/>
      <c r="C8623" s="94"/>
      <c r="D8623" s="94"/>
      <c r="E8623" s="94"/>
      <c r="F8623" s="93"/>
      <c r="G8623" s="96"/>
    </row>
    <row r="8624">
      <c r="A8624" s="93"/>
      <c r="B8624" s="94"/>
      <c r="C8624" s="94"/>
      <c r="D8624" s="94"/>
      <c r="E8624" s="94"/>
      <c r="F8624" s="93"/>
      <c r="G8624" s="96"/>
    </row>
    <row r="8625">
      <c r="A8625" s="93"/>
      <c r="B8625" s="94"/>
      <c r="C8625" s="94"/>
      <c r="D8625" s="94"/>
      <c r="E8625" s="94"/>
      <c r="F8625" s="93"/>
      <c r="G8625" s="96"/>
    </row>
    <row r="8626">
      <c r="A8626" s="93"/>
      <c r="B8626" s="94"/>
      <c r="C8626" s="94"/>
      <c r="D8626" s="94"/>
      <c r="E8626" s="94"/>
      <c r="F8626" s="93"/>
      <c r="G8626" s="96"/>
    </row>
    <row r="8627">
      <c r="A8627" s="93"/>
      <c r="B8627" s="94"/>
      <c r="C8627" s="94"/>
      <c r="D8627" s="94"/>
      <c r="E8627" s="94"/>
      <c r="F8627" s="93"/>
      <c r="G8627" s="93"/>
    </row>
    <row r="8628">
      <c r="A8628" s="93"/>
      <c r="B8628" s="94"/>
      <c r="C8628" s="94"/>
      <c r="D8628" s="94"/>
      <c r="E8628" s="94"/>
      <c r="F8628" s="93"/>
      <c r="G8628" s="93"/>
    </row>
    <row r="8629">
      <c r="A8629" s="93"/>
      <c r="B8629" s="94"/>
      <c r="C8629" s="94"/>
      <c r="D8629" s="94"/>
      <c r="E8629" s="94"/>
      <c r="F8629" s="93"/>
      <c r="G8629" s="93"/>
    </row>
    <row r="8630">
      <c r="A8630" s="93"/>
      <c r="B8630" s="94"/>
      <c r="C8630" s="94"/>
      <c r="D8630" s="94"/>
      <c r="E8630" s="94"/>
      <c r="F8630" s="93"/>
      <c r="G8630" s="93"/>
    </row>
    <row r="8631">
      <c r="A8631" s="93"/>
      <c r="B8631" s="94"/>
      <c r="C8631" s="94"/>
      <c r="D8631" s="94"/>
      <c r="E8631" s="94"/>
      <c r="F8631" s="93"/>
      <c r="G8631" s="96"/>
    </row>
    <row r="8632">
      <c r="A8632" s="93"/>
      <c r="B8632" s="94"/>
      <c r="C8632" s="94"/>
      <c r="D8632" s="94"/>
      <c r="E8632" s="94"/>
      <c r="F8632" s="93"/>
      <c r="G8632" s="96"/>
    </row>
    <row r="8633">
      <c r="A8633" s="93"/>
      <c r="B8633" s="94"/>
      <c r="C8633" s="94"/>
      <c r="D8633" s="94"/>
      <c r="E8633" s="94"/>
      <c r="F8633" s="93"/>
      <c r="G8633" s="96"/>
    </row>
    <row r="8634">
      <c r="A8634" s="93"/>
      <c r="B8634" s="94"/>
      <c r="C8634" s="94"/>
      <c r="D8634" s="94"/>
      <c r="E8634" s="94"/>
      <c r="F8634" s="93"/>
      <c r="G8634" s="96"/>
    </row>
    <row r="8635">
      <c r="A8635" s="93"/>
      <c r="B8635" s="94"/>
      <c r="C8635" s="94"/>
      <c r="D8635" s="94"/>
      <c r="E8635" s="94"/>
      <c r="F8635" s="93"/>
      <c r="G8635" s="96"/>
    </row>
    <row r="8636">
      <c r="A8636" s="93"/>
      <c r="B8636" s="94"/>
      <c r="C8636" s="94"/>
      <c r="D8636" s="94"/>
      <c r="E8636" s="94"/>
      <c r="F8636" s="93"/>
      <c r="G8636" s="93"/>
    </row>
    <row r="8637">
      <c r="A8637" s="93"/>
      <c r="B8637" s="94"/>
      <c r="C8637" s="94"/>
      <c r="D8637" s="94"/>
      <c r="E8637" s="94"/>
      <c r="F8637" s="93"/>
      <c r="G8637" s="93"/>
    </row>
    <row r="8638">
      <c r="A8638" s="93"/>
      <c r="B8638" s="94"/>
      <c r="C8638" s="94"/>
      <c r="D8638" s="94"/>
      <c r="E8638" s="94"/>
      <c r="F8638" s="93"/>
      <c r="G8638" s="96"/>
    </row>
    <row r="8639">
      <c r="A8639" s="93"/>
      <c r="B8639" s="94"/>
      <c r="C8639" s="94"/>
      <c r="D8639" s="94"/>
      <c r="E8639" s="94"/>
      <c r="F8639" s="93"/>
      <c r="G8639" s="93"/>
    </row>
    <row r="8640">
      <c r="A8640" s="93"/>
      <c r="B8640" s="94"/>
      <c r="C8640" s="94"/>
      <c r="D8640" s="94"/>
      <c r="E8640" s="94"/>
      <c r="F8640" s="93"/>
      <c r="G8640" s="93"/>
    </row>
    <row r="8641">
      <c r="A8641" s="93"/>
      <c r="B8641" s="94"/>
      <c r="C8641" s="94"/>
      <c r="D8641" s="94"/>
      <c r="E8641" s="94"/>
      <c r="F8641" s="93"/>
      <c r="G8641" s="93"/>
    </row>
    <row r="8642">
      <c r="A8642" s="93"/>
      <c r="B8642" s="94"/>
      <c r="C8642" s="94"/>
      <c r="D8642" s="94"/>
      <c r="E8642" s="94"/>
      <c r="F8642" s="93"/>
      <c r="G8642" s="96"/>
    </row>
    <row r="8643">
      <c r="A8643" s="93"/>
      <c r="B8643" s="94"/>
      <c r="C8643" s="94"/>
      <c r="D8643" s="94"/>
      <c r="E8643" s="94"/>
      <c r="F8643" s="93"/>
      <c r="G8643" s="96"/>
    </row>
    <row r="8644">
      <c r="A8644" s="93"/>
      <c r="B8644" s="94"/>
      <c r="C8644" s="94"/>
      <c r="D8644" s="94"/>
      <c r="E8644" s="94"/>
      <c r="F8644" s="93"/>
      <c r="G8644" s="96"/>
    </row>
    <row r="8645">
      <c r="A8645" s="93"/>
      <c r="B8645" s="94"/>
      <c r="C8645" s="94"/>
      <c r="D8645" s="94"/>
      <c r="E8645" s="94"/>
      <c r="F8645" s="93"/>
      <c r="G8645" s="96"/>
    </row>
    <row r="8646">
      <c r="A8646" s="93"/>
      <c r="B8646" s="94"/>
      <c r="C8646" s="94"/>
      <c r="D8646" s="94"/>
      <c r="E8646" s="94"/>
      <c r="F8646" s="93"/>
      <c r="G8646" s="96"/>
    </row>
    <row r="8647">
      <c r="A8647" s="93"/>
      <c r="B8647" s="94"/>
      <c r="C8647" s="94"/>
      <c r="D8647" s="94"/>
      <c r="E8647" s="94"/>
      <c r="F8647" s="93"/>
      <c r="G8647" s="96"/>
    </row>
    <row r="8648">
      <c r="A8648" s="93"/>
      <c r="B8648" s="94"/>
      <c r="C8648" s="94"/>
      <c r="D8648" s="94"/>
      <c r="E8648" s="94"/>
      <c r="F8648" s="93"/>
      <c r="G8648" s="96"/>
    </row>
    <row r="8649">
      <c r="A8649" s="93"/>
      <c r="B8649" s="94"/>
      <c r="C8649" s="94"/>
      <c r="D8649" s="94"/>
      <c r="E8649" s="94"/>
      <c r="F8649" s="93"/>
      <c r="G8649" s="96"/>
    </row>
    <row r="8650">
      <c r="A8650" s="93"/>
      <c r="B8650" s="94"/>
      <c r="C8650" s="94"/>
      <c r="D8650" s="94"/>
      <c r="E8650" s="94"/>
      <c r="F8650" s="93"/>
      <c r="G8650" s="96"/>
    </row>
    <row r="8651">
      <c r="A8651" s="93"/>
      <c r="B8651" s="94"/>
      <c r="C8651" s="94"/>
      <c r="D8651" s="94"/>
      <c r="E8651" s="94"/>
      <c r="F8651" s="93"/>
      <c r="G8651" s="96"/>
    </row>
    <row r="8652">
      <c r="A8652" s="93"/>
      <c r="B8652" s="94"/>
      <c r="C8652" s="94"/>
      <c r="D8652" s="94"/>
      <c r="E8652" s="94"/>
      <c r="F8652" s="93"/>
      <c r="G8652" s="96"/>
    </row>
    <row r="8653">
      <c r="A8653" s="93"/>
      <c r="B8653" s="94"/>
      <c r="C8653" s="94"/>
      <c r="D8653" s="94"/>
      <c r="E8653" s="94"/>
      <c r="F8653" s="93"/>
      <c r="G8653" s="96"/>
    </row>
    <row r="8654">
      <c r="A8654" s="93"/>
      <c r="B8654" s="94"/>
      <c r="C8654" s="94"/>
      <c r="D8654" s="94"/>
      <c r="E8654" s="94"/>
      <c r="F8654" s="93"/>
      <c r="G8654" s="96"/>
    </row>
    <row r="8655">
      <c r="A8655" s="93"/>
      <c r="B8655" s="94"/>
      <c r="C8655" s="94"/>
      <c r="D8655" s="94"/>
      <c r="E8655" s="94"/>
      <c r="F8655" s="93"/>
      <c r="G8655" s="96"/>
    </row>
    <row r="8656">
      <c r="A8656" s="93"/>
      <c r="B8656" s="94"/>
      <c r="C8656" s="94"/>
      <c r="D8656" s="94"/>
      <c r="E8656" s="94"/>
      <c r="F8656" s="93"/>
      <c r="G8656" s="96"/>
    </row>
    <row r="8657">
      <c r="A8657" s="93"/>
      <c r="B8657" s="94"/>
      <c r="C8657" s="94"/>
      <c r="D8657" s="94"/>
      <c r="E8657" s="94"/>
      <c r="F8657" s="93"/>
      <c r="G8657" s="96"/>
    </row>
    <row r="8658">
      <c r="A8658" s="93"/>
      <c r="B8658" s="94"/>
      <c r="C8658" s="94"/>
      <c r="D8658" s="94"/>
      <c r="E8658" s="94"/>
      <c r="F8658" s="93"/>
      <c r="G8658" s="93"/>
    </row>
    <row r="8659">
      <c r="A8659" s="93"/>
      <c r="B8659" s="94"/>
      <c r="C8659" s="94"/>
      <c r="D8659" s="94"/>
      <c r="E8659" s="94"/>
      <c r="F8659" s="93"/>
      <c r="G8659" s="93"/>
    </row>
    <row r="8660">
      <c r="A8660" s="93"/>
      <c r="B8660" s="94"/>
      <c r="C8660" s="94"/>
      <c r="D8660" s="94"/>
      <c r="E8660" s="94"/>
      <c r="F8660" s="93"/>
      <c r="G8660" s="93"/>
    </row>
    <row r="8661">
      <c r="A8661" s="93"/>
      <c r="B8661" s="94"/>
      <c r="C8661" s="94"/>
      <c r="D8661" s="94"/>
      <c r="E8661" s="94"/>
      <c r="F8661" s="93"/>
      <c r="G8661" s="93"/>
    </row>
    <row r="8662">
      <c r="A8662" s="93"/>
      <c r="B8662" s="94"/>
      <c r="C8662" s="94"/>
      <c r="D8662" s="94"/>
      <c r="E8662" s="94"/>
      <c r="F8662" s="93"/>
      <c r="G8662" s="93"/>
    </row>
    <row r="8663">
      <c r="A8663" s="93"/>
      <c r="B8663" s="94"/>
      <c r="C8663" s="94"/>
      <c r="D8663" s="94"/>
      <c r="E8663" s="94"/>
      <c r="F8663" s="93"/>
      <c r="G8663" s="93"/>
    </row>
    <row r="8664">
      <c r="A8664" s="93"/>
      <c r="B8664" s="94"/>
      <c r="C8664" s="94"/>
      <c r="D8664" s="94"/>
      <c r="E8664" s="94"/>
      <c r="F8664" s="93"/>
      <c r="G8664" s="93"/>
    </row>
    <row r="8665">
      <c r="A8665" s="93"/>
      <c r="B8665" s="94"/>
      <c r="C8665" s="94"/>
      <c r="D8665" s="94"/>
      <c r="E8665" s="94"/>
      <c r="F8665" s="93"/>
      <c r="G8665" s="93"/>
    </row>
    <row r="8666">
      <c r="A8666" s="93"/>
      <c r="B8666" s="94"/>
      <c r="C8666" s="94"/>
      <c r="D8666" s="94"/>
      <c r="E8666" s="94"/>
      <c r="F8666" s="93"/>
      <c r="G8666" s="96"/>
    </row>
    <row r="8667">
      <c r="A8667" s="93"/>
      <c r="B8667" s="94"/>
      <c r="C8667" s="94"/>
      <c r="D8667" s="94"/>
      <c r="E8667" s="94"/>
      <c r="F8667" s="93"/>
      <c r="G8667" s="96"/>
    </row>
    <row r="8668">
      <c r="A8668" s="93"/>
      <c r="B8668" s="94"/>
      <c r="C8668" s="94"/>
      <c r="D8668" s="94"/>
      <c r="E8668" s="94"/>
      <c r="F8668" s="93"/>
      <c r="G8668" s="96"/>
    </row>
    <row r="8669">
      <c r="A8669" s="93"/>
      <c r="B8669" s="94"/>
      <c r="C8669" s="94"/>
      <c r="D8669" s="94"/>
      <c r="E8669" s="94"/>
      <c r="F8669" s="93"/>
      <c r="G8669" s="96"/>
    </row>
    <row r="8670">
      <c r="A8670" s="93"/>
      <c r="B8670" s="94"/>
      <c r="C8670" s="94"/>
      <c r="D8670" s="94"/>
      <c r="E8670" s="94"/>
      <c r="F8670" s="93"/>
      <c r="G8670" s="96"/>
    </row>
    <row r="8671">
      <c r="A8671" s="93"/>
      <c r="B8671" s="94"/>
      <c r="C8671" s="94"/>
      <c r="D8671" s="94"/>
      <c r="E8671" s="94"/>
      <c r="F8671" s="93"/>
      <c r="G8671" s="96"/>
    </row>
    <row r="8672">
      <c r="A8672" s="93"/>
      <c r="B8672" s="94"/>
      <c r="C8672" s="94"/>
      <c r="D8672" s="94"/>
      <c r="E8672" s="94"/>
      <c r="F8672" s="93"/>
      <c r="G8672" s="96"/>
    </row>
    <row r="8673">
      <c r="A8673" s="93"/>
      <c r="B8673" s="94"/>
      <c r="C8673" s="94"/>
      <c r="D8673" s="94"/>
      <c r="E8673" s="94"/>
      <c r="F8673" s="93"/>
      <c r="G8673" s="96"/>
    </row>
    <row r="8674">
      <c r="A8674" s="93"/>
      <c r="B8674" s="94"/>
      <c r="C8674" s="94"/>
      <c r="D8674" s="94"/>
      <c r="E8674" s="94"/>
      <c r="F8674" s="93"/>
      <c r="G8674" s="96"/>
    </row>
    <row r="8675">
      <c r="A8675" s="93"/>
      <c r="B8675" s="94"/>
      <c r="C8675" s="94"/>
      <c r="D8675" s="94"/>
      <c r="E8675" s="94"/>
      <c r="F8675" s="93"/>
      <c r="G8675" s="96"/>
    </row>
    <row r="8676">
      <c r="A8676" s="93"/>
      <c r="B8676" s="94"/>
      <c r="C8676" s="94"/>
      <c r="D8676" s="94"/>
      <c r="E8676" s="94"/>
      <c r="F8676" s="93"/>
      <c r="G8676" s="96"/>
    </row>
    <row r="8677">
      <c r="A8677" s="93"/>
      <c r="B8677" s="94"/>
      <c r="C8677" s="94"/>
      <c r="D8677" s="94"/>
      <c r="E8677" s="94"/>
      <c r="F8677" s="93"/>
      <c r="G8677" s="96"/>
    </row>
    <row r="8678">
      <c r="A8678" s="93"/>
      <c r="B8678" s="94"/>
      <c r="C8678" s="94"/>
      <c r="D8678" s="94"/>
      <c r="E8678" s="94"/>
      <c r="F8678" s="93"/>
      <c r="G8678" s="96"/>
    </row>
    <row r="8679">
      <c r="A8679" s="93"/>
      <c r="B8679" s="94"/>
      <c r="C8679" s="94"/>
      <c r="D8679" s="94"/>
      <c r="E8679" s="94"/>
      <c r="F8679" s="93"/>
      <c r="G8679" s="96"/>
    </row>
    <row r="8680">
      <c r="A8680" s="93"/>
      <c r="B8680" s="94"/>
      <c r="C8680" s="94"/>
      <c r="D8680" s="94"/>
      <c r="E8680" s="94"/>
      <c r="F8680" s="93"/>
      <c r="G8680" s="96"/>
    </row>
    <row r="8681">
      <c r="A8681" s="93"/>
      <c r="B8681" s="94"/>
      <c r="C8681" s="94"/>
      <c r="D8681" s="94"/>
      <c r="E8681" s="94"/>
      <c r="F8681" s="93"/>
      <c r="G8681" s="96"/>
    </row>
    <row r="8682">
      <c r="A8682" s="93"/>
      <c r="B8682" s="94"/>
      <c r="C8682" s="94"/>
      <c r="D8682" s="94"/>
      <c r="E8682" s="94"/>
      <c r="F8682" s="93"/>
      <c r="G8682" s="96"/>
    </row>
    <row r="8683">
      <c r="A8683" s="93"/>
      <c r="B8683" s="94"/>
      <c r="C8683" s="94"/>
      <c r="D8683" s="94"/>
      <c r="E8683" s="94"/>
      <c r="F8683" s="93"/>
      <c r="G8683" s="96"/>
    </row>
    <row r="8684">
      <c r="A8684" s="93"/>
      <c r="B8684" s="94"/>
      <c r="C8684" s="94"/>
      <c r="D8684" s="94"/>
      <c r="E8684" s="94"/>
      <c r="F8684" s="93"/>
      <c r="G8684" s="96"/>
    </row>
    <row r="8685">
      <c r="A8685" s="93"/>
      <c r="B8685" s="94"/>
      <c r="C8685" s="94"/>
      <c r="D8685" s="94"/>
      <c r="E8685" s="94"/>
      <c r="F8685" s="93"/>
      <c r="G8685" s="96"/>
    </row>
    <row r="8686">
      <c r="A8686" s="93"/>
      <c r="B8686" s="94"/>
      <c r="C8686" s="94"/>
      <c r="D8686" s="94"/>
      <c r="E8686" s="94"/>
      <c r="F8686" s="93"/>
      <c r="G8686" s="96"/>
    </row>
    <row r="8687">
      <c r="A8687" s="93"/>
      <c r="B8687" s="94"/>
      <c r="C8687" s="94"/>
      <c r="D8687" s="94"/>
      <c r="E8687" s="94"/>
      <c r="F8687" s="93"/>
      <c r="G8687" s="96"/>
    </row>
    <row r="8688">
      <c r="A8688" s="93"/>
      <c r="B8688" s="94"/>
      <c r="C8688" s="94"/>
      <c r="D8688" s="94"/>
      <c r="E8688" s="94"/>
      <c r="F8688" s="93"/>
      <c r="G8688" s="93"/>
    </row>
    <row r="8689">
      <c r="A8689" s="93"/>
      <c r="B8689" s="94"/>
      <c r="C8689" s="94"/>
      <c r="D8689" s="94"/>
      <c r="E8689" s="94"/>
      <c r="F8689" s="93"/>
      <c r="G8689" s="93"/>
    </row>
    <row r="8690">
      <c r="A8690" s="93"/>
      <c r="B8690" s="94"/>
      <c r="C8690" s="94"/>
      <c r="D8690" s="94"/>
      <c r="E8690" s="94"/>
      <c r="F8690" s="93"/>
      <c r="G8690" s="93"/>
    </row>
    <row r="8691">
      <c r="A8691" s="93"/>
      <c r="B8691" s="94"/>
      <c r="C8691" s="94"/>
      <c r="D8691" s="94"/>
      <c r="E8691" s="94"/>
      <c r="F8691" s="93"/>
      <c r="G8691" s="96"/>
    </row>
    <row r="8692">
      <c r="A8692" s="93"/>
      <c r="B8692" s="94"/>
      <c r="C8692" s="94"/>
      <c r="D8692" s="94"/>
      <c r="E8692" s="94"/>
      <c r="F8692" s="93"/>
      <c r="G8692" s="96"/>
    </row>
    <row r="8693">
      <c r="A8693" s="93"/>
      <c r="B8693" s="94"/>
      <c r="C8693" s="94"/>
      <c r="D8693" s="94"/>
      <c r="E8693" s="94"/>
      <c r="F8693" s="93"/>
      <c r="G8693" s="96"/>
    </row>
    <row r="8694">
      <c r="A8694" s="93"/>
      <c r="B8694" s="94"/>
      <c r="C8694" s="94"/>
      <c r="D8694" s="94"/>
      <c r="E8694" s="94"/>
      <c r="F8694" s="93"/>
      <c r="G8694" s="96"/>
    </row>
    <row r="8695">
      <c r="A8695" s="93"/>
      <c r="B8695" s="94"/>
      <c r="C8695" s="94"/>
      <c r="D8695" s="94"/>
      <c r="E8695" s="94"/>
      <c r="F8695" s="93"/>
      <c r="G8695" s="93"/>
    </row>
    <row r="8696">
      <c r="A8696" s="93"/>
      <c r="B8696" s="94"/>
      <c r="C8696" s="94"/>
      <c r="D8696" s="94"/>
      <c r="E8696" s="94"/>
      <c r="F8696" s="93"/>
      <c r="G8696" s="93"/>
    </row>
    <row r="8697">
      <c r="A8697" s="93"/>
      <c r="B8697" s="94"/>
      <c r="C8697" s="94"/>
      <c r="D8697" s="94"/>
      <c r="E8697" s="94"/>
      <c r="F8697" s="93"/>
      <c r="G8697" s="96"/>
    </row>
    <row r="8698">
      <c r="A8698" s="93"/>
      <c r="B8698" s="94"/>
      <c r="C8698" s="94"/>
      <c r="D8698" s="94"/>
      <c r="E8698" s="94"/>
      <c r="F8698" s="93"/>
      <c r="G8698" s="96"/>
    </row>
    <row r="8699">
      <c r="A8699" s="93"/>
      <c r="B8699" s="94"/>
      <c r="C8699" s="94"/>
      <c r="D8699" s="94"/>
      <c r="E8699" s="94"/>
      <c r="F8699" s="93"/>
      <c r="G8699" s="96"/>
    </row>
    <row r="8700">
      <c r="A8700" s="93"/>
      <c r="B8700" s="94"/>
      <c r="C8700" s="94"/>
      <c r="D8700" s="94"/>
      <c r="E8700" s="94"/>
      <c r="F8700" s="93"/>
      <c r="G8700" s="96"/>
    </row>
    <row r="8701">
      <c r="A8701" s="93"/>
      <c r="B8701" s="94"/>
      <c r="C8701" s="94"/>
      <c r="D8701" s="94"/>
      <c r="E8701" s="94"/>
      <c r="F8701" s="93"/>
      <c r="G8701" s="96"/>
    </row>
    <row r="8702">
      <c r="A8702" s="93"/>
      <c r="B8702" s="94"/>
      <c r="C8702" s="94"/>
      <c r="D8702" s="94"/>
      <c r="E8702" s="94"/>
      <c r="F8702" s="93"/>
      <c r="G8702" s="96"/>
    </row>
    <row r="8703">
      <c r="A8703" s="93"/>
      <c r="B8703" s="94"/>
      <c r="C8703" s="94"/>
      <c r="D8703" s="94"/>
      <c r="E8703" s="94"/>
      <c r="F8703" s="93"/>
      <c r="G8703" s="96"/>
    </row>
    <row r="8704">
      <c r="A8704" s="93"/>
      <c r="B8704" s="94"/>
      <c r="C8704" s="94"/>
      <c r="D8704" s="94"/>
      <c r="E8704" s="94"/>
      <c r="F8704" s="93"/>
      <c r="G8704" s="96"/>
    </row>
    <row r="8705">
      <c r="A8705" s="93"/>
      <c r="B8705" s="94"/>
      <c r="C8705" s="94"/>
      <c r="D8705" s="94"/>
      <c r="E8705" s="94"/>
      <c r="F8705" s="93"/>
      <c r="G8705" s="96"/>
    </row>
    <row r="8706">
      <c r="A8706" s="93"/>
      <c r="B8706" s="94"/>
      <c r="C8706" s="94"/>
      <c r="D8706" s="94"/>
      <c r="E8706" s="94"/>
      <c r="F8706" s="93"/>
      <c r="G8706" s="96"/>
    </row>
    <row r="8707">
      <c r="A8707" s="93"/>
      <c r="B8707" s="94"/>
      <c r="C8707" s="94"/>
      <c r="D8707" s="94"/>
      <c r="E8707" s="94"/>
      <c r="F8707" s="93"/>
      <c r="G8707" s="96"/>
    </row>
    <row r="8708">
      <c r="A8708" s="93"/>
      <c r="B8708" s="94"/>
      <c r="C8708" s="94"/>
      <c r="D8708" s="94"/>
      <c r="E8708" s="94"/>
      <c r="F8708" s="93"/>
      <c r="G8708" s="96"/>
    </row>
    <row r="8709">
      <c r="A8709" s="93"/>
      <c r="B8709" s="94"/>
      <c r="C8709" s="94"/>
      <c r="D8709" s="94"/>
      <c r="E8709" s="94"/>
      <c r="F8709" s="93"/>
      <c r="G8709" s="93"/>
    </row>
    <row r="8710">
      <c r="A8710" s="93"/>
      <c r="B8710" s="94"/>
      <c r="C8710" s="94"/>
      <c r="D8710" s="94"/>
      <c r="E8710" s="94"/>
      <c r="F8710" s="93"/>
      <c r="G8710" s="93"/>
    </row>
    <row r="8711">
      <c r="A8711" s="93"/>
      <c r="B8711" s="94"/>
      <c r="C8711" s="94"/>
      <c r="D8711" s="94"/>
      <c r="E8711" s="94"/>
      <c r="F8711" s="93"/>
      <c r="G8711" s="93"/>
    </row>
    <row r="8712">
      <c r="A8712" s="93"/>
      <c r="B8712" s="94"/>
      <c r="C8712" s="94"/>
      <c r="D8712" s="94"/>
      <c r="E8712" s="94"/>
      <c r="F8712" s="93"/>
      <c r="G8712" s="93"/>
    </row>
    <row r="8713">
      <c r="A8713" s="93"/>
      <c r="B8713" s="94"/>
      <c r="C8713" s="94"/>
      <c r="D8713" s="94"/>
      <c r="E8713" s="94"/>
      <c r="F8713" s="93"/>
      <c r="G8713" s="93"/>
    </row>
    <row r="8714">
      <c r="A8714" s="93"/>
      <c r="B8714" s="94"/>
      <c r="C8714" s="94"/>
      <c r="D8714" s="94"/>
      <c r="E8714" s="94"/>
      <c r="F8714" s="93"/>
      <c r="G8714" s="93"/>
    </row>
    <row r="8715">
      <c r="A8715" s="93"/>
      <c r="B8715" s="94"/>
      <c r="C8715" s="94"/>
      <c r="D8715" s="94"/>
      <c r="E8715" s="94"/>
      <c r="F8715" s="93"/>
      <c r="G8715" s="96"/>
    </row>
    <row r="8716">
      <c r="A8716" s="93"/>
      <c r="B8716" s="94"/>
      <c r="C8716" s="94"/>
      <c r="D8716" s="94"/>
      <c r="E8716" s="94"/>
      <c r="F8716" s="93"/>
      <c r="G8716" s="96"/>
    </row>
    <row r="8717">
      <c r="A8717" s="93"/>
      <c r="B8717" s="94"/>
      <c r="C8717" s="94"/>
      <c r="D8717" s="94"/>
      <c r="E8717" s="94"/>
      <c r="F8717" s="93"/>
      <c r="G8717" s="96"/>
    </row>
    <row r="8718">
      <c r="A8718" s="93"/>
      <c r="B8718" s="94"/>
      <c r="C8718" s="94"/>
      <c r="D8718" s="94"/>
      <c r="E8718" s="94"/>
      <c r="F8718" s="93"/>
      <c r="G8718" s="96"/>
    </row>
    <row r="8719">
      <c r="A8719" s="93"/>
      <c r="B8719" s="94"/>
      <c r="C8719" s="94"/>
      <c r="D8719" s="94"/>
      <c r="E8719" s="94"/>
      <c r="F8719" s="93"/>
      <c r="G8719" s="96"/>
    </row>
    <row r="8720">
      <c r="A8720" s="93"/>
      <c r="B8720" s="94"/>
      <c r="C8720" s="94"/>
      <c r="D8720" s="94"/>
      <c r="E8720" s="94"/>
      <c r="F8720" s="93"/>
      <c r="G8720" s="96"/>
    </row>
    <row r="8721">
      <c r="A8721" s="93"/>
      <c r="B8721" s="94"/>
      <c r="C8721" s="94"/>
      <c r="D8721" s="94"/>
      <c r="E8721" s="94"/>
      <c r="F8721" s="93"/>
      <c r="G8721" s="96"/>
    </row>
    <row r="8722">
      <c r="A8722" s="93"/>
      <c r="B8722" s="94"/>
      <c r="C8722" s="94"/>
      <c r="D8722" s="94"/>
      <c r="E8722" s="94"/>
      <c r="F8722" s="93"/>
      <c r="G8722" s="96"/>
    </row>
    <row r="8723">
      <c r="A8723" s="93"/>
      <c r="B8723" s="94"/>
      <c r="C8723" s="94"/>
      <c r="D8723" s="94"/>
      <c r="E8723" s="94"/>
      <c r="F8723" s="93"/>
      <c r="G8723" s="96"/>
    </row>
    <row r="8724">
      <c r="A8724" s="93"/>
      <c r="B8724" s="94"/>
      <c r="C8724" s="94"/>
      <c r="D8724" s="94"/>
      <c r="E8724" s="94"/>
      <c r="F8724" s="93"/>
      <c r="G8724" s="96"/>
    </row>
    <row r="8725">
      <c r="A8725" s="93"/>
      <c r="B8725" s="94"/>
      <c r="C8725" s="94"/>
      <c r="D8725" s="94"/>
      <c r="E8725" s="94"/>
      <c r="F8725" s="93"/>
      <c r="G8725" s="96"/>
    </row>
    <row r="8726">
      <c r="A8726" s="93"/>
      <c r="B8726" s="94"/>
      <c r="C8726" s="94"/>
      <c r="D8726" s="94"/>
      <c r="E8726" s="94"/>
      <c r="F8726" s="93"/>
      <c r="G8726" s="93"/>
    </row>
    <row r="8727">
      <c r="A8727" s="93"/>
      <c r="B8727" s="94"/>
      <c r="C8727" s="94"/>
      <c r="D8727" s="94"/>
      <c r="E8727" s="94"/>
      <c r="F8727" s="93"/>
      <c r="G8727" s="96"/>
    </row>
    <row r="8728">
      <c r="A8728" s="93"/>
      <c r="B8728" s="94"/>
      <c r="C8728" s="94"/>
      <c r="D8728" s="94"/>
      <c r="E8728" s="94"/>
      <c r="F8728" s="93"/>
      <c r="G8728" s="96"/>
    </row>
    <row r="8729">
      <c r="A8729" s="93"/>
      <c r="B8729" s="94"/>
      <c r="C8729" s="94"/>
      <c r="D8729" s="94"/>
      <c r="E8729" s="94"/>
      <c r="F8729" s="93"/>
      <c r="G8729" s="96"/>
    </row>
    <row r="8730">
      <c r="A8730" s="93"/>
      <c r="B8730" s="94"/>
      <c r="C8730" s="94"/>
      <c r="D8730" s="94"/>
      <c r="E8730" s="94"/>
      <c r="F8730" s="93"/>
      <c r="G8730" s="96"/>
    </row>
    <row r="8731">
      <c r="A8731" s="93"/>
      <c r="B8731" s="94"/>
      <c r="C8731" s="94"/>
      <c r="D8731" s="94"/>
      <c r="E8731" s="94"/>
      <c r="F8731" s="93"/>
      <c r="G8731" s="96"/>
    </row>
    <row r="8732">
      <c r="A8732" s="93"/>
      <c r="B8732" s="94"/>
      <c r="C8732" s="94"/>
      <c r="D8732" s="94"/>
      <c r="E8732" s="94"/>
      <c r="F8732" s="93"/>
      <c r="G8732" s="96"/>
    </row>
    <row r="8733">
      <c r="A8733" s="93"/>
      <c r="B8733" s="94"/>
      <c r="C8733" s="94"/>
      <c r="D8733" s="94"/>
      <c r="E8733" s="94"/>
      <c r="F8733" s="93"/>
      <c r="G8733" s="96"/>
    </row>
    <row r="8734">
      <c r="A8734" s="93"/>
      <c r="B8734" s="94"/>
      <c r="C8734" s="94"/>
      <c r="D8734" s="94"/>
      <c r="E8734" s="94"/>
      <c r="F8734" s="93"/>
      <c r="G8734" s="96"/>
    </row>
    <row r="8735">
      <c r="A8735" s="93"/>
      <c r="B8735" s="94"/>
      <c r="C8735" s="94"/>
      <c r="D8735" s="94"/>
      <c r="E8735" s="94"/>
      <c r="F8735" s="93"/>
      <c r="G8735" s="96"/>
    </row>
    <row r="8736">
      <c r="A8736" s="93"/>
      <c r="B8736" s="94"/>
      <c r="C8736" s="94"/>
      <c r="D8736" s="94"/>
      <c r="E8736" s="94"/>
      <c r="F8736" s="93"/>
      <c r="G8736" s="96"/>
    </row>
    <row r="8737">
      <c r="A8737" s="93"/>
      <c r="B8737" s="94"/>
      <c r="C8737" s="94"/>
      <c r="D8737" s="94"/>
      <c r="E8737" s="94"/>
      <c r="F8737" s="93"/>
      <c r="G8737" s="96"/>
    </row>
    <row r="8738">
      <c r="A8738" s="93"/>
      <c r="B8738" s="94"/>
      <c r="C8738" s="94"/>
      <c r="D8738" s="94"/>
      <c r="E8738" s="94"/>
      <c r="F8738" s="93"/>
      <c r="G8738" s="96"/>
    </row>
    <row r="8739">
      <c r="A8739" s="93"/>
      <c r="B8739" s="94"/>
      <c r="C8739" s="94"/>
      <c r="D8739" s="94"/>
      <c r="E8739" s="94"/>
      <c r="F8739" s="93"/>
      <c r="G8739" s="96"/>
    </row>
    <row r="8740">
      <c r="A8740" s="93"/>
      <c r="B8740" s="94"/>
      <c r="C8740" s="94"/>
      <c r="D8740" s="94"/>
      <c r="E8740" s="94"/>
      <c r="F8740" s="93"/>
      <c r="G8740" s="96"/>
    </row>
    <row r="8741">
      <c r="A8741" s="93"/>
      <c r="B8741" s="94"/>
      <c r="C8741" s="94"/>
      <c r="D8741" s="94"/>
      <c r="E8741" s="94"/>
      <c r="F8741" s="93"/>
      <c r="G8741" s="96"/>
    </row>
    <row r="8742">
      <c r="A8742" s="93"/>
      <c r="B8742" s="94"/>
      <c r="C8742" s="94"/>
      <c r="D8742" s="94"/>
      <c r="E8742" s="94"/>
      <c r="F8742" s="93"/>
      <c r="G8742" s="96"/>
    </row>
    <row r="8743">
      <c r="A8743" s="93"/>
      <c r="B8743" s="94"/>
      <c r="C8743" s="94"/>
      <c r="D8743" s="94"/>
      <c r="E8743" s="94"/>
      <c r="F8743" s="93"/>
      <c r="G8743" s="96"/>
    </row>
    <row r="8744">
      <c r="A8744" s="93"/>
      <c r="B8744" s="94"/>
      <c r="C8744" s="94"/>
      <c r="D8744" s="94"/>
      <c r="E8744" s="94"/>
      <c r="F8744" s="93"/>
      <c r="G8744" s="96"/>
    </row>
    <row r="8745">
      <c r="A8745" s="93"/>
      <c r="B8745" s="94"/>
      <c r="C8745" s="94"/>
      <c r="D8745" s="94"/>
      <c r="E8745" s="94"/>
      <c r="F8745" s="93"/>
      <c r="G8745" s="96"/>
    </row>
    <row r="8746">
      <c r="A8746" s="93"/>
      <c r="B8746" s="94"/>
      <c r="C8746" s="94"/>
      <c r="D8746" s="94"/>
      <c r="E8746" s="94"/>
      <c r="F8746" s="93"/>
      <c r="G8746" s="96"/>
    </row>
    <row r="8747">
      <c r="A8747" s="93"/>
      <c r="B8747" s="94"/>
      <c r="C8747" s="94"/>
      <c r="D8747" s="94"/>
      <c r="E8747" s="94"/>
      <c r="F8747" s="93"/>
      <c r="G8747" s="96"/>
    </row>
    <row r="8748">
      <c r="A8748" s="93"/>
      <c r="B8748" s="94"/>
      <c r="C8748" s="94"/>
      <c r="D8748" s="94"/>
      <c r="E8748" s="94"/>
      <c r="F8748" s="93"/>
      <c r="G8748" s="93"/>
    </row>
    <row r="8749">
      <c r="A8749" s="93"/>
      <c r="B8749" s="94"/>
      <c r="C8749" s="94"/>
      <c r="D8749" s="94"/>
      <c r="E8749" s="94"/>
      <c r="F8749" s="93"/>
      <c r="G8749" s="96"/>
    </row>
    <row r="8750">
      <c r="A8750" s="93"/>
      <c r="B8750" s="94"/>
      <c r="C8750" s="94"/>
      <c r="D8750" s="94"/>
      <c r="E8750" s="94"/>
      <c r="F8750" s="93"/>
      <c r="G8750" s="96"/>
    </row>
    <row r="8751">
      <c r="A8751" s="93"/>
      <c r="B8751" s="94"/>
      <c r="C8751" s="94"/>
      <c r="D8751" s="94"/>
      <c r="E8751" s="94"/>
      <c r="F8751" s="93"/>
      <c r="G8751" s="96"/>
    </row>
    <row r="8752">
      <c r="A8752" s="93"/>
      <c r="B8752" s="94"/>
      <c r="C8752" s="94"/>
      <c r="D8752" s="94"/>
      <c r="E8752" s="94"/>
      <c r="F8752" s="93"/>
      <c r="G8752" s="96"/>
    </row>
    <row r="8753">
      <c r="A8753" s="93"/>
      <c r="B8753" s="94"/>
      <c r="C8753" s="94"/>
      <c r="D8753" s="94"/>
      <c r="E8753" s="94"/>
      <c r="F8753" s="93"/>
      <c r="G8753" s="96"/>
    </row>
    <row r="8754">
      <c r="A8754" s="93"/>
      <c r="B8754" s="94"/>
      <c r="C8754" s="94"/>
      <c r="D8754" s="94"/>
      <c r="E8754" s="94"/>
      <c r="F8754" s="93"/>
      <c r="G8754" s="96"/>
    </row>
    <row r="8755">
      <c r="A8755" s="93"/>
      <c r="B8755" s="94"/>
      <c r="C8755" s="94"/>
      <c r="D8755" s="94"/>
      <c r="E8755" s="94"/>
      <c r="F8755" s="93"/>
      <c r="G8755" s="96"/>
    </row>
    <row r="8756">
      <c r="A8756" s="93"/>
      <c r="B8756" s="94"/>
      <c r="C8756" s="94"/>
      <c r="D8756" s="94"/>
      <c r="E8756" s="94"/>
      <c r="F8756" s="93"/>
      <c r="G8756" s="96"/>
    </row>
    <row r="8757">
      <c r="A8757" s="93"/>
      <c r="B8757" s="94"/>
      <c r="C8757" s="94"/>
      <c r="D8757" s="94"/>
      <c r="E8757" s="94"/>
      <c r="F8757" s="93"/>
      <c r="G8757" s="96"/>
    </row>
    <row r="8758">
      <c r="A8758" s="93"/>
      <c r="B8758" s="94"/>
      <c r="C8758" s="94"/>
      <c r="D8758" s="94"/>
      <c r="E8758" s="94"/>
      <c r="F8758" s="93"/>
      <c r="G8758" s="96"/>
    </row>
    <row r="8759">
      <c r="A8759" s="93"/>
      <c r="B8759" s="94"/>
      <c r="C8759" s="94"/>
      <c r="D8759" s="94"/>
      <c r="E8759" s="94"/>
      <c r="F8759" s="93"/>
      <c r="G8759" s="96"/>
    </row>
    <row r="8760">
      <c r="A8760" s="93"/>
      <c r="B8760" s="94"/>
      <c r="C8760" s="94"/>
      <c r="D8760" s="94"/>
      <c r="E8760" s="94"/>
      <c r="F8760" s="93"/>
      <c r="G8760" s="96"/>
    </row>
    <row r="8761">
      <c r="A8761" s="93"/>
      <c r="B8761" s="94"/>
      <c r="C8761" s="94"/>
      <c r="D8761" s="94"/>
      <c r="E8761" s="94"/>
      <c r="F8761" s="93"/>
      <c r="G8761" s="96"/>
    </row>
    <row r="8762">
      <c r="A8762" s="93"/>
      <c r="B8762" s="94"/>
      <c r="C8762" s="94"/>
      <c r="D8762" s="94"/>
      <c r="E8762" s="94"/>
      <c r="F8762" s="93"/>
      <c r="G8762" s="96"/>
    </row>
    <row r="8763">
      <c r="A8763" s="93"/>
      <c r="B8763" s="94"/>
      <c r="C8763" s="94"/>
      <c r="D8763" s="94"/>
      <c r="E8763" s="94"/>
      <c r="F8763" s="93"/>
      <c r="G8763" s="96"/>
    </row>
    <row r="8764">
      <c r="A8764" s="93"/>
      <c r="B8764" s="94"/>
      <c r="C8764" s="94"/>
      <c r="D8764" s="94"/>
      <c r="E8764" s="94"/>
      <c r="F8764" s="93"/>
      <c r="G8764" s="96"/>
    </row>
    <row r="8765">
      <c r="A8765" s="93"/>
      <c r="B8765" s="94"/>
      <c r="C8765" s="94"/>
      <c r="D8765" s="94"/>
      <c r="E8765" s="94"/>
      <c r="F8765" s="93"/>
      <c r="G8765" s="96"/>
    </row>
    <row r="8766">
      <c r="A8766" s="93"/>
      <c r="B8766" s="94"/>
      <c r="C8766" s="94"/>
      <c r="D8766" s="94"/>
      <c r="E8766" s="94"/>
      <c r="F8766" s="93"/>
      <c r="G8766" s="96"/>
    </row>
    <row r="8767">
      <c r="A8767" s="93"/>
      <c r="B8767" s="94"/>
      <c r="C8767" s="94"/>
      <c r="D8767" s="94"/>
      <c r="E8767" s="94"/>
      <c r="F8767" s="93"/>
      <c r="G8767" s="96"/>
    </row>
    <row r="8768">
      <c r="A8768" s="93"/>
      <c r="B8768" s="94"/>
      <c r="C8768" s="94"/>
      <c r="D8768" s="94"/>
      <c r="E8768" s="94"/>
      <c r="F8768" s="93"/>
      <c r="G8768" s="96"/>
    </row>
    <row r="8769">
      <c r="A8769" s="93"/>
      <c r="B8769" s="94"/>
      <c r="C8769" s="94"/>
      <c r="D8769" s="94"/>
      <c r="E8769" s="94"/>
      <c r="F8769" s="93"/>
      <c r="G8769" s="96"/>
    </row>
    <row r="8770">
      <c r="A8770" s="93"/>
      <c r="B8770" s="94"/>
      <c r="C8770" s="94"/>
      <c r="D8770" s="94"/>
      <c r="E8770" s="94"/>
      <c r="F8770" s="93"/>
      <c r="G8770" s="96"/>
    </row>
    <row r="8771">
      <c r="A8771" s="93"/>
      <c r="B8771" s="94"/>
      <c r="C8771" s="94"/>
      <c r="D8771" s="94"/>
      <c r="E8771" s="94"/>
      <c r="F8771" s="93"/>
      <c r="G8771" s="96"/>
    </row>
    <row r="8772">
      <c r="A8772" s="93"/>
      <c r="B8772" s="94"/>
      <c r="C8772" s="94"/>
      <c r="D8772" s="94"/>
      <c r="E8772" s="94"/>
      <c r="F8772" s="93"/>
      <c r="G8772" s="96"/>
    </row>
    <row r="8773">
      <c r="A8773" s="93"/>
      <c r="B8773" s="94"/>
      <c r="C8773" s="94"/>
      <c r="D8773" s="94"/>
      <c r="E8773" s="94"/>
      <c r="F8773" s="93"/>
      <c r="G8773" s="96"/>
    </row>
    <row r="8774">
      <c r="A8774" s="93"/>
      <c r="B8774" s="94"/>
      <c r="C8774" s="94"/>
      <c r="D8774" s="94"/>
      <c r="E8774" s="94"/>
      <c r="F8774" s="93"/>
      <c r="G8774" s="96"/>
    </row>
    <row r="8775">
      <c r="A8775" s="93"/>
      <c r="B8775" s="94"/>
      <c r="C8775" s="94"/>
      <c r="D8775" s="94"/>
      <c r="E8775" s="94"/>
      <c r="F8775" s="93"/>
      <c r="G8775" s="96"/>
    </row>
    <row r="8776">
      <c r="A8776" s="93"/>
      <c r="B8776" s="94"/>
      <c r="C8776" s="94"/>
      <c r="D8776" s="94"/>
      <c r="E8776" s="94"/>
      <c r="F8776" s="93"/>
      <c r="G8776" s="96"/>
    </row>
    <row r="8777">
      <c r="A8777" s="93"/>
      <c r="B8777" s="94"/>
      <c r="C8777" s="94"/>
      <c r="D8777" s="94"/>
      <c r="E8777" s="94"/>
      <c r="F8777" s="93"/>
      <c r="G8777" s="96"/>
    </row>
    <row r="8778">
      <c r="A8778" s="93"/>
      <c r="B8778" s="94"/>
      <c r="C8778" s="94"/>
      <c r="D8778" s="94"/>
      <c r="E8778" s="94"/>
      <c r="F8778" s="93"/>
      <c r="G8778" s="96"/>
    </row>
    <row r="8779">
      <c r="A8779" s="93"/>
      <c r="B8779" s="94"/>
      <c r="C8779" s="94"/>
      <c r="D8779" s="94"/>
      <c r="E8779" s="94"/>
      <c r="F8779" s="93"/>
      <c r="G8779" s="96"/>
    </row>
    <row r="8780">
      <c r="A8780" s="93"/>
      <c r="B8780" s="94"/>
      <c r="C8780" s="94"/>
      <c r="D8780" s="94"/>
      <c r="E8780" s="94"/>
      <c r="F8780" s="93"/>
      <c r="G8780" s="96"/>
    </row>
    <row r="8781">
      <c r="A8781" s="93"/>
      <c r="B8781" s="94"/>
      <c r="C8781" s="94"/>
      <c r="D8781" s="94"/>
      <c r="E8781" s="94"/>
      <c r="F8781" s="93"/>
      <c r="G8781" s="96"/>
    </row>
    <row r="8782">
      <c r="A8782" s="93"/>
      <c r="B8782" s="94"/>
      <c r="C8782" s="94"/>
      <c r="D8782" s="94"/>
      <c r="E8782" s="94"/>
      <c r="F8782" s="93"/>
      <c r="G8782" s="96"/>
    </row>
    <row r="8783">
      <c r="A8783" s="93"/>
      <c r="B8783" s="94"/>
      <c r="C8783" s="94"/>
      <c r="D8783" s="94"/>
      <c r="E8783" s="94"/>
      <c r="F8783" s="93"/>
      <c r="G8783" s="96"/>
    </row>
    <row r="8784">
      <c r="A8784" s="93"/>
      <c r="B8784" s="94"/>
      <c r="C8784" s="94"/>
      <c r="D8784" s="94"/>
      <c r="E8784" s="94"/>
      <c r="F8784" s="93"/>
      <c r="G8784" s="96"/>
    </row>
    <row r="8785">
      <c r="A8785" s="93"/>
      <c r="B8785" s="94"/>
      <c r="C8785" s="94"/>
      <c r="D8785" s="94"/>
      <c r="E8785" s="94"/>
      <c r="F8785" s="93"/>
      <c r="G8785" s="93"/>
    </row>
    <row r="8786">
      <c r="A8786" s="93"/>
      <c r="B8786" s="94"/>
      <c r="C8786" s="94"/>
      <c r="D8786" s="94"/>
      <c r="E8786" s="94"/>
      <c r="F8786" s="93"/>
      <c r="G8786" s="96"/>
    </row>
    <row r="8787">
      <c r="A8787" s="93"/>
      <c r="B8787" s="94"/>
      <c r="C8787" s="94"/>
      <c r="D8787" s="94"/>
      <c r="E8787" s="94"/>
      <c r="F8787" s="93"/>
      <c r="G8787" s="96"/>
    </row>
    <row r="8788">
      <c r="A8788" s="93"/>
      <c r="B8788" s="94"/>
      <c r="C8788" s="94"/>
      <c r="D8788" s="94"/>
      <c r="E8788" s="94"/>
      <c r="F8788" s="93"/>
      <c r="G8788" s="96"/>
    </row>
    <row r="8789">
      <c r="A8789" s="93"/>
      <c r="B8789" s="94"/>
      <c r="C8789" s="94"/>
      <c r="D8789" s="94"/>
      <c r="E8789" s="94"/>
      <c r="F8789" s="93"/>
      <c r="G8789" s="96"/>
    </row>
    <row r="8790">
      <c r="A8790" s="93"/>
      <c r="B8790" s="94"/>
      <c r="C8790" s="94"/>
      <c r="D8790" s="94"/>
      <c r="E8790" s="94"/>
      <c r="F8790" s="93"/>
      <c r="G8790" s="96"/>
    </row>
    <row r="8791">
      <c r="A8791" s="93"/>
      <c r="B8791" s="94"/>
      <c r="C8791" s="94"/>
      <c r="D8791" s="94"/>
      <c r="E8791" s="94"/>
      <c r="F8791" s="93"/>
      <c r="G8791" s="96"/>
    </row>
    <row r="8792">
      <c r="A8792" s="93"/>
      <c r="B8792" s="94"/>
      <c r="C8792" s="94"/>
      <c r="D8792" s="94"/>
      <c r="E8792" s="94"/>
      <c r="F8792" s="93"/>
      <c r="G8792" s="96"/>
    </row>
    <row r="8793">
      <c r="A8793" s="93"/>
      <c r="B8793" s="94"/>
      <c r="C8793" s="94"/>
      <c r="D8793" s="94"/>
      <c r="E8793" s="94"/>
      <c r="F8793" s="93"/>
      <c r="G8793" s="96"/>
    </row>
    <row r="8794">
      <c r="A8794" s="93"/>
      <c r="B8794" s="94"/>
      <c r="C8794" s="94"/>
      <c r="D8794" s="94"/>
      <c r="E8794" s="94"/>
      <c r="F8794" s="93"/>
      <c r="G8794" s="96"/>
    </row>
    <row r="8795">
      <c r="A8795" s="93"/>
      <c r="B8795" s="94"/>
      <c r="C8795" s="94"/>
      <c r="D8795" s="94"/>
      <c r="E8795" s="94"/>
      <c r="F8795" s="93"/>
      <c r="G8795" s="96"/>
    </row>
    <row r="8796">
      <c r="A8796" s="93"/>
      <c r="B8796" s="94"/>
      <c r="C8796" s="94"/>
      <c r="D8796" s="94"/>
      <c r="E8796" s="94"/>
      <c r="F8796" s="93"/>
      <c r="G8796" s="96"/>
    </row>
    <row r="8797">
      <c r="A8797" s="93"/>
      <c r="B8797" s="94"/>
      <c r="C8797" s="94"/>
      <c r="D8797" s="94"/>
      <c r="E8797" s="94"/>
      <c r="F8797" s="93"/>
      <c r="G8797" s="96"/>
    </row>
    <row r="8798">
      <c r="A8798" s="93"/>
      <c r="B8798" s="94"/>
      <c r="C8798" s="94"/>
      <c r="D8798" s="94"/>
      <c r="E8798" s="94"/>
      <c r="F8798" s="93"/>
      <c r="G8798" s="96"/>
    </row>
    <row r="8799">
      <c r="A8799" s="93"/>
      <c r="B8799" s="94"/>
      <c r="C8799" s="94"/>
      <c r="D8799" s="94"/>
      <c r="E8799" s="94"/>
      <c r="F8799" s="93"/>
      <c r="G8799" s="96"/>
    </row>
    <row r="8800">
      <c r="A8800" s="93"/>
      <c r="B8800" s="94"/>
      <c r="C8800" s="94"/>
      <c r="D8800" s="94"/>
      <c r="E8800" s="94"/>
      <c r="F8800" s="93"/>
      <c r="G8800" s="93"/>
    </row>
    <row r="8801">
      <c r="A8801" s="93"/>
      <c r="B8801" s="94"/>
      <c r="C8801" s="94"/>
      <c r="D8801" s="94"/>
      <c r="E8801" s="94"/>
      <c r="F8801" s="93"/>
      <c r="G8801" s="93"/>
    </row>
    <row r="8802">
      <c r="A8802" s="93"/>
      <c r="B8802" s="94"/>
      <c r="C8802" s="94"/>
      <c r="D8802" s="94"/>
      <c r="E8802" s="94"/>
      <c r="F8802" s="93"/>
      <c r="G8802" s="93"/>
    </row>
    <row r="8803">
      <c r="A8803" s="93"/>
      <c r="B8803" s="94"/>
      <c r="C8803" s="94"/>
      <c r="D8803" s="94"/>
      <c r="E8803" s="94"/>
      <c r="F8803" s="93"/>
      <c r="G8803" s="96"/>
    </row>
    <row r="8804">
      <c r="A8804" s="93"/>
      <c r="B8804" s="94"/>
      <c r="C8804" s="94"/>
      <c r="D8804" s="94"/>
      <c r="E8804" s="94"/>
      <c r="F8804" s="93"/>
      <c r="G8804" s="96"/>
    </row>
    <row r="8805">
      <c r="A8805" s="93"/>
      <c r="B8805" s="94"/>
      <c r="C8805" s="94"/>
      <c r="D8805" s="94"/>
      <c r="E8805" s="94"/>
      <c r="F8805" s="93"/>
      <c r="G8805" s="96"/>
    </row>
    <row r="8806">
      <c r="A8806" s="93"/>
      <c r="B8806" s="94"/>
      <c r="C8806" s="94"/>
      <c r="D8806" s="94"/>
      <c r="E8806" s="94"/>
      <c r="F8806" s="93"/>
      <c r="G8806" s="96"/>
    </row>
    <row r="8807">
      <c r="A8807" s="93"/>
      <c r="B8807" s="94"/>
      <c r="C8807" s="94"/>
      <c r="D8807" s="94"/>
      <c r="E8807" s="94"/>
      <c r="F8807" s="93"/>
      <c r="G8807" s="96"/>
    </row>
    <row r="8808">
      <c r="A8808" s="93"/>
      <c r="B8808" s="94"/>
      <c r="C8808" s="94"/>
      <c r="D8808" s="94"/>
      <c r="E8808" s="94"/>
      <c r="F8808" s="93"/>
      <c r="G8808" s="96"/>
    </row>
    <row r="8809">
      <c r="A8809" s="93"/>
      <c r="B8809" s="94"/>
      <c r="C8809" s="94"/>
      <c r="D8809" s="94"/>
      <c r="E8809" s="94"/>
      <c r="F8809" s="93"/>
      <c r="G8809" s="96"/>
    </row>
    <row r="8810">
      <c r="A8810" s="93"/>
      <c r="B8810" s="94"/>
      <c r="C8810" s="94"/>
      <c r="D8810" s="94"/>
      <c r="E8810" s="94"/>
      <c r="F8810" s="93"/>
      <c r="G8810" s="96"/>
    </row>
    <row r="8811">
      <c r="A8811" s="93"/>
      <c r="B8811" s="94"/>
      <c r="C8811" s="94"/>
      <c r="D8811" s="94"/>
      <c r="E8811" s="94"/>
      <c r="F8811" s="93"/>
      <c r="G8811" s="96"/>
    </row>
    <row r="8812">
      <c r="A8812" s="93"/>
      <c r="B8812" s="94"/>
      <c r="C8812" s="94"/>
      <c r="D8812" s="94"/>
      <c r="E8812" s="94"/>
      <c r="F8812" s="93"/>
      <c r="G8812" s="96"/>
    </row>
    <row r="8813">
      <c r="A8813" s="93"/>
      <c r="B8813" s="94"/>
      <c r="C8813" s="94"/>
      <c r="D8813" s="94"/>
      <c r="E8813" s="94"/>
      <c r="F8813" s="93"/>
      <c r="G8813" s="96"/>
    </row>
    <row r="8814">
      <c r="A8814" s="93"/>
      <c r="B8814" s="94"/>
      <c r="C8814" s="94"/>
      <c r="D8814" s="94"/>
      <c r="E8814" s="94"/>
      <c r="F8814" s="93"/>
      <c r="G8814" s="96"/>
    </row>
    <row r="8815">
      <c r="A8815" s="93"/>
      <c r="B8815" s="94"/>
      <c r="C8815" s="94"/>
      <c r="D8815" s="94"/>
      <c r="E8815" s="94"/>
      <c r="F8815" s="93"/>
      <c r="G8815" s="96"/>
    </row>
    <row r="8816">
      <c r="A8816" s="93"/>
      <c r="B8816" s="94"/>
      <c r="C8816" s="94"/>
      <c r="D8816" s="94"/>
      <c r="E8816" s="94"/>
      <c r="F8816" s="93"/>
      <c r="G8816" s="96"/>
    </row>
    <row r="8817">
      <c r="A8817" s="93"/>
      <c r="B8817" s="94"/>
      <c r="C8817" s="94"/>
      <c r="D8817" s="94"/>
      <c r="E8817" s="94"/>
      <c r="F8817" s="93"/>
      <c r="G8817" s="96"/>
    </row>
    <row r="8818">
      <c r="A8818" s="93"/>
      <c r="B8818" s="94"/>
      <c r="C8818" s="94"/>
      <c r="D8818" s="94"/>
      <c r="E8818" s="94"/>
      <c r="F8818" s="93"/>
      <c r="G8818" s="96"/>
    </row>
    <row r="8819">
      <c r="A8819" s="93"/>
      <c r="B8819" s="94"/>
      <c r="C8819" s="94"/>
      <c r="D8819" s="94"/>
      <c r="E8819" s="94"/>
      <c r="F8819" s="93"/>
      <c r="G8819" s="96"/>
    </row>
    <row r="8820">
      <c r="A8820" s="93"/>
      <c r="B8820" s="94"/>
      <c r="C8820" s="94"/>
      <c r="D8820" s="94"/>
      <c r="E8820" s="94"/>
      <c r="F8820" s="93"/>
      <c r="G8820" s="96"/>
    </row>
    <row r="8821">
      <c r="A8821" s="93"/>
      <c r="B8821" s="94"/>
      <c r="C8821" s="94"/>
      <c r="D8821" s="94"/>
      <c r="E8821" s="94"/>
      <c r="F8821" s="93"/>
      <c r="G8821" s="96"/>
    </row>
    <row r="8822">
      <c r="A8822" s="93"/>
      <c r="B8822" s="94"/>
      <c r="C8822" s="94"/>
      <c r="D8822" s="94"/>
      <c r="E8822" s="94"/>
      <c r="F8822" s="93"/>
      <c r="G8822" s="96"/>
    </row>
    <row r="8823">
      <c r="A8823" s="93"/>
      <c r="B8823" s="94"/>
      <c r="C8823" s="94"/>
      <c r="D8823" s="94"/>
      <c r="E8823" s="94"/>
      <c r="F8823" s="93"/>
      <c r="G8823" s="96"/>
    </row>
    <row r="8824">
      <c r="A8824" s="93"/>
      <c r="B8824" s="94"/>
      <c r="C8824" s="94"/>
      <c r="D8824" s="94"/>
      <c r="E8824" s="94"/>
      <c r="F8824" s="93"/>
      <c r="G8824" s="96"/>
    </row>
    <row r="8825">
      <c r="A8825" s="93"/>
      <c r="B8825" s="94"/>
      <c r="C8825" s="94"/>
      <c r="D8825" s="94"/>
      <c r="E8825" s="94"/>
      <c r="F8825" s="93"/>
      <c r="G8825" s="96"/>
    </row>
    <row r="8826">
      <c r="A8826" s="93"/>
      <c r="B8826" s="94"/>
      <c r="C8826" s="94"/>
      <c r="D8826" s="94"/>
      <c r="E8826" s="94"/>
      <c r="F8826" s="93"/>
      <c r="G8826" s="96"/>
    </row>
    <row r="8827">
      <c r="A8827" s="93"/>
      <c r="B8827" s="94"/>
      <c r="C8827" s="94"/>
      <c r="D8827" s="94"/>
      <c r="E8827" s="94"/>
      <c r="F8827" s="93"/>
      <c r="G8827" s="96"/>
    </row>
    <row r="8828">
      <c r="A8828" s="93"/>
      <c r="B8828" s="94"/>
      <c r="C8828" s="94"/>
      <c r="D8828" s="94"/>
      <c r="E8828" s="94"/>
      <c r="F8828" s="93"/>
      <c r="G8828" s="96"/>
    </row>
    <row r="8829">
      <c r="A8829" s="93"/>
      <c r="B8829" s="94"/>
      <c r="C8829" s="94"/>
      <c r="D8829" s="94"/>
      <c r="E8829" s="94"/>
      <c r="F8829" s="93"/>
      <c r="G8829" s="96"/>
    </row>
    <row r="8830">
      <c r="A8830" s="93"/>
      <c r="B8830" s="94"/>
      <c r="C8830" s="94"/>
      <c r="D8830" s="94"/>
      <c r="E8830" s="94"/>
      <c r="F8830" s="93"/>
      <c r="G8830" s="96"/>
    </row>
    <row r="8831">
      <c r="A8831" s="93"/>
      <c r="B8831" s="94"/>
      <c r="C8831" s="94"/>
      <c r="D8831" s="94"/>
      <c r="E8831" s="94"/>
      <c r="F8831" s="93"/>
      <c r="G8831" s="96"/>
    </row>
    <row r="8832">
      <c r="A8832" s="93"/>
      <c r="B8832" s="94"/>
      <c r="C8832" s="94"/>
      <c r="D8832" s="94"/>
      <c r="E8832" s="94"/>
      <c r="F8832" s="93"/>
      <c r="G8832" s="96"/>
    </row>
    <row r="8833">
      <c r="A8833" s="93"/>
      <c r="B8833" s="94"/>
      <c r="C8833" s="94"/>
      <c r="D8833" s="94"/>
      <c r="E8833" s="94"/>
      <c r="F8833" s="93"/>
      <c r="G8833" s="96"/>
    </row>
    <row r="8834">
      <c r="A8834" s="93"/>
      <c r="B8834" s="94"/>
      <c r="C8834" s="94"/>
      <c r="D8834" s="94"/>
      <c r="E8834" s="94"/>
      <c r="F8834" s="93"/>
      <c r="G8834" s="93"/>
    </row>
    <row r="8835">
      <c r="A8835" s="93"/>
      <c r="B8835" s="94"/>
      <c r="C8835" s="94"/>
      <c r="D8835" s="94"/>
      <c r="E8835" s="94"/>
      <c r="F8835" s="93"/>
      <c r="G8835" s="96"/>
    </row>
    <row r="8836">
      <c r="A8836" s="93"/>
      <c r="B8836" s="94"/>
      <c r="C8836" s="94"/>
      <c r="D8836" s="94"/>
      <c r="E8836" s="94"/>
      <c r="F8836" s="93"/>
      <c r="G8836" s="96"/>
    </row>
    <row r="8837">
      <c r="A8837" s="93"/>
      <c r="B8837" s="94"/>
      <c r="C8837" s="94"/>
      <c r="D8837" s="94"/>
      <c r="E8837" s="94"/>
      <c r="F8837" s="93"/>
      <c r="G8837" s="96"/>
    </row>
    <row r="8838">
      <c r="A8838" s="93"/>
      <c r="B8838" s="94"/>
      <c r="C8838" s="94"/>
      <c r="D8838" s="94"/>
      <c r="E8838" s="94"/>
      <c r="F8838" s="93"/>
      <c r="G8838" s="96"/>
    </row>
    <row r="8839">
      <c r="A8839" s="93"/>
      <c r="B8839" s="94"/>
      <c r="C8839" s="94"/>
      <c r="D8839" s="94"/>
      <c r="E8839" s="94"/>
      <c r="F8839" s="93"/>
      <c r="G8839" s="96"/>
    </row>
    <row r="8840">
      <c r="A8840" s="93"/>
      <c r="B8840" s="94"/>
      <c r="C8840" s="94"/>
      <c r="D8840" s="94"/>
      <c r="E8840" s="94"/>
      <c r="F8840" s="93"/>
      <c r="G8840" s="96"/>
    </row>
    <row r="8841">
      <c r="A8841" s="93"/>
      <c r="B8841" s="94"/>
      <c r="C8841" s="94"/>
      <c r="D8841" s="94"/>
      <c r="E8841" s="94"/>
      <c r="F8841" s="93"/>
      <c r="G8841" s="96"/>
    </row>
    <row r="8842">
      <c r="A8842" s="93"/>
      <c r="B8842" s="94"/>
      <c r="C8842" s="94"/>
      <c r="D8842" s="94"/>
      <c r="E8842" s="94"/>
      <c r="F8842" s="93"/>
      <c r="G8842" s="96"/>
    </row>
    <row r="8843">
      <c r="A8843" s="93"/>
      <c r="B8843" s="94"/>
      <c r="C8843" s="94"/>
      <c r="D8843" s="94"/>
      <c r="E8843" s="94"/>
      <c r="F8843" s="93"/>
      <c r="G8843" s="93"/>
    </row>
    <row r="8844">
      <c r="A8844" s="93"/>
      <c r="B8844" s="94"/>
      <c r="C8844" s="94"/>
      <c r="D8844" s="94"/>
      <c r="E8844" s="94"/>
      <c r="F8844" s="93"/>
      <c r="G8844" s="93"/>
    </row>
    <row r="8845">
      <c r="A8845" s="93"/>
      <c r="B8845" s="94"/>
      <c r="C8845" s="94"/>
      <c r="D8845" s="94"/>
      <c r="E8845" s="94"/>
      <c r="F8845" s="93"/>
      <c r="G8845" s="96"/>
    </row>
    <row r="8846">
      <c r="A8846" s="93"/>
      <c r="B8846" s="94"/>
      <c r="C8846" s="94"/>
      <c r="D8846" s="94"/>
      <c r="E8846" s="94"/>
      <c r="F8846" s="93"/>
      <c r="G8846" s="96"/>
    </row>
    <row r="8847">
      <c r="A8847" s="93"/>
      <c r="B8847" s="94"/>
      <c r="C8847" s="94"/>
      <c r="D8847" s="94"/>
      <c r="E8847" s="94"/>
      <c r="F8847" s="93"/>
      <c r="G8847" s="96"/>
    </row>
    <row r="8848">
      <c r="A8848" s="93"/>
      <c r="B8848" s="94"/>
      <c r="C8848" s="94"/>
      <c r="D8848" s="94"/>
      <c r="E8848" s="94"/>
      <c r="F8848" s="93"/>
      <c r="G8848" s="96"/>
    </row>
    <row r="8849">
      <c r="A8849" s="93"/>
      <c r="B8849" s="94"/>
      <c r="C8849" s="94"/>
      <c r="D8849" s="94"/>
      <c r="E8849" s="94"/>
      <c r="F8849" s="93"/>
      <c r="G8849" s="96"/>
    </row>
    <row r="8850">
      <c r="A8850" s="93"/>
      <c r="B8850" s="94"/>
      <c r="C8850" s="94"/>
      <c r="D8850" s="94"/>
      <c r="E8850" s="94"/>
      <c r="F8850" s="93"/>
      <c r="G8850" s="96"/>
    </row>
    <row r="8851">
      <c r="A8851" s="93"/>
      <c r="B8851" s="94"/>
      <c r="C8851" s="94"/>
      <c r="D8851" s="94"/>
      <c r="E8851" s="94"/>
      <c r="F8851" s="93"/>
      <c r="G8851" s="96"/>
    </row>
    <row r="8852">
      <c r="A8852" s="93"/>
      <c r="B8852" s="94"/>
      <c r="C8852" s="94"/>
      <c r="D8852" s="94"/>
      <c r="E8852" s="94"/>
      <c r="F8852" s="93"/>
      <c r="G8852" s="96"/>
    </row>
    <row r="8853">
      <c r="A8853" s="93"/>
      <c r="B8853" s="94"/>
      <c r="C8853" s="94"/>
      <c r="D8853" s="94"/>
      <c r="E8853" s="94"/>
      <c r="F8853" s="93"/>
      <c r="G8853" s="96"/>
    </row>
    <row r="8854">
      <c r="A8854" s="93"/>
      <c r="B8854" s="94"/>
      <c r="C8854" s="94"/>
      <c r="D8854" s="94"/>
      <c r="E8854" s="94"/>
      <c r="F8854" s="93"/>
      <c r="G8854" s="93"/>
    </row>
    <row r="8855">
      <c r="A8855" s="93"/>
      <c r="B8855" s="94"/>
      <c r="C8855" s="94"/>
      <c r="D8855" s="94"/>
      <c r="E8855" s="94"/>
      <c r="F8855" s="93"/>
      <c r="G8855" s="93"/>
    </row>
    <row r="8856">
      <c r="A8856" s="93"/>
      <c r="B8856" s="94"/>
      <c r="C8856" s="94"/>
      <c r="D8856" s="94"/>
      <c r="E8856" s="94"/>
      <c r="F8856" s="93"/>
      <c r="G8856" s="93"/>
    </row>
    <row r="8857">
      <c r="A8857" s="93"/>
      <c r="B8857" s="94"/>
      <c r="C8857" s="94"/>
      <c r="D8857" s="94"/>
      <c r="E8857" s="94"/>
      <c r="F8857" s="93"/>
      <c r="G8857" s="93"/>
    </row>
    <row r="8858">
      <c r="A8858" s="93"/>
      <c r="B8858" s="94"/>
      <c r="C8858" s="94"/>
      <c r="D8858" s="94"/>
      <c r="E8858" s="94"/>
      <c r="F8858" s="93"/>
      <c r="G8858" s="93"/>
    </row>
    <row r="8859">
      <c r="A8859" s="93"/>
      <c r="B8859" s="94"/>
      <c r="C8859" s="94"/>
      <c r="D8859" s="94"/>
      <c r="E8859" s="94"/>
      <c r="F8859" s="93"/>
      <c r="G8859" s="96"/>
    </row>
    <row r="8860">
      <c r="A8860" s="93"/>
      <c r="B8860" s="94"/>
      <c r="C8860" s="94"/>
      <c r="D8860" s="94"/>
      <c r="E8860" s="94"/>
      <c r="F8860" s="93"/>
      <c r="G8860" s="96"/>
    </row>
    <row r="8861">
      <c r="A8861" s="93"/>
      <c r="B8861" s="94"/>
      <c r="C8861" s="94"/>
      <c r="D8861" s="94"/>
      <c r="E8861" s="94"/>
      <c r="F8861" s="93"/>
      <c r="G8861" s="96"/>
    </row>
    <row r="8862">
      <c r="A8862" s="93"/>
      <c r="B8862" s="94"/>
      <c r="C8862" s="94"/>
      <c r="D8862" s="94"/>
      <c r="E8862" s="94"/>
      <c r="F8862" s="93"/>
      <c r="G8862" s="96"/>
    </row>
    <row r="8863">
      <c r="A8863" s="93"/>
      <c r="B8863" s="94"/>
      <c r="C8863" s="94"/>
      <c r="D8863" s="94"/>
      <c r="E8863" s="94"/>
      <c r="F8863" s="93"/>
      <c r="G8863" s="96"/>
    </row>
    <row r="8864">
      <c r="A8864" s="93"/>
      <c r="B8864" s="94"/>
      <c r="C8864" s="94"/>
      <c r="D8864" s="94"/>
      <c r="E8864" s="94"/>
      <c r="F8864" s="93"/>
      <c r="G8864" s="96"/>
    </row>
    <row r="8865">
      <c r="A8865" s="93"/>
      <c r="B8865" s="94"/>
      <c r="C8865" s="94"/>
      <c r="D8865" s="94"/>
      <c r="E8865" s="94"/>
      <c r="F8865" s="93"/>
      <c r="G8865" s="93"/>
    </row>
    <row r="8866">
      <c r="A8866" s="93"/>
      <c r="B8866" s="94"/>
      <c r="C8866" s="94"/>
      <c r="D8866" s="94"/>
      <c r="E8866" s="94"/>
      <c r="F8866" s="93"/>
      <c r="G8866" s="93"/>
    </row>
    <row r="8867">
      <c r="A8867" s="93"/>
      <c r="B8867" s="94"/>
      <c r="C8867" s="94"/>
      <c r="D8867" s="94"/>
      <c r="E8867" s="94"/>
      <c r="F8867" s="93"/>
      <c r="G8867" s="93"/>
    </row>
    <row r="8868">
      <c r="A8868" s="93"/>
      <c r="B8868" s="94"/>
      <c r="C8868" s="94"/>
      <c r="D8868" s="94"/>
      <c r="E8868" s="94"/>
      <c r="F8868" s="93"/>
      <c r="G8868" s="93"/>
    </row>
    <row r="8869">
      <c r="A8869" s="93"/>
      <c r="B8869" s="94"/>
      <c r="C8869" s="94"/>
      <c r="D8869" s="94"/>
      <c r="E8869" s="94"/>
      <c r="F8869" s="93"/>
      <c r="G8869" s="96"/>
    </row>
    <row r="8870">
      <c r="A8870" s="93"/>
      <c r="B8870" s="94"/>
      <c r="C8870" s="94"/>
      <c r="D8870" s="94"/>
      <c r="E8870" s="94"/>
      <c r="F8870" s="93"/>
      <c r="G8870" s="96"/>
    </row>
    <row r="8871">
      <c r="A8871" s="93"/>
      <c r="B8871" s="94"/>
      <c r="C8871" s="94"/>
      <c r="D8871" s="94"/>
      <c r="E8871" s="94"/>
      <c r="F8871" s="93"/>
      <c r="G8871" s="96"/>
    </row>
    <row r="8872">
      <c r="A8872" s="93"/>
      <c r="B8872" s="94"/>
      <c r="C8872" s="94"/>
      <c r="D8872" s="94"/>
      <c r="E8872" s="94"/>
      <c r="F8872" s="93"/>
      <c r="G8872" s="96"/>
    </row>
    <row r="8873">
      <c r="A8873" s="93"/>
      <c r="B8873" s="94"/>
      <c r="C8873" s="94"/>
      <c r="D8873" s="94"/>
      <c r="E8873" s="94"/>
      <c r="F8873" s="93"/>
      <c r="G8873" s="96"/>
    </row>
    <row r="8874">
      <c r="A8874" s="93"/>
      <c r="B8874" s="94"/>
      <c r="C8874" s="94"/>
      <c r="D8874" s="94"/>
      <c r="E8874" s="94"/>
      <c r="F8874" s="93"/>
      <c r="G8874" s="96"/>
    </row>
    <row r="8875">
      <c r="A8875" s="93"/>
      <c r="B8875" s="94"/>
      <c r="C8875" s="94"/>
      <c r="D8875" s="94"/>
      <c r="E8875" s="94"/>
      <c r="F8875" s="93"/>
      <c r="G8875" s="96"/>
    </row>
    <row r="8876">
      <c r="A8876" s="93"/>
      <c r="B8876" s="94"/>
      <c r="C8876" s="94"/>
      <c r="D8876" s="94"/>
      <c r="E8876" s="94"/>
      <c r="F8876" s="93"/>
      <c r="G8876" s="96"/>
    </row>
    <row r="8877">
      <c r="A8877" s="93"/>
      <c r="B8877" s="94"/>
      <c r="C8877" s="94"/>
      <c r="D8877" s="94"/>
      <c r="E8877" s="94"/>
      <c r="F8877" s="93"/>
      <c r="G8877" s="96"/>
    </row>
    <row r="8878">
      <c r="A8878" s="93"/>
      <c r="B8878" s="94"/>
      <c r="C8878" s="94"/>
      <c r="D8878" s="94"/>
      <c r="E8878" s="94"/>
      <c r="F8878" s="93"/>
      <c r="G8878" s="96"/>
    </row>
    <row r="8879">
      <c r="A8879" s="93"/>
      <c r="B8879" s="94"/>
      <c r="C8879" s="94"/>
      <c r="D8879" s="94"/>
      <c r="E8879" s="94"/>
      <c r="F8879" s="93"/>
      <c r="G8879" s="96"/>
    </row>
    <row r="8880">
      <c r="A8880" s="93"/>
      <c r="B8880" s="94"/>
      <c r="C8880" s="94"/>
      <c r="D8880" s="94"/>
      <c r="E8880" s="94"/>
      <c r="F8880" s="93"/>
      <c r="G8880" s="96"/>
    </row>
    <row r="8881">
      <c r="A8881" s="93"/>
      <c r="B8881" s="94"/>
      <c r="C8881" s="94"/>
      <c r="D8881" s="94"/>
      <c r="E8881" s="94"/>
      <c r="F8881" s="93"/>
      <c r="G8881" s="96"/>
    </row>
    <row r="8882">
      <c r="A8882" s="93"/>
      <c r="B8882" s="94"/>
      <c r="C8882" s="94"/>
      <c r="D8882" s="94"/>
      <c r="E8882" s="94"/>
      <c r="F8882" s="93"/>
      <c r="G8882" s="96"/>
    </row>
    <row r="8883">
      <c r="A8883" s="93"/>
      <c r="B8883" s="94"/>
      <c r="C8883" s="94"/>
      <c r="D8883" s="94"/>
      <c r="E8883" s="94"/>
      <c r="F8883" s="93"/>
      <c r="G8883" s="96"/>
    </row>
    <row r="8884">
      <c r="A8884" s="93"/>
      <c r="B8884" s="94"/>
      <c r="C8884" s="94"/>
      <c r="D8884" s="94"/>
      <c r="E8884" s="94"/>
      <c r="F8884" s="93"/>
      <c r="G8884" s="96"/>
    </row>
    <row r="8885">
      <c r="A8885" s="93"/>
      <c r="B8885" s="94"/>
      <c r="C8885" s="94"/>
      <c r="D8885" s="94"/>
      <c r="E8885" s="94"/>
      <c r="F8885" s="93"/>
      <c r="G8885" s="96"/>
    </row>
    <row r="8886">
      <c r="A8886" s="93"/>
      <c r="B8886" s="94"/>
      <c r="C8886" s="94"/>
      <c r="D8886" s="94"/>
      <c r="E8886" s="94"/>
      <c r="F8886" s="93"/>
      <c r="G8886" s="96"/>
    </row>
    <row r="8887">
      <c r="A8887" s="93"/>
      <c r="B8887" s="94"/>
      <c r="C8887" s="94"/>
      <c r="D8887" s="94"/>
      <c r="E8887" s="94"/>
      <c r="F8887" s="93"/>
      <c r="G8887" s="96"/>
    </row>
    <row r="8888">
      <c r="A8888" s="93"/>
      <c r="B8888" s="94"/>
      <c r="C8888" s="94"/>
      <c r="D8888" s="94"/>
      <c r="E8888" s="94"/>
      <c r="F8888" s="93"/>
      <c r="G8888" s="96"/>
    </row>
    <row r="8889">
      <c r="A8889" s="93"/>
      <c r="B8889" s="94"/>
      <c r="C8889" s="94"/>
      <c r="D8889" s="94"/>
      <c r="E8889" s="94"/>
      <c r="F8889" s="93"/>
      <c r="G8889" s="96"/>
    </row>
    <row r="8890">
      <c r="A8890" s="93"/>
      <c r="B8890" s="94"/>
      <c r="C8890" s="94"/>
      <c r="D8890" s="94"/>
      <c r="E8890" s="94"/>
      <c r="F8890" s="93"/>
      <c r="G8890" s="96"/>
    </row>
    <row r="8891">
      <c r="A8891" s="93"/>
      <c r="B8891" s="94"/>
      <c r="C8891" s="94"/>
      <c r="D8891" s="94"/>
      <c r="E8891" s="94"/>
      <c r="F8891" s="93"/>
      <c r="G8891" s="96"/>
    </row>
    <row r="8892">
      <c r="A8892" s="93"/>
      <c r="B8892" s="94"/>
      <c r="C8892" s="94"/>
      <c r="D8892" s="94"/>
      <c r="E8892" s="94"/>
      <c r="F8892" s="93"/>
      <c r="G8892" s="96"/>
    </row>
    <row r="8893">
      <c r="A8893" s="93"/>
      <c r="B8893" s="94"/>
      <c r="C8893" s="94"/>
      <c r="D8893" s="94"/>
      <c r="E8893" s="94"/>
      <c r="F8893" s="93"/>
      <c r="G8893" s="96"/>
    </row>
    <row r="8894">
      <c r="A8894" s="93"/>
      <c r="B8894" s="94"/>
      <c r="C8894" s="94"/>
      <c r="D8894" s="94"/>
      <c r="E8894" s="94"/>
      <c r="F8894" s="93"/>
      <c r="G8894" s="96"/>
    </row>
    <row r="8895">
      <c r="A8895" s="93"/>
      <c r="B8895" s="94"/>
      <c r="C8895" s="94"/>
      <c r="D8895" s="94"/>
      <c r="E8895" s="94"/>
      <c r="F8895" s="93"/>
      <c r="G8895" s="96"/>
    </row>
    <row r="8896">
      <c r="A8896" s="93"/>
      <c r="B8896" s="94"/>
      <c r="C8896" s="94"/>
      <c r="D8896" s="94"/>
      <c r="E8896" s="94"/>
      <c r="F8896" s="93"/>
      <c r="G8896" s="96"/>
    </row>
    <row r="8897">
      <c r="A8897" s="93"/>
      <c r="B8897" s="94"/>
      <c r="C8897" s="94"/>
      <c r="D8897" s="94"/>
      <c r="E8897" s="94"/>
      <c r="F8897" s="93"/>
      <c r="G8897" s="96"/>
    </row>
    <row r="8898">
      <c r="A8898" s="93"/>
      <c r="B8898" s="94"/>
      <c r="C8898" s="94"/>
      <c r="D8898" s="94"/>
      <c r="E8898" s="94"/>
      <c r="F8898" s="93"/>
      <c r="G8898" s="96"/>
    </row>
    <row r="8899">
      <c r="A8899" s="93"/>
      <c r="B8899" s="94"/>
      <c r="C8899" s="94"/>
      <c r="D8899" s="94"/>
      <c r="E8899" s="94"/>
      <c r="F8899" s="93"/>
      <c r="G8899" s="93"/>
    </row>
    <row r="8900">
      <c r="A8900" s="93"/>
      <c r="B8900" s="94"/>
      <c r="C8900" s="94"/>
      <c r="D8900" s="94"/>
      <c r="E8900" s="94"/>
      <c r="F8900" s="93"/>
      <c r="G8900" s="93"/>
    </row>
    <row r="8901">
      <c r="A8901" s="93"/>
      <c r="B8901" s="94"/>
      <c r="C8901" s="94"/>
      <c r="D8901" s="94"/>
      <c r="E8901" s="94"/>
      <c r="F8901" s="93"/>
      <c r="G8901" s="93"/>
    </row>
    <row r="8902">
      <c r="A8902" s="93"/>
      <c r="B8902" s="94"/>
      <c r="C8902" s="94"/>
      <c r="D8902" s="94"/>
      <c r="E8902" s="94"/>
      <c r="F8902" s="93"/>
      <c r="G8902" s="93"/>
    </row>
    <row r="8903">
      <c r="A8903" s="93"/>
      <c r="B8903" s="94"/>
      <c r="C8903" s="94"/>
      <c r="D8903" s="94"/>
      <c r="E8903" s="94"/>
      <c r="F8903" s="93"/>
      <c r="G8903" s="93"/>
    </row>
    <row r="8904">
      <c r="A8904" s="93"/>
      <c r="B8904" s="94"/>
      <c r="C8904" s="94"/>
      <c r="D8904" s="94"/>
      <c r="E8904" s="94"/>
      <c r="F8904" s="93"/>
      <c r="G8904" s="93"/>
    </row>
    <row r="8905">
      <c r="A8905" s="93"/>
      <c r="B8905" s="94"/>
      <c r="C8905" s="94"/>
      <c r="D8905" s="94"/>
      <c r="E8905" s="94"/>
      <c r="F8905" s="93"/>
      <c r="G8905" s="93"/>
    </row>
    <row r="8906">
      <c r="A8906" s="93"/>
      <c r="B8906" s="94"/>
      <c r="C8906" s="94"/>
      <c r="D8906" s="94"/>
      <c r="E8906" s="94"/>
      <c r="F8906" s="93"/>
      <c r="G8906" s="93"/>
    </row>
    <row r="8907">
      <c r="A8907" s="93"/>
      <c r="B8907" s="94"/>
      <c r="C8907" s="94"/>
      <c r="D8907" s="94"/>
      <c r="E8907" s="94"/>
      <c r="F8907" s="93"/>
      <c r="G8907" s="93"/>
    </row>
    <row r="8908">
      <c r="A8908" s="93"/>
      <c r="B8908" s="94"/>
      <c r="C8908" s="94"/>
      <c r="D8908" s="94"/>
      <c r="E8908" s="94"/>
      <c r="F8908" s="93"/>
      <c r="G8908" s="96"/>
    </row>
    <row r="8909">
      <c r="A8909" s="93"/>
      <c r="B8909" s="94"/>
      <c r="C8909" s="94"/>
      <c r="D8909" s="94"/>
      <c r="E8909" s="94"/>
      <c r="F8909" s="93"/>
      <c r="G8909" s="96"/>
    </row>
    <row r="8910">
      <c r="A8910" s="93"/>
      <c r="B8910" s="94"/>
      <c r="C8910" s="94"/>
      <c r="D8910" s="94"/>
      <c r="E8910" s="94"/>
      <c r="F8910" s="93"/>
      <c r="G8910" s="96"/>
    </row>
    <row r="8911">
      <c r="A8911" s="93"/>
      <c r="B8911" s="94"/>
      <c r="C8911" s="94"/>
      <c r="D8911" s="94"/>
      <c r="E8911" s="94"/>
      <c r="F8911" s="93"/>
      <c r="G8911" s="96"/>
    </row>
    <row r="8912">
      <c r="A8912" s="93"/>
      <c r="B8912" s="94"/>
      <c r="C8912" s="94"/>
      <c r="D8912" s="94"/>
      <c r="E8912" s="94"/>
      <c r="F8912" s="93"/>
      <c r="G8912" s="96"/>
    </row>
    <row r="8913">
      <c r="A8913" s="93"/>
      <c r="B8913" s="94"/>
      <c r="C8913" s="94"/>
      <c r="D8913" s="94"/>
      <c r="E8913" s="94"/>
      <c r="F8913" s="93"/>
      <c r="G8913" s="96"/>
    </row>
    <row r="8914">
      <c r="A8914" s="93"/>
      <c r="B8914" s="94"/>
      <c r="C8914" s="94"/>
      <c r="D8914" s="94"/>
      <c r="E8914" s="94"/>
      <c r="F8914" s="93"/>
      <c r="G8914" s="96"/>
    </row>
    <row r="8915">
      <c r="A8915" s="93"/>
      <c r="B8915" s="94"/>
      <c r="C8915" s="94"/>
      <c r="D8915" s="94"/>
      <c r="E8915" s="94"/>
      <c r="F8915" s="93"/>
      <c r="G8915" s="96"/>
    </row>
    <row r="8916">
      <c r="A8916" s="93"/>
      <c r="B8916" s="94"/>
      <c r="C8916" s="94"/>
      <c r="D8916" s="94"/>
      <c r="E8916" s="94"/>
      <c r="F8916" s="93"/>
      <c r="G8916" s="96"/>
    </row>
    <row r="8917">
      <c r="A8917" s="93"/>
      <c r="B8917" s="94"/>
      <c r="C8917" s="94"/>
      <c r="D8917" s="94"/>
      <c r="E8917" s="94"/>
      <c r="F8917" s="93"/>
      <c r="G8917" s="96"/>
    </row>
    <row r="8918">
      <c r="A8918" s="93"/>
      <c r="B8918" s="94"/>
      <c r="C8918" s="94"/>
      <c r="D8918" s="94"/>
      <c r="E8918" s="94"/>
      <c r="F8918" s="93"/>
      <c r="G8918" s="96"/>
    </row>
    <row r="8919">
      <c r="A8919" s="93"/>
      <c r="B8919" s="94"/>
      <c r="C8919" s="94"/>
      <c r="D8919" s="94"/>
      <c r="E8919" s="94"/>
      <c r="F8919" s="93"/>
      <c r="G8919" s="96"/>
    </row>
    <row r="8920">
      <c r="A8920" s="93"/>
      <c r="B8920" s="94"/>
      <c r="C8920" s="94"/>
      <c r="D8920" s="94"/>
      <c r="E8920" s="94"/>
      <c r="F8920" s="93"/>
      <c r="G8920" s="96"/>
    </row>
    <row r="8921">
      <c r="A8921" s="93"/>
      <c r="B8921" s="94"/>
      <c r="C8921" s="94"/>
      <c r="D8921" s="94"/>
      <c r="E8921" s="94"/>
      <c r="F8921" s="93"/>
      <c r="G8921" s="96"/>
    </row>
    <row r="8922">
      <c r="A8922" s="93"/>
      <c r="B8922" s="94"/>
      <c r="C8922" s="94"/>
      <c r="D8922" s="94"/>
      <c r="E8922" s="94"/>
      <c r="F8922" s="93"/>
      <c r="G8922" s="96"/>
    </row>
    <row r="8923">
      <c r="A8923" s="93"/>
      <c r="B8923" s="94"/>
      <c r="C8923" s="94"/>
      <c r="D8923" s="94"/>
      <c r="E8923" s="94"/>
      <c r="F8923" s="93"/>
      <c r="G8923" s="96"/>
    </row>
    <row r="8924">
      <c r="A8924" s="93"/>
      <c r="B8924" s="94"/>
      <c r="C8924" s="94"/>
      <c r="D8924" s="94"/>
      <c r="E8924" s="94"/>
      <c r="F8924" s="93"/>
      <c r="G8924" s="96"/>
    </row>
    <row r="8925">
      <c r="A8925" s="93"/>
      <c r="B8925" s="94"/>
      <c r="C8925" s="94"/>
      <c r="D8925" s="94"/>
      <c r="E8925" s="94"/>
      <c r="F8925" s="93"/>
      <c r="G8925" s="96"/>
    </row>
    <row r="8926">
      <c r="A8926" s="93"/>
      <c r="B8926" s="94"/>
      <c r="C8926" s="94"/>
      <c r="D8926" s="94"/>
      <c r="E8926" s="94"/>
      <c r="F8926" s="93"/>
      <c r="G8926" s="96"/>
    </row>
    <row r="8927">
      <c r="A8927" s="93"/>
      <c r="B8927" s="94"/>
      <c r="C8927" s="94"/>
      <c r="D8927" s="94"/>
      <c r="E8927" s="94"/>
      <c r="F8927" s="93"/>
      <c r="G8927" s="96"/>
    </row>
    <row r="8928">
      <c r="A8928" s="93"/>
      <c r="B8928" s="94"/>
      <c r="C8928" s="94"/>
      <c r="D8928" s="94"/>
      <c r="E8928" s="94"/>
      <c r="F8928" s="93"/>
      <c r="G8928" s="96"/>
    </row>
    <row r="8929">
      <c r="A8929" s="93"/>
      <c r="B8929" s="94"/>
      <c r="C8929" s="94"/>
      <c r="D8929" s="94"/>
      <c r="E8929" s="94"/>
      <c r="F8929" s="93"/>
      <c r="G8929" s="96"/>
    </row>
    <row r="8930">
      <c r="A8930" s="93"/>
      <c r="B8930" s="94"/>
      <c r="C8930" s="94"/>
      <c r="D8930" s="94"/>
      <c r="E8930" s="94"/>
      <c r="F8930" s="93"/>
      <c r="G8930" s="93"/>
    </row>
    <row r="8931">
      <c r="A8931" s="93"/>
      <c r="B8931" s="94"/>
      <c r="C8931" s="94"/>
      <c r="D8931" s="94"/>
      <c r="E8931" s="94"/>
      <c r="F8931" s="93"/>
      <c r="G8931" s="96"/>
    </row>
    <row r="8932">
      <c r="A8932" s="93"/>
      <c r="B8932" s="94"/>
      <c r="C8932" s="94"/>
      <c r="D8932" s="94"/>
      <c r="E8932" s="94"/>
      <c r="F8932" s="93"/>
      <c r="G8932" s="96"/>
    </row>
    <row r="8933">
      <c r="A8933" s="93"/>
      <c r="B8933" s="94"/>
      <c r="C8933" s="94"/>
      <c r="D8933" s="94"/>
      <c r="E8933" s="94"/>
      <c r="F8933" s="93"/>
      <c r="G8933" s="96"/>
    </row>
    <row r="8934">
      <c r="A8934" s="93"/>
      <c r="B8934" s="94"/>
      <c r="C8934" s="94"/>
      <c r="D8934" s="94"/>
      <c r="E8934" s="94"/>
      <c r="F8934" s="93"/>
      <c r="G8934" s="96"/>
    </row>
    <row r="8935">
      <c r="A8935" s="93"/>
      <c r="B8935" s="94"/>
      <c r="C8935" s="94"/>
      <c r="D8935" s="94"/>
      <c r="E8935" s="94"/>
      <c r="F8935" s="93"/>
      <c r="G8935" s="96"/>
    </row>
    <row r="8936">
      <c r="A8936" s="93"/>
      <c r="B8936" s="94"/>
      <c r="C8936" s="94"/>
      <c r="D8936" s="94"/>
      <c r="E8936" s="94"/>
      <c r="F8936" s="93"/>
      <c r="G8936" s="96"/>
    </row>
    <row r="8937">
      <c r="A8937" s="93"/>
      <c r="B8937" s="94"/>
      <c r="C8937" s="94"/>
      <c r="D8937" s="94"/>
      <c r="E8937" s="94"/>
      <c r="F8937" s="93"/>
      <c r="G8937" s="96"/>
    </row>
    <row r="8938">
      <c r="A8938" s="93"/>
      <c r="B8938" s="94"/>
      <c r="C8938" s="94"/>
      <c r="D8938" s="94"/>
      <c r="E8938" s="94"/>
      <c r="F8938" s="93"/>
      <c r="G8938" s="96"/>
    </row>
    <row r="8939">
      <c r="A8939" s="93"/>
      <c r="B8939" s="94"/>
      <c r="C8939" s="94"/>
      <c r="D8939" s="94"/>
      <c r="E8939" s="94"/>
      <c r="F8939" s="93"/>
      <c r="G8939" s="96"/>
    </row>
    <row r="8940">
      <c r="A8940" s="93"/>
      <c r="B8940" s="94"/>
      <c r="C8940" s="94"/>
      <c r="D8940" s="94"/>
      <c r="E8940" s="94"/>
      <c r="F8940" s="93"/>
      <c r="G8940" s="96"/>
    </row>
    <row r="8941">
      <c r="A8941" s="93"/>
      <c r="B8941" s="94"/>
      <c r="C8941" s="94"/>
      <c r="D8941" s="94"/>
      <c r="E8941" s="94"/>
      <c r="F8941" s="93"/>
      <c r="G8941" s="96"/>
    </row>
    <row r="8942">
      <c r="A8942" s="93"/>
      <c r="B8942" s="94"/>
      <c r="C8942" s="94"/>
      <c r="D8942" s="94"/>
      <c r="E8942" s="94"/>
      <c r="F8942" s="93"/>
      <c r="G8942" s="96"/>
    </row>
    <row r="8943">
      <c r="A8943" s="93"/>
      <c r="B8943" s="94"/>
      <c r="C8943" s="94"/>
      <c r="D8943" s="94"/>
      <c r="E8943" s="94"/>
      <c r="F8943" s="93"/>
      <c r="G8943" s="96"/>
    </row>
    <row r="8944">
      <c r="A8944" s="93"/>
      <c r="B8944" s="94"/>
      <c r="C8944" s="94"/>
      <c r="D8944" s="94"/>
      <c r="E8944" s="94"/>
      <c r="F8944" s="93"/>
      <c r="G8944" s="96"/>
    </row>
    <row r="8945">
      <c r="A8945" s="93"/>
      <c r="B8945" s="94"/>
      <c r="C8945" s="94"/>
      <c r="D8945" s="94"/>
      <c r="E8945" s="94"/>
      <c r="F8945" s="93"/>
      <c r="G8945" s="96"/>
    </row>
    <row r="8946">
      <c r="A8946" s="93"/>
      <c r="B8946" s="94"/>
      <c r="C8946" s="94"/>
      <c r="D8946" s="94"/>
      <c r="E8946" s="94"/>
      <c r="F8946" s="93"/>
      <c r="G8946" s="96"/>
    </row>
    <row r="8947">
      <c r="A8947" s="93"/>
      <c r="B8947" s="94"/>
      <c r="C8947" s="94"/>
      <c r="D8947" s="94"/>
      <c r="E8947" s="94"/>
      <c r="F8947" s="93"/>
      <c r="G8947" s="96"/>
    </row>
    <row r="8948">
      <c r="A8948" s="93"/>
      <c r="B8948" s="94"/>
      <c r="C8948" s="94"/>
      <c r="D8948" s="94"/>
      <c r="E8948" s="94"/>
      <c r="F8948" s="93"/>
      <c r="G8948" s="96"/>
    </row>
    <row r="8949">
      <c r="A8949" s="93"/>
      <c r="B8949" s="94"/>
      <c r="C8949" s="94"/>
      <c r="D8949" s="94"/>
      <c r="E8949" s="94"/>
      <c r="F8949" s="93"/>
      <c r="G8949" s="96"/>
    </row>
    <row r="8950">
      <c r="A8950" s="93"/>
      <c r="B8950" s="94"/>
      <c r="C8950" s="94"/>
      <c r="D8950" s="94"/>
      <c r="E8950" s="94"/>
      <c r="F8950" s="93"/>
      <c r="G8950" s="96"/>
    </row>
    <row r="8951">
      <c r="A8951" s="93"/>
      <c r="B8951" s="94"/>
      <c r="C8951" s="94"/>
      <c r="D8951" s="94"/>
      <c r="E8951" s="94"/>
      <c r="F8951" s="93"/>
      <c r="G8951" s="96"/>
    </row>
    <row r="8952">
      <c r="A8952" s="93"/>
      <c r="B8952" s="94"/>
      <c r="C8952" s="94"/>
      <c r="D8952" s="94"/>
      <c r="E8952" s="94"/>
      <c r="F8952" s="93"/>
      <c r="G8952" s="96"/>
    </row>
    <row r="8953">
      <c r="A8953" s="93"/>
      <c r="B8953" s="94"/>
      <c r="C8953" s="94"/>
      <c r="D8953" s="94"/>
      <c r="E8953" s="94"/>
      <c r="F8953" s="93"/>
      <c r="G8953" s="96"/>
    </row>
    <row r="8954">
      <c r="A8954" s="93"/>
      <c r="B8954" s="94"/>
      <c r="C8954" s="94"/>
      <c r="D8954" s="94"/>
      <c r="E8954" s="94"/>
      <c r="F8954" s="93"/>
      <c r="G8954" s="96"/>
    </row>
    <row r="8955">
      <c r="A8955" s="93"/>
      <c r="B8955" s="94"/>
      <c r="C8955" s="94"/>
      <c r="D8955" s="94"/>
      <c r="E8955" s="94"/>
      <c r="F8955" s="93"/>
      <c r="G8955" s="96"/>
    </row>
    <row r="8956">
      <c r="A8956" s="93"/>
      <c r="B8956" s="94"/>
      <c r="C8956" s="94"/>
      <c r="D8956" s="94"/>
      <c r="E8956" s="94"/>
      <c r="F8956" s="93"/>
      <c r="G8956" s="96"/>
    </row>
    <row r="8957">
      <c r="A8957" s="93"/>
      <c r="B8957" s="94"/>
      <c r="C8957" s="94"/>
      <c r="D8957" s="94"/>
      <c r="E8957" s="94"/>
      <c r="F8957" s="93"/>
      <c r="G8957" s="96"/>
    </row>
    <row r="8958">
      <c r="A8958" s="93"/>
      <c r="B8958" s="94"/>
      <c r="C8958" s="94"/>
      <c r="D8958" s="94"/>
      <c r="E8958" s="94"/>
      <c r="F8958" s="93"/>
      <c r="G8958" s="96"/>
    </row>
    <row r="8959">
      <c r="A8959" s="93"/>
      <c r="B8959" s="94"/>
      <c r="C8959" s="94"/>
      <c r="D8959" s="94"/>
      <c r="E8959" s="94"/>
      <c r="F8959" s="93"/>
      <c r="G8959" s="96"/>
    </row>
    <row r="8960">
      <c r="A8960" s="93"/>
      <c r="B8960" s="94"/>
      <c r="C8960" s="94"/>
      <c r="D8960" s="94"/>
      <c r="E8960" s="94"/>
      <c r="F8960" s="93"/>
      <c r="G8960" s="96"/>
    </row>
    <row r="8961">
      <c r="A8961" s="93"/>
      <c r="B8961" s="94"/>
      <c r="C8961" s="94"/>
      <c r="D8961" s="94"/>
      <c r="E8961" s="94"/>
      <c r="F8961" s="93"/>
      <c r="G8961" s="96"/>
    </row>
    <row r="8962">
      <c r="A8962" s="93"/>
      <c r="B8962" s="94"/>
      <c r="C8962" s="94"/>
      <c r="D8962" s="94"/>
      <c r="E8962" s="94"/>
      <c r="F8962" s="93"/>
      <c r="G8962" s="96"/>
    </row>
    <row r="8963">
      <c r="A8963" s="93"/>
      <c r="B8963" s="94"/>
      <c r="C8963" s="94"/>
      <c r="D8963" s="94"/>
      <c r="E8963" s="94"/>
      <c r="F8963" s="93"/>
      <c r="G8963" s="96"/>
    </row>
    <row r="8964">
      <c r="A8964" s="93"/>
      <c r="B8964" s="94"/>
      <c r="C8964" s="94"/>
      <c r="D8964" s="94"/>
      <c r="E8964" s="94"/>
      <c r="F8964" s="93"/>
      <c r="G8964" s="96"/>
    </row>
    <row r="8965">
      <c r="A8965" s="93"/>
      <c r="B8965" s="94"/>
      <c r="C8965" s="94"/>
      <c r="D8965" s="94"/>
      <c r="E8965" s="94"/>
      <c r="F8965" s="93"/>
      <c r="G8965" s="96"/>
    </row>
    <row r="8966">
      <c r="A8966" s="93"/>
      <c r="B8966" s="94"/>
      <c r="C8966" s="94"/>
      <c r="D8966" s="94"/>
      <c r="E8966" s="94"/>
      <c r="F8966" s="93"/>
      <c r="G8966" s="93"/>
    </row>
    <row r="8967">
      <c r="A8967" s="93"/>
      <c r="B8967" s="94"/>
      <c r="C8967" s="94"/>
      <c r="D8967" s="94"/>
      <c r="E8967" s="94"/>
      <c r="F8967" s="93"/>
      <c r="G8967" s="93"/>
    </row>
    <row r="8968">
      <c r="A8968" s="93"/>
      <c r="B8968" s="94"/>
      <c r="C8968" s="94"/>
      <c r="D8968" s="94"/>
      <c r="E8968" s="94"/>
      <c r="F8968" s="93"/>
      <c r="G8968" s="93"/>
    </row>
    <row r="8969">
      <c r="A8969" s="93"/>
      <c r="B8969" s="94"/>
      <c r="C8969" s="94"/>
      <c r="D8969" s="94"/>
      <c r="E8969" s="94"/>
      <c r="F8969" s="93"/>
      <c r="G8969" s="93"/>
    </row>
    <row r="8970">
      <c r="A8970" s="93"/>
      <c r="B8970" s="94"/>
      <c r="C8970" s="94"/>
      <c r="D8970" s="94"/>
      <c r="E8970" s="94"/>
      <c r="F8970" s="93"/>
      <c r="G8970" s="93"/>
    </row>
    <row r="8971">
      <c r="A8971" s="93"/>
      <c r="B8971" s="94"/>
      <c r="C8971" s="94"/>
      <c r="D8971" s="94"/>
      <c r="E8971" s="94"/>
      <c r="F8971" s="93"/>
      <c r="G8971" s="93"/>
    </row>
    <row r="8972">
      <c r="A8972" s="93"/>
      <c r="B8972" s="94"/>
      <c r="C8972" s="94"/>
      <c r="D8972" s="94"/>
      <c r="E8972" s="94"/>
      <c r="F8972" s="93"/>
      <c r="G8972" s="93"/>
    </row>
    <row r="8973">
      <c r="A8973" s="93"/>
      <c r="B8973" s="94"/>
      <c r="C8973" s="94"/>
      <c r="D8973" s="94"/>
      <c r="E8973" s="94"/>
      <c r="F8973" s="93"/>
      <c r="G8973" s="93"/>
    </row>
    <row r="8974">
      <c r="A8974" s="93"/>
      <c r="B8974" s="94"/>
      <c r="C8974" s="94"/>
      <c r="D8974" s="94"/>
      <c r="E8974" s="94"/>
      <c r="F8974" s="93"/>
      <c r="G8974" s="93"/>
    </row>
    <row r="8975">
      <c r="A8975" s="93"/>
      <c r="B8975" s="94"/>
      <c r="C8975" s="94"/>
      <c r="D8975" s="94"/>
      <c r="E8975" s="94"/>
      <c r="F8975" s="93"/>
      <c r="G8975" s="93"/>
    </row>
    <row r="8976">
      <c r="A8976" s="93"/>
      <c r="B8976" s="94"/>
      <c r="C8976" s="94"/>
      <c r="D8976" s="94"/>
      <c r="E8976" s="94"/>
      <c r="F8976" s="93"/>
      <c r="G8976" s="93"/>
    </row>
    <row r="8977">
      <c r="A8977" s="93"/>
      <c r="B8977" s="94"/>
      <c r="C8977" s="94"/>
      <c r="D8977" s="94"/>
      <c r="E8977" s="94"/>
      <c r="F8977" s="93"/>
      <c r="G8977" s="93"/>
    </row>
    <row r="8978">
      <c r="A8978" s="93"/>
      <c r="B8978" s="94"/>
      <c r="C8978" s="94"/>
      <c r="D8978" s="94"/>
      <c r="E8978" s="94"/>
      <c r="F8978" s="93"/>
      <c r="G8978" s="93"/>
    </row>
    <row r="8979">
      <c r="A8979" s="93"/>
      <c r="B8979" s="94"/>
      <c r="C8979" s="94"/>
      <c r="D8979" s="94"/>
      <c r="E8979" s="94"/>
      <c r="F8979" s="93"/>
      <c r="G8979" s="93"/>
    </row>
    <row r="8980">
      <c r="A8980" s="93"/>
      <c r="B8980" s="94"/>
      <c r="C8980" s="94"/>
      <c r="D8980" s="94"/>
      <c r="E8980" s="94"/>
      <c r="F8980" s="93"/>
      <c r="G8980" s="93"/>
    </row>
    <row r="8981">
      <c r="A8981" s="93"/>
      <c r="B8981" s="94"/>
      <c r="C8981" s="94"/>
      <c r="D8981" s="94"/>
      <c r="E8981" s="94"/>
      <c r="F8981" s="93"/>
      <c r="G8981" s="96"/>
    </row>
    <row r="8982">
      <c r="A8982" s="93"/>
      <c r="B8982" s="94"/>
      <c r="C8982" s="94"/>
      <c r="D8982" s="94"/>
      <c r="E8982" s="94"/>
      <c r="F8982" s="93"/>
      <c r="G8982" s="96"/>
    </row>
    <row r="8983">
      <c r="A8983" s="93"/>
      <c r="B8983" s="94"/>
      <c r="C8983" s="94"/>
      <c r="D8983" s="94"/>
      <c r="E8983" s="94"/>
      <c r="F8983" s="93"/>
      <c r="G8983" s="96"/>
    </row>
    <row r="8984">
      <c r="A8984" s="93"/>
      <c r="B8984" s="94"/>
      <c r="C8984" s="94"/>
      <c r="D8984" s="94"/>
      <c r="E8984" s="94"/>
      <c r="F8984" s="93"/>
      <c r="G8984" s="96"/>
    </row>
    <row r="8985">
      <c r="A8985" s="93"/>
      <c r="B8985" s="94"/>
      <c r="C8985" s="94"/>
      <c r="D8985" s="94"/>
      <c r="E8985" s="94"/>
      <c r="F8985" s="93"/>
      <c r="G8985" s="96"/>
    </row>
    <row r="8986">
      <c r="A8986" s="93"/>
      <c r="B8986" s="94"/>
      <c r="C8986" s="94"/>
      <c r="D8986" s="94"/>
      <c r="E8986" s="94"/>
      <c r="F8986" s="93"/>
      <c r="G8986" s="96"/>
    </row>
    <row r="8987">
      <c r="A8987" s="93"/>
      <c r="B8987" s="94"/>
      <c r="C8987" s="94"/>
      <c r="D8987" s="94"/>
      <c r="E8987" s="94"/>
      <c r="F8987" s="93"/>
      <c r="G8987" s="96"/>
    </row>
    <row r="8988">
      <c r="A8988" s="93"/>
      <c r="B8988" s="94"/>
      <c r="C8988" s="94"/>
      <c r="D8988" s="94"/>
      <c r="E8988" s="94"/>
      <c r="F8988" s="93"/>
      <c r="G8988" s="96"/>
    </row>
    <row r="8989">
      <c r="A8989" s="93"/>
      <c r="B8989" s="94"/>
      <c r="C8989" s="94"/>
      <c r="D8989" s="94"/>
      <c r="E8989" s="94"/>
      <c r="F8989" s="93"/>
      <c r="G8989" s="96"/>
    </row>
    <row r="8990">
      <c r="A8990" s="93"/>
      <c r="B8990" s="94"/>
      <c r="C8990" s="94"/>
      <c r="D8990" s="94"/>
      <c r="E8990" s="94"/>
      <c r="F8990" s="93"/>
      <c r="G8990" s="96"/>
    </row>
    <row r="8991">
      <c r="A8991" s="93"/>
      <c r="B8991" s="94"/>
      <c r="C8991" s="94"/>
      <c r="D8991" s="94"/>
      <c r="E8991" s="94"/>
      <c r="F8991" s="93"/>
      <c r="G8991" s="96"/>
    </row>
    <row r="8992">
      <c r="A8992" s="93"/>
      <c r="B8992" s="94"/>
      <c r="C8992" s="94"/>
      <c r="D8992" s="94"/>
      <c r="E8992" s="94"/>
      <c r="F8992" s="93"/>
      <c r="G8992" s="96"/>
    </row>
    <row r="8993">
      <c r="A8993" s="93"/>
      <c r="B8993" s="94"/>
      <c r="C8993" s="94"/>
      <c r="D8993" s="94"/>
      <c r="E8993" s="94"/>
      <c r="F8993" s="93"/>
      <c r="G8993" s="96"/>
    </row>
    <row r="8994">
      <c r="A8994" s="93"/>
      <c r="B8994" s="94"/>
      <c r="C8994" s="94"/>
      <c r="D8994" s="94"/>
      <c r="E8994" s="94"/>
      <c r="F8994" s="93"/>
      <c r="G8994" s="96"/>
    </row>
    <row r="8995">
      <c r="A8995" s="93"/>
      <c r="B8995" s="94"/>
      <c r="C8995" s="94"/>
      <c r="D8995" s="94"/>
      <c r="E8995" s="94"/>
      <c r="F8995" s="93"/>
      <c r="G8995" s="96"/>
    </row>
    <row r="8996">
      <c r="A8996" s="93"/>
      <c r="B8996" s="94"/>
      <c r="C8996" s="94"/>
      <c r="D8996" s="94"/>
      <c r="E8996" s="94"/>
      <c r="F8996" s="93"/>
      <c r="G8996" s="96"/>
    </row>
    <row r="8997">
      <c r="A8997" s="93"/>
      <c r="B8997" s="94"/>
      <c r="C8997" s="94"/>
      <c r="D8997" s="94"/>
      <c r="E8997" s="94"/>
      <c r="F8997" s="93"/>
      <c r="G8997" s="96"/>
    </row>
    <row r="8998">
      <c r="A8998" s="93"/>
      <c r="B8998" s="94"/>
      <c r="C8998" s="94"/>
      <c r="D8998" s="94"/>
      <c r="E8998" s="94"/>
      <c r="F8998" s="93"/>
      <c r="G8998" s="96"/>
    </row>
    <row r="8999">
      <c r="A8999" s="93"/>
      <c r="B8999" s="94"/>
      <c r="C8999" s="94"/>
      <c r="D8999" s="94"/>
      <c r="E8999" s="94"/>
      <c r="F8999" s="93"/>
      <c r="G8999" s="96"/>
    </row>
    <row r="9000">
      <c r="A9000" s="93"/>
      <c r="B9000" s="94"/>
      <c r="C9000" s="94"/>
      <c r="D9000" s="94"/>
      <c r="E9000" s="94"/>
      <c r="F9000" s="93"/>
      <c r="G9000" s="96"/>
    </row>
    <row r="9001">
      <c r="A9001" s="93"/>
      <c r="B9001" s="94"/>
      <c r="C9001" s="94"/>
      <c r="D9001" s="94"/>
      <c r="E9001" s="94"/>
      <c r="F9001" s="93"/>
      <c r="G9001" s="96"/>
    </row>
    <row r="9002">
      <c r="A9002" s="93"/>
      <c r="B9002" s="94"/>
      <c r="C9002" s="94"/>
      <c r="D9002" s="94"/>
      <c r="E9002" s="94"/>
      <c r="F9002" s="93"/>
      <c r="G9002" s="96"/>
    </row>
    <row r="9003">
      <c r="A9003" s="93"/>
      <c r="B9003" s="94"/>
      <c r="C9003" s="94"/>
      <c r="D9003" s="94"/>
      <c r="E9003" s="94"/>
      <c r="F9003" s="93"/>
      <c r="G9003" s="96"/>
    </row>
    <row r="9004">
      <c r="A9004" s="93"/>
      <c r="B9004" s="94"/>
      <c r="C9004" s="94"/>
      <c r="D9004" s="94"/>
      <c r="E9004" s="94"/>
      <c r="F9004" s="93"/>
      <c r="G9004" s="96"/>
    </row>
    <row r="9005">
      <c r="A9005" s="93"/>
      <c r="B9005" s="94"/>
      <c r="C9005" s="94"/>
      <c r="D9005" s="94"/>
      <c r="E9005" s="94"/>
      <c r="F9005" s="93"/>
      <c r="G9005" s="96"/>
    </row>
    <row r="9006">
      <c r="A9006" s="93"/>
      <c r="B9006" s="94"/>
      <c r="C9006" s="94"/>
      <c r="D9006" s="94"/>
      <c r="E9006" s="94"/>
      <c r="F9006" s="93"/>
      <c r="G9006" s="96"/>
    </row>
    <row r="9007">
      <c r="A9007" s="93"/>
      <c r="B9007" s="94"/>
      <c r="C9007" s="94"/>
      <c r="D9007" s="94"/>
      <c r="E9007" s="94"/>
      <c r="F9007" s="93"/>
      <c r="G9007" s="96"/>
    </row>
    <row r="9008">
      <c r="A9008" s="93"/>
      <c r="B9008" s="94"/>
      <c r="C9008" s="94"/>
      <c r="D9008" s="94"/>
      <c r="E9008" s="94"/>
      <c r="F9008" s="93"/>
      <c r="G9008" s="96"/>
    </row>
    <row r="9009">
      <c r="A9009" s="93"/>
      <c r="B9009" s="94"/>
      <c r="C9009" s="94"/>
      <c r="D9009" s="94"/>
      <c r="E9009" s="94"/>
      <c r="F9009" s="93"/>
      <c r="G9009" s="96"/>
    </row>
    <row r="9010">
      <c r="A9010" s="93"/>
      <c r="B9010" s="94"/>
      <c r="C9010" s="94"/>
      <c r="D9010" s="94"/>
      <c r="E9010" s="94"/>
      <c r="F9010" s="93"/>
      <c r="G9010" s="96"/>
    </row>
    <row r="9011">
      <c r="A9011" s="93"/>
      <c r="B9011" s="94"/>
      <c r="C9011" s="94"/>
      <c r="D9011" s="94"/>
      <c r="E9011" s="94"/>
      <c r="F9011" s="93"/>
      <c r="G9011" s="96"/>
    </row>
    <row r="9012">
      <c r="A9012" s="93"/>
      <c r="B9012" s="94"/>
      <c r="C9012" s="94"/>
      <c r="D9012" s="94"/>
      <c r="E9012" s="94"/>
      <c r="F9012" s="93"/>
      <c r="G9012" s="96"/>
    </row>
    <row r="9013">
      <c r="A9013" s="93"/>
      <c r="B9013" s="94"/>
      <c r="C9013" s="94"/>
      <c r="D9013" s="94"/>
      <c r="E9013" s="94"/>
      <c r="F9013" s="93"/>
      <c r="G9013" s="93"/>
    </row>
    <row r="9014">
      <c r="A9014" s="93"/>
      <c r="B9014" s="94"/>
      <c r="C9014" s="94"/>
      <c r="D9014" s="94"/>
      <c r="E9014" s="94"/>
      <c r="F9014" s="93"/>
      <c r="G9014" s="93"/>
    </row>
    <row r="9015">
      <c r="A9015" s="93"/>
      <c r="B9015" s="94"/>
      <c r="C9015" s="94"/>
      <c r="D9015" s="94"/>
      <c r="E9015" s="94"/>
      <c r="F9015" s="93"/>
      <c r="G9015" s="96"/>
    </row>
    <row r="9016">
      <c r="A9016" s="93"/>
      <c r="B9016" s="94"/>
      <c r="C9016" s="94"/>
      <c r="D9016" s="94"/>
      <c r="E9016" s="94"/>
      <c r="F9016" s="93"/>
      <c r="G9016" s="96"/>
    </row>
    <row r="9017">
      <c r="A9017" s="93"/>
      <c r="B9017" s="94"/>
      <c r="C9017" s="94"/>
      <c r="D9017" s="94"/>
      <c r="E9017" s="94"/>
      <c r="F9017" s="93"/>
      <c r="G9017" s="96"/>
    </row>
    <row r="9018">
      <c r="A9018" s="93"/>
      <c r="B9018" s="94"/>
      <c r="C9018" s="94"/>
      <c r="D9018" s="94"/>
      <c r="E9018" s="94"/>
      <c r="F9018" s="93"/>
      <c r="G9018" s="96"/>
    </row>
    <row r="9019">
      <c r="A9019" s="93"/>
      <c r="B9019" s="94"/>
      <c r="C9019" s="94"/>
      <c r="D9019" s="94"/>
      <c r="E9019" s="94"/>
      <c r="F9019" s="93"/>
      <c r="G9019" s="96"/>
    </row>
    <row r="9020">
      <c r="A9020" s="93"/>
      <c r="B9020" s="94"/>
      <c r="C9020" s="94"/>
      <c r="D9020" s="94"/>
      <c r="E9020" s="94"/>
      <c r="F9020" s="93"/>
      <c r="G9020" s="96"/>
    </row>
    <row r="9021">
      <c r="A9021" s="93"/>
      <c r="B9021" s="94"/>
      <c r="C9021" s="94"/>
      <c r="D9021" s="94"/>
      <c r="E9021" s="94"/>
      <c r="F9021" s="93"/>
      <c r="G9021" s="96"/>
    </row>
    <row r="9022">
      <c r="A9022" s="93"/>
      <c r="B9022" s="94"/>
      <c r="C9022" s="94"/>
      <c r="D9022" s="94"/>
      <c r="E9022" s="94"/>
      <c r="F9022" s="93"/>
      <c r="G9022" s="96"/>
    </row>
    <row r="9023">
      <c r="A9023" s="93"/>
      <c r="B9023" s="94"/>
      <c r="C9023" s="94"/>
      <c r="D9023" s="94"/>
      <c r="E9023" s="94"/>
      <c r="F9023" s="93"/>
      <c r="G9023" s="96"/>
    </row>
    <row r="9024">
      <c r="A9024" s="93"/>
      <c r="B9024" s="94"/>
      <c r="C9024" s="94"/>
      <c r="D9024" s="94"/>
      <c r="E9024" s="94"/>
      <c r="F9024" s="93"/>
      <c r="G9024" s="96"/>
    </row>
    <row r="9025">
      <c r="A9025" s="93"/>
      <c r="B9025" s="94"/>
      <c r="C9025" s="94"/>
      <c r="D9025" s="94"/>
      <c r="E9025" s="94"/>
      <c r="F9025" s="93"/>
      <c r="G9025" s="96"/>
    </row>
    <row r="9026">
      <c r="A9026" s="93"/>
      <c r="B9026" s="94"/>
      <c r="C9026" s="94"/>
      <c r="D9026" s="94"/>
      <c r="E9026" s="94"/>
      <c r="F9026" s="93"/>
      <c r="G9026" s="96"/>
    </row>
    <row r="9027">
      <c r="A9027" s="93"/>
      <c r="B9027" s="94"/>
      <c r="C9027" s="94"/>
      <c r="D9027" s="94"/>
      <c r="E9027" s="94"/>
      <c r="F9027" s="93"/>
      <c r="G9027" s="96"/>
    </row>
    <row r="9028">
      <c r="A9028" s="93"/>
      <c r="B9028" s="94"/>
      <c r="C9028" s="94"/>
      <c r="D9028" s="94"/>
      <c r="E9028" s="94"/>
      <c r="F9028" s="93"/>
      <c r="G9028" s="96"/>
    </row>
    <row r="9029">
      <c r="A9029" s="93"/>
      <c r="B9029" s="94"/>
      <c r="C9029" s="94"/>
      <c r="D9029" s="94"/>
      <c r="E9029" s="94"/>
      <c r="F9029" s="93"/>
      <c r="G9029" s="96"/>
    </row>
    <row r="9030">
      <c r="A9030" s="93"/>
      <c r="B9030" s="94"/>
      <c r="C9030" s="94"/>
      <c r="D9030" s="94"/>
      <c r="E9030" s="94"/>
      <c r="F9030" s="93"/>
      <c r="G9030" s="93"/>
    </row>
    <row r="9031">
      <c r="A9031" s="93"/>
      <c r="B9031" s="94"/>
      <c r="C9031" s="94"/>
      <c r="D9031" s="94"/>
      <c r="E9031" s="94"/>
      <c r="F9031" s="93"/>
      <c r="G9031" s="96"/>
    </row>
    <row r="9032">
      <c r="A9032" s="93"/>
      <c r="B9032" s="94"/>
      <c r="C9032" s="94"/>
      <c r="D9032" s="94"/>
      <c r="E9032" s="94"/>
      <c r="F9032" s="93"/>
      <c r="G9032" s="96"/>
    </row>
    <row r="9033">
      <c r="A9033" s="93"/>
      <c r="B9033" s="94"/>
      <c r="C9033" s="94"/>
      <c r="D9033" s="94"/>
      <c r="E9033" s="94"/>
      <c r="F9033" s="93"/>
      <c r="G9033" s="96"/>
    </row>
    <row r="9034">
      <c r="A9034" s="93"/>
      <c r="B9034" s="94"/>
      <c r="C9034" s="94"/>
      <c r="D9034" s="94"/>
      <c r="E9034" s="94"/>
      <c r="F9034" s="93"/>
      <c r="G9034" s="96"/>
    </row>
    <row r="9035">
      <c r="A9035" s="93"/>
      <c r="B9035" s="94"/>
      <c r="C9035" s="94"/>
      <c r="D9035" s="94"/>
      <c r="E9035" s="94"/>
      <c r="F9035" s="93"/>
      <c r="G9035" s="96"/>
    </row>
    <row r="9036">
      <c r="A9036" s="93"/>
      <c r="B9036" s="94"/>
      <c r="C9036" s="94"/>
      <c r="D9036" s="94"/>
      <c r="E9036" s="94"/>
      <c r="F9036" s="93"/>
      <c r="G9036" s="96"/>
    </row>
    <row r="9037">
      <c r="A9037" s="93"/>
      <c r="B9037" s="94"/>
      <c r="C9037" s="94"/>
      <c r="D9037" s="94"/>
      <c r="E9037" s="94"/>
      <c r="F9037" s="93"/>
      <c r="G9037" s="96"/>
    </row>
    <row r="9038">
      <c r="A9038" s="93"/>
      <c r="B9038" s="94"/>
      <c r="C9038" s="94"/>
      <c r="D9038" s="94"/>
      <c r="E9038" s="94"/>
      <c r="F9038" s="93"/>
      <c r="G9038" s="96"/>
    </row>
    <row r="9039">
      <c r="A9039" s="93"/>
      <c r="B9039" s="94"/>
      <c r="C9039" s="94"/>
      <c r="D9039" s="94"/>
      <c r="E9039" s="94"/>
      <c r="F9039" s="93"/>
      <c r="G9039" s="96"/>
    </row>
    <row r="9040">
      <c r="A9040" s="93"/>
      <c r="B9040" s="94"/>
      <c r="C9040" s="94"/>
      <c r="D9040" s="94"/>
      <c r="E9040" s="94"/>
      <c r="F9040" s="93"/>
      <c r="G9040" s="96"/>
    </row>
    <row r="9041">
      <c r="A9041" s="93"/>
      <c r="B9041" s="94"/>
      <c r="C9041" s="94"/>
      <c r="D9041" s="94"/>
      <c r="E9041" s="94"/>
      <c r="F9041" s="93"/>
      <c r="G9041" s="96"/>
    </row>
    <row r="9042">
      <c r="A9042" s="93"/>
      <c r="B9042" s="94"/>
      <c r="C9042" s="94"/>
      <c r="D9042" s="94"/>
      <c r="E9042" s="94"/>
      <c r="F9042" s="93"/>
      <c r="G9042" s="96"/>
    </row>
    <row r="9043">
      <c r="A9043" s="93"/>
      <c r="B9043" s="94"/>
      <c r="C9043" s="94"/>
      <c r="D9043" s="94"/>
      <c r="E9043" s="94"/>
      <c r="F9043" s="93"/>
      <c r="G9043" s="96"/>
    </row>
    <row r="9044">
      <c r="A9044" s="93"/>
      <c r="B9044" s="94"/>
      <c r="C9044" s="94"/>
      <c r="D9044" s="94"/>
      <c r="E9044" s="94"/>
      <c r="F9044" s="93"/>
      <c r="G9044" s="96"/>
    </row>
    <row r="9045">
      <c r="A9045" s="93"/>
      <c r="B9045" s="94"/>
      <c r="C9045" s="94"/>
      <c r="D9045" s="94"/>
      <c r="E9045" s="94"/>
      <c r="F9045" s="93"/>
      <c r="G9045" s="96"/>
    </row>
    <row r="9046">
      <c r="A9046" s="93"/>
      <c r="B9046" s="94"/>
      <c r="C9046" s="94"/>
      <c r="D9046" s="94"/>
      <c r="E9046" s="94"/>
      <c r="F9046" s="93"/>
      <c r="G9046" s="96"/>
    </row>
    <row r="9047">
      <c r="A9047" s="93"/>
      <c r="B9047" s="94"/>
      <c r="C9047" s="94"/>
      <c r="D9047" s="94"/>
      <c r="E9047" s="94"/>
      <c r="F9047" s="93"/>
      <c r="G9047" s="96"/>
    </row>
    <row r="9048">
      <c r="A9048" s="93"/>
      <c r="B9048" s="94"/>
      <c r="C9048" s="94"/>
      <c r="D9048" s="94"/>
      <c r="E9048" s="94"/>
      <c r="F9048" s="93"/>
      <c r="G9048" s="96"/>
    </row>
    <row r="9049">
      <c r="A9049" s="93"/>
      <c r="B9049" s="94"/>
      <c r="C9049" s="94"/>
      <c r="D9049" s="94"/>
      <c r="E9049" s="94"/>
      <c r="F9049" s="93"/>
      <c r="G9049" s="96"/>
    </row>
    <row r="9050">
      <c r="A9050" s="93"/>
      <c r="B9050" s="94"/>
      <c r="C9050" s="94"/>
      <c r="D9050" s="94"/>
      <c r="E9050" s="94"/>
      <c r="F9050" s="93"/>
      <c r="G9050" s="96"/>
    </row>
    <row r="9051">
      <c r="A9051" s="93"/>
      <c r="B9051" s="94"/>
      <c r="C9051" s="94"/>
      <c r="D9051" s="94"/>
      <c r="E9051" s="94"/>
      <c r="F9051" s="93"/>
      <c r="G9051" s="96"/>
    </row>
    <row r="9052">
      <c r="A9052" s="93"/>
      <c r="B9052" s="94"/>
      <c r="C9052" s="94"/>
      <c r="D9052" s="94"/>
      <c r="E9052" s="94"/>
      <c r="F9052" s="93"/>
      <c r="G9052" s="96"/>
    </row>
    <row r="9053">
      <c r="A9053" s="93"/>
      <c r="B9053" s="94"/>
      <c r="C9053" s="94"/>
      <c r="D9053" s="94"/>
      <c r="E9053" s="94"/>
      <c r="F9053" s="93"/>
      <c r="G9053" s="96"/>
    </row>
    <row r="9054">
      <c r="A9054" s="93"/>
      <c r="B9054" s="94"/>
      <c r="C9054" s="94"/>
      <c r="D9054" s="94"/>
      <c r="E9054" s="94"/>
      <c r="F9054" s="93"/>
      <c r="G9054" s="96"/>
    </row>
    <row r="9055">
      <c r="A9055" s="93"/>
      <c r="B9055" s="94"/>
      <c r="C9055" s="94"/>
      <c r="D9055" s="94"/>
      <c r="E9055" s="94"/>
      <c r="F9055" s="93"/>
      <c r="G9055" s="96"/>
    </row>
    <row r="9056">
      <c r="A9056" s="93"/>
      <c r="B9056" s="94"/>
      <c r="C9056" s="94"/>
      <c r="D9056" s="94"/>
      <c r="E9056" s="94"/>
      <c r="F9056" s="93"/>
      <c r="G9056" s="96"/>
    </row>
    <row r="9057">
      <c r="A9057" s="93"/>
      <c r="B9057" s="94"/>
      <c r="C9057" s="94"/>
      <c r="D9057" s="94"/>
      <c r="E9057" s="94"/>
      <c r="F9057" s="93"/>
      <c r="G9057" s="96"/>
    </row>
    <row r="9058">
      <c r="A9058" s="93"/>
      <c r="B9058" s="94"/>
      <c r="C9058" s="94"/>
      <c r="D9058" s="94"/>
      <c r="E9058" s="94"/>
      <c r="F9058" s="93"/>
      <c r="G9058" s="96"/>
    </row>
    <row r="9059">
      <c r="A9059" s="93"/>
      <c r="B9059" s="94"/>
      <c r="C9059" s="94"/>
      <c r="D9059" s="94"/>
      <c r="E9059" s="94"/>
      <c r="F9059" s="93"/>
      <c r="G9059" s="96"/>
    </row>
    <row r="9060">
      <c r="A9060" s="93"/>
      <c r="B9060" s="94"/>
      <c r="C9060" s="94"/>
      <c r="D9060" s="94"/>
      <c r="E9060" s="94"/>
      <c r="F9060" s="93"/>
      <c r="G9060" s="93"/>
    </row>
    <row r="9061">
      <c r="A9061" s="93"/>
      <c r="B9061" s="94"/>
      <c r="C9061" s="94"/>
      <c r="D9061" s="94"/>
      <c r="E9061" s="94"/>
      <c r="F9061" s="93"/>
      <c r="G9061" s="96"/>
    </row>
    <row r="9062">
      <c r="A9062" s="93"/>
      <c r="B9062" s="94"/>
      <c r="C9062" s="94"/>
      <c r="D9062" s="94"/>
      <c r="E9062" s="94"/>
      <c r="F9062" s="93"/>
      <c r="G9062" s="96"/>
    </row>
    <row r="9063">
      <c r="A9063" s="93"/>
      <c r="B9063" s="94"/>
      <c r="C9063" s="94"/>
      <c r="D9063" s="94"/>
      <c r="E9063" s="94"/>
      <c r="F9063" s="93"/>
      <c r="G9063" s="96"/>
    </row>
    <row r="9064">
      <c r="A9064" s="93"/>
      <c r="B9064" s="94"/>
      <c r="C9064" s="94"/>
      <c r="D9064" s="94"/>
      <c r="E9064" s="94"/>
      <c r="F9064" s="93"/>
      <c r="G9064" s="96"/>
    </row>
    <row r="9065">
      <c r="A9065" s="93"/>
      <c r="B9065" s="94"/>
      <c r="C9065" s="94"/>
      <c r="D9065" s="94"/>
      <c r="E9065" s="94"/>
      <c r="F9065" s="93"/>
      <c r="G9065" s="96"/>
    </row>
    <row r="9066">
      <c r="A9066" s="93"/>
      <c r="B9066" s="94"/>
      <c r="C9066" s="94"/>
      <c r="D9066" s="94"/>
      <c r="E9066" s="94"/>
      <c r="F9066" s="93"/>
      <c r="G9066" s="96"/>
    </row>
    <row r="9067">
      <c r="A9067" s="93"/>
      <c r="B9067" s="94"/>
      <c r="C9067" s="94"/>
      <c r="D9067" s="94"/>
      <c r="E9067" s="94"/>
      <c r="F9067" s="93"/>
      <c r="G9067" s="96"/>
    </row>
    <row r="9068">
      <c r="A9068" s="93"/>
      <c r="B9068" s="94"/>
      <c r="C9068" s="94"/>
      <c r="D9068" s="94"/>
      <c r="E9068" s="94"/>
      <c r="F9068" s="93"/>
      <c r="G9068" s="96"/>
    </row>
    <row r="9069">
      <c r="A9069" s="93"/>
      <c r="B9069" s="94"/>
      <c r="C9069" s="94"/>
      <c r="D9069" s="94"/>
      <c r="E9069" s="94"/>
      <c r="F9069" s="93"/>
      <c r="G9069" s="96"/>
    </row>
    <row r="9070">
      <c r="A9070" s="93"/>
      <c r="B9070" s="94"/>
      <c r="C9070" s="94"/>
      <c r="D9070" s="94"/>
      <c r="E9070" s="94"/>
      <c r="F9070" s="93"/>
      <c r="G9070" s="96"/>
    </row>
    <row r="9071">
      <c r="A9071" s="93"/>
      <c r="B9071" s="94"/>
      <c r="C9071" s="94"/>
      <c r="D9071" s="94"/>
      <c r="E9071" s="94"/>
      <c r="F9071" s="93"/>
      <c r="G9071" s="96"/>
    </row>
    <row r="9072">
      <c r="A9072" s="93"/>
      <c r="B9072" s="94"/>
      <c r="C9072" s="94"/>
      <c r="D9072" s="94"/>
      <c r="E9072" s="94"/>
      <c r="F9072" s="93"/>
      <c r="G9072" s="96"/>
    </row>
    <row r="9073">
      <c r="A9073" s="93"/>
      <c r="B9073" s="94"/>
      <c r="C9073" s="94"/>
      <c r="D9073" s="94"/>
      <c r="E9073" s="94"/>
      <c r="F9073" s="93"/>
      <c r="G9073" s="96"/>
    </row>
    <row r="9074">
      <c r="A9074" s="93"/>
      <c r="B9074" s="94"/>
      <c r="C9074" s="94"/>
      <c r="D9074" s="94"/>
      <c r="E9074" s="94"/>
      <c r="F9074" s="93"/>
      <c r="G9074" s="96"/>
    </row>
    <row r="9075">
      <c r="A9075" s="93"/>
      <c r="B9075" s="94"/>
      <c r="C9075" s="94"/>
      <c r="D9075" s="94"/>
      <c r="E9075" s="94"/>
      <c r="F9075" s="93"/>
      <c r="G9075" s="96"/>
    </row>
    <row r="9076">
      <c r="A9076" s="93"/>
      <c r="B9076" s="94"/>
      <c r="C9076" s="94"/>
      <c r="D9076" s="94"/>
      <c r="E9076" s="94"/>
      <c r="F9076" s="93"/>
      <c r="G9076" s="96"/>
    </row>
    <row r="9077">
      <c r="A9077" s="93"/>
      <c r="B9077" s="94"/>
      <c r="C9077" s="94"/>
      <c r="D9077" s="94"/>
      <c r="E9077" s="94"/>
      <c r="F9077" s="93"/>
      <c r="G9077" s="96"/>
    </row>
    <row r="9078">
      <c r="A9078" s="93"/>
      <c r="B9078" s="94"/>
      <c r="C9078" s="94"/>
      <c r="D9078" s="94"/>
      <c r="E9078" s="94"/>
      <c r="F9078" s="93"/>
      <c r="G9078" s="96"/>
    </row>
    <row r="9079">
      <c r="A9079" s="93"/>
      <c r="B9079" s="94"/>
      <c r="C9079" s="94"/>
      <c r="D9079" s="94"/>
      <c r="E9079" s="94"/>
      <c r="F9079" s="93"/>
      <c r="G9079" s="96"/>
    </row>
    <row r="9080">
      <c r="A9080" s="93"/>
      <c r="B9080" s="94"/>
      <c r="C9080" s="94"/>
      <c r="D9080" s="94"/>
      <c r="E9080" s="94"/>
      <c r="F9080" s="93"/>
      <c r="G9080" s="96"/>
    </row>
    <row r="9081">
      <c r="A9081" s="93"/>
      <c r="B9081" s="94"/>
      <c r="C9081" s="94"/>
      <c r="D9081" s="94"/>
      <c r="E9081" s="94"/>
      <c r="F9081" s="93"/>
      <c r="G9081" s="96"/>
    </row>
    <row r="9082">
      <c r="A9082" s="93"/>
      <c r="B9082" s="94"/>
      <c r="C9082" s="94"/>
      <c r="D9082" s="94"/>
      <c r="E9082" s="94"/>
      <c r="F9082" s="93"/>
      <c r="G9082" s="96"/>
    </row>
    <row r="9083">
      <c r="A9083" s="93"/>
      <c r="B9083" s="94"/>
      <c r="C9083" s="94"/>
      <c r="D9083" s="94"/>
      <c r="E9083" s="94"/>
      <c r="F9083" s="93"/>
      <c r="G9083" s="96"/>
    </row>
    <row r="9084">
      <c r="A9084" s="93"/>
      <c r="B9084" s="94"/>
      <c r="C9084" s="94"/>
      <c r="D9084" s="94"/>
      <c r="E9084" s="94"/>
      <c r="F9084" s="93"/>
      <c r="G9084" s="96"/>
    </row>
    <row r="9085">
      <c r="A9085" s="93"/>
      <c r="B9085" s="94"/>
      <c r="C9085" s="94"/>
      <c r="D9085" s="94"/>
      <c r="E9085" s="94"/>
      <c r="F9085" s="93"/>
      <c r="G9085" s="96"/>
    </row>
    <row r="9086">
      <c r="A9086" s="93"/>
      <c r="B9086" s="94"/>
      <c r="C9086" s="94"/>
      <c r="D9086" s="94"/>
      <c r="E9086" s="94"/>
      <c r="F9086" s="93"/>
      <c r="G9086" s="96"/>
    </row>
    <row r="9087">
      <c r="A9087" s="93"/>
      <c r="B9087" s="94"/>
      <c r="C9087" s="94"/>
      <c r="D9087" s="94"/>
      <c r="E9087" s="94"/>
      <c r="F9087" s="93"/>
      <c r="G9087" s="96"/>
    </row>
    <row r="9088">
      <c r="A9088" s="93"/>
      <c r="B9088" s="94"/>
      <c r="C9088" s="94"/>
      <c r="D9088" s="94"/>
      <c r="E9088" s="94"/>
      <c r="F9088" s="93"/>
      <c r="G9088" s="93"/>
    </row>
    <row r="9089">
      <c r="A9089" s="93"/>
      <c r="B9089" s="94"/>
      <c r="C9089" s="94"/>
      <c r="D9089" s="94"/>
      <c r="E9089" s="94"/>
      <c r="F9089" s="93"/>
      <c r="G9089" s="93"/>
    </row>
    <row r="9090">
      <c r="A9090" s="93"/>
      <c r="B9090" s="94"/>
      <c r="C9090" s="94"/>
      <c r="D9090" s="94"/>
      <c r="E9090" s="94"/>
      <c r="F9090" s="93"/>
      <c r="G9090" s="96"/>
    </row>
    <row r="9091">
      <c r="A9091" s="93"/>
      <c r="B9091" s="94"/>
      <c r="C9091" s="94"/>
      <c r="D9091" s="94"/>
      <c r="E9091" s="94"/>
      <c r="F9091" s="93"/>
      <c r="G9091" s="96"/>
    </row>
    <row r="9092">
      <c r="A9092" s="93"/>
      <c r="B9092" s="94"/>
      <c r="C9092" s="94"/>
      <c r="D9092" s="94"/>
      <c r="E9092" s="94"/>
      <c r="F9092" s="93"/>
      <c r="G9092" s="96"/>
    </row>
    <row r="9093">
      <c r="A9093" s="93"/>
      <c r="B9093" s="94"/>
      <c r="C9093" s="94"/>
      <c r="D9093" s="94"/>
      <c r="E9093" s="94"/>
      <c r="F9093" s="93"/>
      <c r="G9093" s="96"/>
    </row>
    <row r="9094">
      <c r="A9094" s="93"/>
      <c r="B9094" s="94"/>
      <c r="C9094" s="94"/>
      <c r="D9094" s="94"/>
      <c r="E9094" s="94"/>
      <c r="F9094" s="93"/>
      <c r="G9094" s="96"/>
    </row>
    <row r="9095">
      <c r="A9095" s="93"/>
      <c r="B9095" s="94"/>
      <c r="C9095" s="94"/>
      <c r="D9095" s="94"/>
      <c r="E9095" s="94"/>
      <c r="F9095" s="93"/>
      <c r="G9095" s="96"/>
    </row>
    <row r="9096">
      <c r="A9096" s="93"/>
      <c r="B9096" s="94"/>
      <c r="C9096" s="94"/>
      <c r="D9096" s="94"/>
      <c r="E9096" s="94"/>
      <c r="F9096" s="93"/>
      <c r="G9096" s="96"/>
    </row>
    <row r="9097">
      <c r="A9097" s="93"/>
      <c r="B9097" s="94"/>
      <c r="C9097" s="94"/>
      <c r="D9097" s="94"/>
      <c r="E9097" s="94"/>
      <c r="F9097" s="93"/>
      <c r="G9097" s="96"/>
    </row>
    <row r="9098">
      <c r="A9098" s="93"/>
      <c r="B9098" s="94"/>
      <c r="C9098" s="94"/>
      <c r="D9098" s="94"/>
      <c r="E9098" s="94"/>
      <c r="F9098" s="93"/>
      <c r="G9098" s="96"/>
    </row>
    <row r="9099">
      <c r="A9099" s="93"/>
      <c r="B9099" s="94"/>
      <c r="C9099" s="94"/>
      <c r="D9099" s="94"/>
      <c r="E9099" s="94"/>
      <c r="F9099" s="93"/>
      <c r="G9099" s="96"/>
    </row>
    <row r="9100">
      <c r="A9100" s="93"/>
      <c r="B9100" s="94"/>
      <c r="C9100" s="94"/>
      <c r="D9100" s="94"/>
      <c r="E9100" s="94"/>
      <c r="F9100" s="93"/>
      <c r="G9100" s="96"/>
    </row>
    <row r="9101">
      <c r="A9101" s="93"/>
      <c r="B9101" s="94"/>
      <c r="C9101" s="94"/>
      <c r="D9101" s="94"/>
      <c r="E9101" s="94"/>
      <c r="F9101" s="93"/>
      <c r="G9101" s="96"/>
    </row>
    <row r="9102">
      <c r="A9102" s="93"/>
      <c r="B9102" s="94"/>
      <c r="C9102" s="94"/>
      <c r="D9102" s="94"/>
      <c r="E9102" s="94"/>
      <c r="F9102" s="93"/>
      <c r="G9102" s="96"/>
    </row>
    <row r="9103">
      <c r="A9103" s="93"/>
      <c r="B9103" s="94"/>
      <c r="C9103" s="94"/>
      <c r="D9103" s="94"/>
      <c r="E9103" s="94"/>
      <c r="F9103" s="93"/>
      <c r="G9103" s="93"/>
    </row>
    <row r="9104">
      <c r="A9104" s="93"/>
      <c r="B9104" s="94"/>
      <c r="C9104" s="94"/>
      <c r="D9104" s="94"/>
      <c r="E9104" s="94"/>
      <c r="F9104" s="93"/>
      <c r="G9104" s="96"/>
    </row>
    <row r="9105">
      <c r="A9105" s="93"/>
      <c r="B9105" s="94"/>
      <c r="C9105" s="94"/>
      <c r="D9105" s="94"/>
      <c r="E9105" s="94"/>
      <c r="F9105" s="93"/>
      <c r="G9105" s="96"/>
    </row>
    <row r="9106">
      <c r="A9106" s="93"/>
      <c r="B9106" s="94"/>
      <c r="C9106" s="94"/>
      <c r="D9106" s="94"/>
      <c r="E9106" s="94"/>
      <c r="F9106" s="93"/>
      <c r="G9106" s="96"/>
    </row>
    <row r="9107">
      <c r="A9107" s="93"/>
      <c r="B9107" s="94"/>
      <c r="C9107" s="94"/>
      <c r="D9107" s="94"/>
      <c r="E9107" s="94"/>
      <c r="F9107" s="93"/>
      <c r="G9107" s="96"/>
    </row>
    <row r="9108">
      <c r="A9108" s="93"/>
      <c r="B9108" s="94"/>
      <c r="C9108" s="94"/>
      <c r="D9108" s="94"/>
      <c r="E9108" s="94"/>
      <c r="F9108" s="93"/>
      <c r="G9108" s="93"/>
    </row>
    <row r="9109">
      <c r="A9109" s="93"/>
      <c r="B9109" s="94"/>
      <c r="C9109" s="94"/>
      <c r="D9109" s="94"/>
      <c r="E9109" s="94"/>
      <c r="F9109" s="93"/>
      <c r="G9109" s="93"/>
    </row>
    <row r="9110">
      <c r="A9110" s="93"/>
      <c r="B9110" s="94"/>
      <c r="C9110" s="94"/>
      <c r="D9110" s="94"/>
      <c r="E9110" s="94"/>
      <c r="F9110" s="93"/>
      <c r="G9110" s="93"/>
    </row>
    <row r="9111">
      <c r="A9111" s="93"/>
      <c r="B9111" s="94"/>
      <c r="C9111" s="94"/>
      <c r="D9111" s="94"/>
      <c r="E9111" s="94"/>
      <c r="F9111" s="93"/>
      <c r="G9111" s="93"/>
    </row>
    <row r="9112">
      <c r="A9112" s="93"/>
      <c r="B9112" s="94"/>
      <c r="C9112" s="94"/>
      <c r="D9112" s="94"/>
      <c r="E9112" s="94"/>
      <c r="F9112" s="93"/>
      <c r="G9112" s="96"/>
    </row>
    <row r="9113">
      <c r="A9113" s="93"/>
      <c r="B9113" s="94"/>
      <c r="C9113" s="94"/>
      <c r="D9113" s="94"/>
      <c r="E9113" s="94"/>
      <c r="F9113" s="93"/>
      <c r="G9113" s="96"/>
    </row>
    <row r="9114">
      <c r="A9114" s="93"/>
      <c r="B9114" s="94"/>
      <c r="C9114" s="94"/>
      <c r="D9114" s="94"/>
      <c r="E9114" s="94"/>
      <c r="F9114" s="93"/>
      <c r="G9114" s="96"/>
    </row>
    <row r="9115">
      <c r="A9115" s="93"/>
      <c r="B9115" s="94"/>
      <c r="C9115" s="94"/>
      <c r="D9115" s="94"/>
      <c r="E9115" s="94"/>
      <c r="F9115" s="93"/>
      <c r="G9115" s="96"/>
    </row>
    <row r="9116">
      <c r="A9116" s="93"/>
      <c r="B9116" s="94"/>
      <c r="C9116" s="94"/>
      <c r="D9116" s="94"/>
      <c r="E9116" s="94"/>
      <c r="F9116" s="93"/>
      <c r="G9116" s="96"/>
    </row>
    <row r="9117">
      <c r="A9117" s="93"/>
      <c r="B9117" s="94"/>
      <c r="C9117" s="94"/>
      <c r="D9117" s="94"/>
      <c r="E9117" s="94"/>
      <c r="F9117" s="93"/>
      <c r="G9117" s="96"/>
    </row>
    <row r="9118">
      <c r="A9118" s="93"/>
      <c r="B9118" s="94"/>
      <c r="C9118" s="94"/>
      <c r="D9118" s="94"/>
      <c r="E9118" s="94"/>
      <c r="F9118" s="93"/>
      <c r="G9118" s="96"/>
    </row>
    <row r="9119">
      <c r="A9119" s="93"/>
      <c r="B9119" s="94"/>
      <c r="C9119" s="94"/>
      <c r="D9119" s="94"/>
      <c r="E9119" s="94"/>
      <c r="F9119" s="93"/>
      <c r="G9119" s="96"/>
    </row>
    <row r="9120">
      <c r="A9120" s="93"/>
      <c r="B9120" s="94"/>
      <c r="C9120" s="94"/>
      <c r="D9120" s="94"/>
      <c r="E9120" s="94"/>
      <c r="F9120" s="93"/>
      <c r="G9120" s="96"/>
    </row>
    <row r="9121">
      <c r="A9121" s="93"/>
      <c r="B9121" s="94"/>
      <c r="C9121" s="94"/>
      <c r="D9121" s="94"/>
      <c r="E9121" s="94"/>
      <c r="F9121" s="93"/>
      <c r="G9121" s="96"/>
    </row>
    <row r="9122">
      <c r="A9122" s="93"/>
      <c r="B9122" s="94"/>
      <c r="C9122" s="94"/>
      <c r="D9122" s="94"/>
      <c r="E9122" s="94"/>
      <c r="F9122" s="93"/>
      <c r="G9122" s="96"/>
    </row>
    <row r="9123">
      <c r="A9123" s="93"/>
      <c r="B9123" s="94"/>
      <c r="C9123" s="94"/>
      <c r="D9123" s="94"/>
      <c r="E9123" s="94"/>
      <c r="F9123" s="93"/>
      <c r="G9123" s="96"/>
    </row>
    <row r="9124">
      <c r="A9124" s="93"/>
      <c r="B9124" s="94"/>
      <c r="C9124" s="94"/>
      <c r="D9124" s="94"/>
      <c r="E9124" s="94"/>
      <c r="F9124" s="93"/>
      <c r="G9124" s="96"/>
    </row>
    <row r="9125">
      <c r="A9125" s="93"/>
      <c r="B9125" s="94"/>
      <c r="C9125" s="94"/>
      <c r="D9125" s="94"/>
      <c r="E9125" s="94"/>
      <c r="F9125" s="93"/>
      <c r="G9125" s="96"/>
    </row>
    <row r="9126">
      <c r="A9126" s="93"/>
      <c r="B9126" s="94"/>
      <c r="C9126" s="94"/>
      <c r="D9126" s="94"/>
      <c r="E9126" s="94"/>
      <c r="F9126" s="93"/>
      <c r="G9126" s="96"/>
    </row>
    <row r="9127">
      <c r="A9127" s="93"/>
      <c r="B9127" s="94"/>
      <c r="C9127" s="94"/>
      <c r="D9127" s="94"/>
      <c r="E9127" s="94"/>
      <c r="F9127" s="93"/>
      <c r="G9127" s="96"/>
    </row>
    <row r="9128">
      <c r="A9128" s="93"/>
      <c r="B9128" s="94"/>
      <c r="C9128" s="94"/>
      <c r="D9128" s="94"/>
      <c r="E9128" s="94"/>
      <c r="F9128" s="93"/>
      <c r="G9128" s="96"/>
    </row>
    <row r="9129">
      <c r="A9129" s="93"/>
      <c r="B9129" s="94"/>
      <c r="C9129" s="94"/>
      <c r="D9129" s="94"/>
      <c r="E9129" s="94"/>
      <c r="F9129" s="93"/>
      <c r="G9129" s="96"/>
    </row>
    <row r="9130">
      <c r="A9130" s="93"/>
      <c r="B9130" s="94"/>
      <c r="C9130" s="94"/>
      <c r="D9130" s="94"/>
      <c r="E9130" s="94"/>
      <c r="F9130" s="93"/>
      <c r="G9130" s="93"/>
    </row>
    <row r="9131">
      <c r="A9131" s="93"/>
      <c r="B9131" s="94"/>
      <c r="C9131" s="94"/>
      <c r="D9131" s="94"/>
      <c r="E9131" s="94"/>
      <c r="F9131" s="93"/>
      <c r="G9131" s="96"/>
    </row>
    <row r="9132">
      <c r="A9132" s="93"/>
      <c r="B9132" s="94"/>
      <c r="C9132" s="94"/>
      <c r="D9132" s="94"/>
      <c r="E9132" s="94"/>
      <c r="F9132" s="93"/>
      <c r="G9132" s="96"/>
    </row>
    <row r="9133">
      <c r="A9133" s="93"/>
      <c r="B9133" s="94"/>
      <c r="C9133" s="94"/>
      <c r="D9133" s="94"/>
      <c r="E9133" s="94"/>
      <c r="F9133" s="93"/>
      <c r="G9133" s="96"/>
    </row>
    <row r="9134">
      <c r="A9134" s="93"/>
      <c r="B9134" s="94"/>
      <c r="C9134" s="94"/>
      <c r="D9134" s="94"/>
      <c r="E9134" s="94"/>
      <c r="F9134" s="93"/>
      <c r="G9134" s="96"/>
    </row>
    <row r="9135">
      <c r="A9135" s="93"/>
      <c r="B9135" s="94"/>
      <c r="C9135" s="94"/>
      <c r="D9135" s="94"/>
      <c r="E9135" s="94"/>
      <c r="F9135" s="93"/>
      <c r="G9135" s="96"/>
    </row>
    <row r="9136">
      <c r="A9136" s="93"/>
      <c r="B9136" s="94"/>
      <c r="C9136" s="94"/>
      <c r="D9136" s="94"/>
      <c r="E9136" s="94"/>
      <c r="F9136" s="93"/>
      <c r="G9136" s="96"/>
    </row>
    <row r="9137">
      <c r="A9137" s="93"/>
      <c r="B9137" s="94"/>
      <c r="C9137" s="94"/>
      <c r="D9137" s="94"/>
      <c r="E9137" s="94"/>
      <c r="F9137" s="93"/>
      <c r="G9137" s="96"/>
    </row>
    <row r="9138">
      <c r="A9138" s="93"/>
      <c r="B9138" s="94"/>
      <c r="C9138" s="94"/>
      <c r="D9138" s="94"/>
      <c r="E9138" s="94"/>
      <c r="F9138" s="93"/>
      <c r="G9138" s="96"/>
    </row>
    <row r="9139">
      <c r="A9139" s="93"/>
      <c r="B9139" s="94"/>
      <c r="C9139" s="94"/>
      <c r="D9139" s="94"/>
      <c r="E9139" s="94"/>
      <c r="F9139" s="93"/>
      <c r="G9139" s="96"/>
    </row>
    <row r="9140">
      <c r="A9140" s="93"/>
      <c r="B9140" s="94"/>
      <c r="C9140" s="94"/>
      <c r="D9140" s="94"/>
      <c r="E9140" s="94"/>
      <c r="F9140" s="93"/>
      <c r="G9140" s="96"/>
    </row>
    <row r="9141">
      <c r="A9141" s="93"/>
      <c r="B9141" s="94"/>
      <c r="C9141" s="94"/>
      <c r="D9141" s="94"/>
      <c r="E9141" s="94"/>
      <c r="F9141" s="93"/>
      <c r="G9141" s="96"/>
    </row>
    <row r="9142">
      <c r="A9142" s="93"/>
      <c r="B9142" s="94"/>
      <c r="C9142" s="94"/>
      <c r="D9142" s="94"/>
      <c r="E9142" s="94"/>
      <c r="F9142" s="93"/>
      <c r="G9142" s="96"/>
    </row>
    <row r="9143">
      <c r="A9143" s="93"/>
      <c r="B9143" s="94"/>
      <c r="C9143" s="94"/>
      <c r="D9143" s="94"/>
      <c r="E9143" s="94"/>
      <c r="F9143" s="93"/>
      <c r="G9143" s="96"/>
    </row>
    <row r="9144">
      <c r="A9144" s="93"/>
      <c r="B9144" s="94"/>
      <c r="C9144" s="94"/>
      <c r="D9144" s="94"/>
      <c r="E9144" s="94"/>
      <c r="F9144" s="93"/>
      <c r="G9144" s="93"/>
    </row>
    <row r="9145">
      <c r="A9145" s="93"/>
      <c r="B9145" s="94"/>
      <c r="C9145" s="94"/>
      <c r="D9145" s="94"/>
      <c r="E9145" s="94"/>
      <c r="F9145" s="93"/>
      <c r="G9145" s="96"/>
    </row>
    <row r="9146">
      <c r="A9146" s="93"/>
      <c r="B9146" s="94"/>
      <c r="C9146" s="94"/>
      <c r="D9146" s="94"/>
      <c r="E9146" s="94"/>
      <c r="F9146" s="93"/>
      <c r="G9146" s="96"/>
    </row>
    <row r="9147">
      <c r="A9147" s="93"/>
      <c r="B9147" s="94"/>
      <c r="C9147" s="94"/>
      <c r="D9147" s="94"/>
      <c r="E9147" s="94"/>
      <c r="F9147" s="93"/>
      <c r="G9147" s="96"/>
    </row>
    <row r="9148">
      <c r="A9148" s="93"/>
      <c r="B9148" s="94"/>
      <c r="C9148" s="94"/>
      <c r="D9148" s="94"/>
      <c r="E9148" s="94"/>
      <c r="F9148" s="93"/>
      <c r="G9148" s="96"/>
    </row>
    <row r="9149">
      <c r="A9149" s="93"/>
      <c r="B9149" s="94"/>
      <c r="C9149" s="94"/>
      <c r="D9149" s="94"/>
      <c r="E9149" s="94"/>
      <c r="F9149" s="93"/>
      <c r="G9149" s="96"/>
    </row>
    <row r="9150">
      <c r="A9150" s="93"/>
      <c r="B9150" s="94"/>
      <c r="C9150" s="94"/>
      <c r="D9150" s="94"/>
      <c r="E9150" s="94"/>
      <c r="F9150" s="93"/>
      <c r="G9150" s="96"/>
    </row>
    <row r="9151">
      <c r="A9151" s="93"/>
      <c r="B9151" s="94"/>
      <c r="C9151" s="94"/>
      <c r="D9151" s="94"/>
      <c r="E9151" s="94"/>
      <c r="F9151" s="93"/>
      <c r="G9151" s="96"/>
    </row>
    <row r="9152">
      <c r="A9152" s="93"/>
      <c r="B9152" s="94"/>
      <c r="C9152" s="94"/>
      <c r="D9152" s="94"/>
      <c r="E9152" s="94"/>
      <c r="F9152" s="93"/>
      <c r="G9152" s="96"/>
    </row>
    <row r="9153">
      <c r="A9153" s="93"/>
      <c r="B9153" s="94"/>
      <c r="C9153" s="94"/>
      <c r="D9153" s="94"/>
      <c r="E9153" s="94"/>
      <c r="F9153" s="93"/>
      <c r="G9153" s="96"/>
    </row>
    <row r="9154">
      <c r="A9154" s="93"/>
      <c r="B9154" s="94"/>
      <c r="C9154" s="94"/>
      <c r="D9154" s="94"/>
      <c r="E9154" s="94"/>
      <c r="F9154" s="93"/>
      <c r="G9154" s="96"/>
    </row>
    <row r="9155">
      <c r="A9155" s="93"/>
      <c r="B9155" s="94"/>
      <c r="C9155" s="94"/>
      <c r="D9155" s="94"/>
      <c r="E9155" s="94"/>
      <c r="F9155" s="93"/>
      <c r="G9155" s="96"/>
    </row>
    <row r="9156">
      <c r="A9156" s="93"/>
      <c r="B9156" s="94"/>
      <c r="C9156" s="94"/>
      <c r="D9156" s="94"/>
      <c r="E9156" s="94"/>
      <c r="F9156" s="93"/>
      <c r="G9156" s="96"/>
    </row>
    <row r="9157">
      <c r="A9157" s="93"/>
      <c r="B9157" s="94"/>
      <c r="C9157" s="94"/>
      <c r="D9157" s="94"/>
      <c r="E9157" s="94"/>
      <c r="F9157" s="93"/>
      <c r="G9157" s="96"/>
    </row>
    <row r="9158">
      <c r="A9158" s="93"/>
      <c r="B9158" s="94"/>
      <c r="C9158" s="94"/>
      <c r="D9158" s="94"/>
      <c r="E9158" s="94"/>
      <c r="F9158" s="93"/>
      <c r="G9158" s="93"/>
    </row>
    <row r="9159">
      <c r="A9159" s="93"/>
      <c r="B9159" s="94"/>
      <c r="C9159" s="94"/>
      <c r="D9159" s="94"/>
      <c r="E9159" s="94"/>
      <c r="F9159" s="93"/>
      <c r="G9159" s="93"/>
    </row>
    <row r="9160">
      <c r="A9160" s="93"/>
      <c r="B9160" s="94"/>
      <c r="C9160" s="94"/>
      <c r="D9160" s="94"/>
      <c r="E9160" s="94"/>
      <c r="F9160" s="93"/>
      <c r="G9160" s="93"/>
    </row>
    <row r="9161">
      <c r="A9161" s="93"/>
      <c r="B9161" s="94"/>
      <c r="C9161" s="94"/>
      <c r="D9161" s="94"/>
      <c r="E9161" s="94"/>
      <c r="F9161" s="93"/>
      <c r="G9161" s="93"/>
    </row>
    <row r="9162">
      <c r="A9162" s="93"/>
      <c r="B9162" s="94"/>
      <c r="C9162" s="94"/>
      <c r="D9162" s="94"/>
      <c r="E9162" s="94"/>
      <c r="F9162" s="93"/>
      <c r="G9162" s="96"/>
    </row>
    <row r="9163">
      <c r="A9163" s="93"/>
      <c r="B9163" s="94"/>
      <c r="C9163" s="94"/>
      <c r="D9163" s="94"/>
      <c r="E9163" s="94"/>
      <c r="F9163" s="93"/>
      <c r="G9163" s="96"/>
    </row>
    <row r="9164">
      <c r="A9164" s="93"/>
      <c r="B9164" s="94"/>
      <c r="C9164" s="94"/>
      <c r="D9164" s="94"/>
      <c r="E9164" s="94"/>
      <c r="F9164" s="93"/>
      <c r="G9164" s="96"/>
    </row>
    <row r="9165">
      <c r="A9165" s="93"/>
      <c r="B9165" s="94"/>
      <c r="C9165" s="94"/>
      <c r="D9165" s="94"/>
      <c r="E9165" s="94"/>
      <c r="F9165" s="93"/>
      <c r="G9165" s="96"/>
    </row>
    <row r="9166">
      <c r="A9166" s="93"/>
      <c r="B9166" s="94"/>
      <c r="C9166" s="94"/>
      <c r="D9166" s="94"/>
      <c r="E9166" s="94"/>
      <c r="F9166" s="93"/>
      <c r="G9166" s="96"/>
    </row>
    <row r="9167">
      <c r="A9167" s="93"/>
      <c r="B9167" s="94"/>
      <c r="C9167" s="94"/>
      <c r="D9167" s="94"/>
      <c r="E9167" s="94"/>
      <c r="F9167" s="93"/>
      <c r="G9167" s="96"/>
    </row>
    <row r="9168">
      <c r="A9168" s="93"/>
      <c r="B9168" s="94"/>
      <c r="C9168" s="94"/>
      <c r="D9168" s="94"/>
      <c r="E9168" s="94"/>
      <c r="F9168" s="93"/>
      <c r="G9168" s="96"/>
    </row>
    <row r="9169">
      <c r="A9169" s="93"/>
      <c r="B9169" s="94"/>
      <c r="C9169" s="94"/>
      <c r="D9169" s="94"/>
      <c r="E9169" s="94"/>
      <c r="F9169" s="93"/>
      <c r="G9169" s="96"/>
    </row>
    <row r="9170">
      <c r="A9170" s="93"/>
      <c r="B9170" s="94"/>
      <c r="C9170" s="94"/>
      <c r="D9170" s="94"/>
      <c r="E9170" s="94"/>
      <c r="F9170" s="93"/>
      <c r="G9170" s="96"/>
    </row>
    <row r="9171">
      <c r="A9171" s="93"/>
      <c r="B9171" s="94"/>
      <c r="C9171" s="94"/>
      <c r="D9171" s="94"/>
      <c r="E9171" s="94"/>
      <c r="F9171" s="93"/>
      <c r="G9171" s="96"/>
    </row>
    <row r="9172">
      <c r="A9172" s="93"/>
      <c r="B9172" s="94"/>
      <c r="C9172" s="94"/>
      <c r="D9172" s="94"/>
      <c r="E9172" s="94"/>
      <c r="F9172" s="93"/>
      <c r="G9172" s="96"/>
    </row>
    <row r="9173">
      <c r="A9173" s="93"/>
      <c r="B9173" s="94"/>
      <c r="C9173" s="94"/>
      <c r="D9173" s="94"/>
      <c r="E9173" s="94"/>
      <c r="F9173" s="93"/>
      <c r="G9173" s="96"/>
    </row>
    <row r="9174">
      <c r="A9174" s="93"/>
      <c r="B9174" s="94"/>
      <c r="C9174" s="94"/>
      <c r="D9174" s="94"/>
      <c r="E9174" s="94"/>
      <c r="F9174" s="93"/>
      <c r="G9174" s="96"/>
    </row>
    <row r="9175">
      <c r="A9175" s="93"/>
      <c r="B9175" s="94"/>
      <c r="C9175" s="94"/>
      <c r="D9175" s="94"/>
      <c r="E9175" s="94"/>
      <c r="F9175" s="93"/>
      <c r="G9175" s="96"/>
    </row>
    <row r="9176">
      <c r="A9176" s="93"/>
      <c r="B9176" s="94"/>
      <c r="C9176" s="94"/>
      <c r="D9176" s="94"/>
      <c r="E9176" s="94"/>
      <c r="F9176" s="93"/>
      <c r="G9176" s="96"/>
    </row>
    <row r="9177">
      <c r="A9177" s="93"/>
      <c r="B9177" s="94"/>
      <c r="C9177" s="94"/>
      <c r="D9177" s="94"/>
      <c r="E9177" s="94"/>
      <c r="F9177" s="93"/>
      <c r="G9177" s="96"/>
    </row>
    <row r="9178">
      <c r="A9178" s="93"/>
      <c r="B9178" s="94"/>
      <c r="C9178" s="94"/>
      <c r="D9178" s="94"/>
      <c r="E9178" s="94"/>
      <c r="F9178" s="93"/>
      <c r="G9178" s="96"/>
    </row>
    <row r="9179">
      <c r="A9179" s="93"/>
      <c r="B9179" s="94"/>
      <c r="C9179" s="94"/>
      <c r="D9179" s="94"/>
      <c r="E9179" s="94"/>
      <c r="F9179" s="93"/>
      <c r="G9179" s="96"/>
    </row>
    <row r="9180">
      <c r="A9180" s="93"/>
      <c r="B9180" s="94"/>
      <c r="C9180" s="94"/>
      <c r="D9180" s="94"/>
      <c r="E9180" s="94"/>
      <c r="F9180" s="93"/>
      <c r="G9180" s="96"/>
    </row>
    <row r="9181">
      <c r="A9181" s="93"/>
      <c r="B9181" s="94"/>
      <c r="C9181" s="94"/>
      <c r="D9181" s="94"/>
      <c r="E9181" s="94"/>
      <c r="F9181" s="93"/>
      <c r="G9181" s="96"/>
    </row>
    <row r="9182">
      <c r="A9182" s="93"/>
      <c r="B9182" s="94"/>
      <c r="C9182" s="94"/>
      <c r="D9182" s="94"/>
      <c r="E9182" s="94"/>
      <c r="F9182" s="93"/>
      <c r="G9182" s="96"/>
    </row>
    <row r="9183">
      <c r="A9183" s="93"/>
      <c r="B9183" s="94"/>
      <c r="C9183" s="94"/>
      <c r="D9183" s="94"/>
      <c r="E9183" s="94"/>
      <c r="F9183" s="93"/>
      <c r="G9183" s="96"/>
    </row>
    <row r="9184">
      <c r="A9184" s="93"/>
      <c r="B9184" s="94"/>
      <c r="C9184" s="94"/>
      <c r="D9184" s="94"/>
      <c r="E9184" s="94"/>
      <c r="F9184" s="93"/>
      <c r="G9184" s="96"/>
    </row>
    <row r="9185">
      <c r="A9185" s="93"/>
      <c r="B9185" s="94"/>
      <c r="C9185" s="94"/>
      <c r="D9185" s="94"/>
      <c r="E9185" s="94"/>
      <c r="F9185" s="93"/>
      <c r="G9185" s="96"/>
    </row>
    <row r="9186">
      <c r="A9186" s="93"/>
      <c r="B9186" s="94"/>
      <c r="C9186" s="94"/>
      <c r="D9186" s="94"/>
      <c r="E9186" s="94"/>
      <c r="F9186" s="93"/>
      <c r="G9186" s="96"/>
    </row>
    <row r="9187">
      <c r="A9187" s="93"/>
      <c r="B9187" s="94"/>
      <c r="C9187" s="94"/>
      <c r="D9187" s="94"/>
      <c r="E9187" s="94"/>
      <c r="F9187" s="93"/>
      <c r="G9187" s="96"/>
    </row>
    <row r="9188">
      <c r="A9188" s="93"/>
      <c r="B9188" s="94"/>
      <c r="C9188" s="94"/>
      <c r="D9188" s="94"/>
      <c r="E9188" s="94"/>
      <c r="F9188" s="93"/>
      <c r="G9188" s="96"/>
    </row>
    <row r="9189">
      <c r="A9189" s="93"/>
      <c r="B9189" s="94"/>
      <c r="C9189" s="94"/>
      <c r="D9189" s="94"/>
      <c r="E9189" s="94"/>
      <c r="F9189" s="93"/>
      <c r="G9189" s="96"/>
    </row>
    <row r="9190">
      <c r="A9190" s="93"/>
      <c r="B9190" s="94"/>
      <c r="C9190" s="94"/>
      <c r="D9190" s="94"/>
      <c r="E9190" s="94"/>
      <c r="F9190" s="93"/>
      <c r="G9190" s="96"/>
    </row>
    <row r="9191">
      <c r="A9191" s="93"/>
      <c r="B9191" s="94"/>
      <c r="C9191" s="94"/>
      <c r="D9191" s="94"/>
      <c r="E9191" s="94"/>
      <c r="F9191" s="93"/>
      <c r="G9191" s="96"/>
    </row>
    <row r="9192">
      <c r="A9192" s="93"/>
      <c r="B9192" s="94"/>
      <c r="C9192" s="94"/>
      <c r="D9192" s="94"/>
      <c r="E9192" s="94"/>
      <c r="F9192" s="93"/>
      <c r="G9192" s="96"/>
    </row>
    <row r="9193">
      <c r="A9193" s="93"/>
      <c r="B9193" s="94"/>
      <c r="C9193" s="94"/>
      <c r="D9193" s="94"/>
      <c r="E9193" s="94"/>
      <c r="F9193" s="93"/>
      <c r="G9193" s="96"/>
    </row>
    <row r="9194">
      <c r="A9194" s="93"/>
      <c r="B9194" s="94"/>
      <c r="C9194" s="94"/>
      <c r="D9194" s="94"/>
      <c r="E9194" s="94"/>
      <c r="F9194" s="93"/>
      <c r="G9194" s="93"/>
    </row>
    <row r="9195">
      <c r="A9195" s="93"/>
      <c r="B9195" s="94"/>
      <c r="C9195" s="94"/>
      <c r="D9195" s="94"/>
      <c r="E9195" s="94"/>
      <c r="F9195" s="93"/>
      <c r="G9195" s="93"/>
    </row>
    <row r="9196">
      <c r="A9196" s="93"/>
      <c r="B9196" s="94"/>
      <c r="C9196" s="94"/>
      <c r="D9196" s="94"/>
      <c r="E9196" s="94"/>
      <c r="F9196" s="93"/>
      <c r="G9196" s="93"/>
    </row>
    <row r="9197">
      <c r="A9197" s="93"/>
      <c r="B9197" s="94"/>
      <c r="C9197" s="94"/>
      <c r="D9197" s="94"/>
      <c r="E9197" s="94"/>
      <c r="F9197" s="93"/>
      <c r="G9197" s="93"/>
    </row>
    <row r="9198">
      <c r="A9198" s="93"/>
      <c r="B9198" s="94"/>
      <c r="C9198" s="94"/>
      <c r="D9198" s="94"/>
      <c r="E9198" s="94"/>
      <c r="F9198" s="93"/>
      <c r="G9198" s="93"/>
    </row>
    <row r="9199">
      <c r="A9199" s="93"/>
      <c r="B9199" s="94"/>
      <c r="C9199" s="94"/>
      <c r="D9199" s="94"/>
      <c r="E9199" s="94"/>
      <c r="F9199" s="93"/>
      <c r="G9199" s="93"/>
    </row>
    <row r="9200">
      <c r="A9200" s="93"/>
      <c r="B9200" s="94"/>
      <c r="C9200" s="94"/>
      <c r="D9200" s="94"/>
      <c r="E9200" s="94"/>
      <c r="F9200" s="93"/>
      <c r="G9200" s="93"/>
    </row>
    <row r="9201">
      <c r="A9201" s="93"/>
      <c r="B9201" s="94"/>
      <c r="C9201" s="94"/>
      <c r="D9201" s="94"/>
      <c r="E9201" s="94"/>
      <c r="F9201" s="93"/>
      <c r="G9201" s="93"/>
    </row>
    <row r="9202">
      <c r="A9202" s="93"/>
      <c r="B9202" s="94"/>
      <c r="C9202" s="94"/>
      <c r="D9202" s="94"/>
      <c r="E9202" s="94"/>
      <c r="F9202" s="93"/>
      <c r="G9202" s="96"/>
    </row>
    <row r="9203">
      <c r="A9203" s="93"/>
      <c r="B9203" s="94"/>
      <c r="C9203" s="94"/>
      <c r="D9203" s="94"/>
      <c r="E9203" s="94"/>
      <c r="F9203" s="93"/>
      <c r="G9203" s="96"/>
    </row>
    <row r="9204">
      <c r="A9204" s="93"/>
      <c r="B9204" s="94"/>
      <c r="C9204" s="94"/>
      <c r="D9204" s="94"/>
      <c r="E9204" s="94"/>
      <c r="F9204" s="93"/>
      <c r="G9204" s="96"/>
    </row>
    <row r="9205">
      <c r="A9205" s="93"/>
      <c r="B9205" s="94"/>
      <c r="C9205" s="94"/>
      <c r="D9205" s="94"/>
      <c r="E9205" s="94"/>
      <c r="F9205" s="93"/>
      <c r="G9205" s="96"/>
    </row>
    <row r="9206">
      <c r="A9206" s="93"/>
      <c r="B9206" s="94"/>
      <c r="C9206" s="94"/>
      <c r="D9206" s="94"/>
      <c r="E9206" s="94"/>
      <c r="F9206" s="93"/>
      <c r="G9206" s="96"/>
    </row>
    <row r="9207">
      <c r="A9207" s="93"/>
      <c r="B9207" s="94"/>
      <c r="C9207" s="94"/>
      <c r="D9207" s="94"/>
      <c r="E9207" s="94"/>
      <c r="F9207" s="93"/>
      <c r="G9207" s="96"/>
    </row>
    <row r="9208">
      <c r="A9208" s="93"/>
      <c r="B9208" s="94"/>
      <c r="C9208" s="94"/>
      <c r="D9208" s="94"/>
      <c r="E9208" s="94"/>
      <c r="F9208" s="93"/>
      <c r="G9208" s="96"/>
    </row>
    <row r="9209">
      <c r="A9209" s="93"/>
      <c r="B9209" s="94"/>
      <c r="C9209" s="94"/>
      <c r="D9209" s="94"/>
      <c r="E9209" s="94"/>
      <c r="F9209" s="93"/>
      <c r="G9209" s="96"/>
    </row>
    <row r="9210">
      <c r="A9210" s="93"/>
      <c r="B9210" s="94"/>
      <c r="C9210" s="94"/>
      <c r="D9210" s="94"/>
      <c r="E9210" s="94"/>
      <c r="F9210" s="93"/>
      <c r="G9210" s="96"/>
    </row>
    <row r="9211">
      <c r="A9211" s="93"/>
      <c r="B9211" s="94"/>
      <c r="C9211" s="94"/>
      <c r="D9211" s="94"/>
      <c r="E9211" s="94"/>
      <c r="F9211" s="93"/>
      <c r="G9211" s="96"/>
    </row>
    <row r="9212">
      <c r="A9212" s="93"/>
      <c r="B9212" s="94"/>
      <c r="C9212" s="94"/>
      <c r="D9212" s="94"/>
      <c r="E9212" s="94"/>
      <c r="F9212" s="93"/>
      <c r="G9212" s="96"/>
    </row>
    <row r="9213">
      <c r="A9213" s="93"/>
      <c r="B9213" s="94"/>
      <c r="C9213" s="94"/>
      <c r="D9213" s="94"/>
      <c r="E9213" s="94"/>
      <c r="F9213" s="93"/>
      <c r="G9213" s="96"/>
    </row>
    <row r="9214">
      <c r="A9214" s="93"/>
      <c r="B9214" s="94"/>
      <c r="C9214" s="94"/>
      <c r="D9214" s="94"/>
      <c r="E9214" s="94"/>
      <c r="F9214" s="93"/>
      <c r="G9214" s="96"/>
    </row>
    <row r="9215">
      <c r="A9215" s="93"/>
      <c r="B9215" s="94"/>
      <c r="C9215" s="94"/>
      <c r="D9215" s="94"/>
      <c r="E9215" s="94"/>
      <c r="F9215" s="93"/>
      <c r="G9215" s="96"/>
    </row>
    <row r="9216">
      <c r="A9216" s="93"/>
      <c r="B9216" s="94"/>
      <c r="C9216" s="94"/>
      <c r="D9216" s="94"/>
      <c r="E9216" s="94"/>
      <c r="F9216" s="93"/>
      <c r="G9216" s="96"/>
    </row>
    <row r="9217">
      <c r="A9217" s="93"/>
      <c r="B9217" s="94"/>
      <c r="C9217" s="94"/>
      <c r="D9217" s="94"/>
      <c r="E9217" s="94"/>
      <c r="F9217" s="93"/>
      <c r="G9217" s="93"/>
    </row>
    <row r="9218">
      <c r="A9218" s="93"/>
      <c r="B9218" s="94"/>
      <c r="C9218" s="94"/>
      <c r="D9218" s="94"/>
      <c r="E9218" s="94"/>
      <c r="F9218" s="93"/>
      <c r="G9218" s="96"/>
    </row>
    <row r="9219">
      <c r="A9219" s="93"/>
      <c r="B9219" s="94"/>
      <c r="C9219" s="94"/>
      <c r="D9219" s="94"/>
      <c r="E9219" s="94"/>
      <c r="F9219" s="93"/>
      <c r="G9219" s="96"/>
    </row>
    <row r="9220">
      <c r="A9220" s="93"/>
      <c r="B9220" s="94"/>
      <c r="C9220" s="94"/>
      <c r="D9220" s="94"/>
      <c r="E9220" s="94"/>
      <c r="F9220" s="93"/>
      <c r="G9220" s="96"/>
    </row>
    <row r="9221">
      <c r="A9221" s="93"/>
      <c r="B9221" s="94"/>
      <c r="C9221" s="94"/>
      <c r="D9221" s="94"/>
      <c r="E9221" s="94"/>
      <c r="F9221" s="93"/>
      <c r="G9221" s="96"/>
    </row>
    <row r="9222">
      <c r="A9222" s="93"/>
      <c r="B9222" s="94"/>
      <c r="C9222" s="94"/>
      <c r="D9222" s="94"/>
      <c r="E9222" s="94"/>
      <c r="F9222" s="93"/>
      <c r="G9222" s="96"/>
    </row>
    <row r="9223">
      <c r="A9223" s="93"/>
      <c r="B9223" s="94"/>
      <c r="C9223" s="94"/>
      <c r="D9223" s="94"/>
      <c r="E9223" s="94"/>
      <c r="F9223" s="93"/>
      <c r="G9223" s="93"/>
    </row>
    <row r="9224">
      <c r="A9224" s="93"/>
      <c r="B9224" s="94"/>
      <c r="C9224" s="94"/>
      <c r="D9224" s="94"/>
      <c r="E9224" s="94"/>
      <c r="F9224" s="93"/>
      <c r="G9224" s="96"/>
    </row>
    <row r="9225">
      <c r="A9225" s="93"/>
      <c r="B9225" s="94"/>
      <c r="C9225" s="94"/>
      <c r="D9225" s="94"/>
      <c r="E9225" s="94"/>
      <c r="F9225" s="93"/>
      <c r="G9225" s="96"/>
    </row>
    <row r="9226">
      <c r="A9226" s="93"/>
      <c r="B9226" s="94"/>
      <c r="C9226" s="94"/>
      <c r="D9226" s="94"/>
      <c r="E9226" s="94"/>
      <c r="F9226" s="93"/>
      <c r="G9226" s="93"/>
    </row>
    <row r="9227">
      <c r="A9227" s="93"/>
      <c r="B9227" s="94"/>
      <c r="C9227" s="94"/>
      <c r="D9227" s="94"/>
      <c r="E9227" s="94"/>
      <c r="F9227" s="93"/>
      <c r="G9227" s="96"/>
    </row>
    <row r="9228">
      <c r="A9228" s="93"/>
      <c r="B9228" s="94"/>
      <c r="C9228" s="94"/>
      <c r="D9228" s="94"/>
      <c r="E9228" s="94"/>
      <c r="F9228" s="93"/>
      <c r="G9228" s="96"/>
    </row>
    <row r="9229">
      <c r="A9229" s="93"/>
      <c r="B9229" s="94"/>
      <c r="C9229" s="94"/>
      <c r="D9229" s="94"/>
      <c r="E9229" s="94"/>
      <c r="F9229" s="93"/>
      <c r="G9229" s="96"/>
    </row>
    <row r="9230">
      <c r="A9230" s="93"/>
      <c r="B9230" s="94"/>
      <c r="C9230" s="94"/>
      <c r="D9230" s="94"/>
      <c r="E9230" s="94"/>
      <c r="F9230" s="93"/>
      <c r="G9230" s="96"/>
    </row>
    <row r="9231">
      <c r="A9231" s="93"/>
      <c r="B9231" s="94"/>
      <c r="C9231" s="94"/>
      <c r="D9231" s="94"/>
      <c r="E9231" s="94"/>
      <c r="F9231" s="93"/>
      <c r="G9231" s="96"/>
    </row>
    <row r="9232">
      <c r="A9232" s="93"/>
      <c r="B9232" s="94"/>
      <c r="C9232" s="94"/>
      <c r="D9232" s="94"/>
      <c r="E9232" s="94"/>
      <c r="F9232" s="93"/>
      <c r="G9232" s="96"/>
    </row>
    <row r="9233">
      <c r="A9233" s="93"/>
      <c r="B9233" s="94"/>
      <c r="C9233" s="94"/>
      <c r="D9233" s="94"/>
      <c r="E9233" s="94"/>
      <c r="F9233" s="93"/>
      <c r="G9233" s="96"/>
    </row>
    <row r="9234">
      <c r="A9234" s="93"/>
      <c r="B9234" s="94"/>
      <c r="C9234" s="94"/>
      <c r="D9234" s="94"/>
      <c r="E9234" s="94"/>
      <c r="F9234" s="93"/>
      <c r="G9234" s="96"/>
    </row>
    <row r="9235">
      <c r="A9235" s="93"/>
      <c r="B9235" s="94"/>
      <c r="C9235" s="94"/>
      <c r="D9235" s="94"/>
      <c r="E9235" s="94"/>
      <c r="F9235" s="93"/>
      <c r="G9235" s="96"/>
    </row>
    <row r="9236">
      <c r="A9236" s="93"/>
      <c r="B9236" s="94"/>
      <c r="C9236" s="94"/>
      <c r="D9236" s="94"/>
      <c r="E9236" s="94"/>
      <c r="F9236" s="93"/>
      <c r="G9236" s="96"/>
    </row>
    <row r="9237">
      <c r="A9237" s="93"/>
      <c r="B9237" s="94"/>
      <c r="C9237" s="94"/>
      <c r="D9237" s="94"/>
      <c r="E9237" s="94"/>
      <c r="F9237" s="93"/>
      <c r="G9237" s="96"/>
    </row>
    <row r="9238">
      <c r="A9238" s="93"/>
      <c r="B9238" s="94"/>
      <c r="C9238" s="94"/>
      <c r="D9238" s="94"/>
      <c r="E9238" s="94"/>
      <c r="F9238" s="93"/>
      <c r="G9238" s="93"/>
    </row>
    <row r="9239">
      <c r="A9239" s="93"/>
      <c r="B9239" s="94"/>
      <c r="C9239" s="94"/>
      <c r="D9239" s="94"/>
      <c r="E9239" s="94"/>
      <c r="F9239" s="93"/>
      <c r="G9239" s="93"/>
    </row>
    <row r="9240">
      <c r="A9240" s="93"/>
      <c r="B9240" s="94"/>
      <c r="C9240" s="94"/>
      <c r="D9240" s="94"/>
      <c r="E9240" s="94"/>
      <c r="F9240" s="93"/>
      <c r="G9240" s="96"/>
    </row>
    <row r="9241">
      <c r="A9241" s="93"/>
      <c r="B9241" s="94"/>
      <c r="C9241" s="94"/>
      <c r="D9241" s="94"/>
      <c r="E9241" s="94"/>
      <c r="F9241" s="93"/>
      <c r="G9241" s="96"/>
    </row>
    <row r="9242">
      <c r="A9242" s="93"/>
      <c r="B9242" s="94"/>
      <c r="C9242" s="94"/>
      <c r="D9242" s="94"/>
      <c r="E9242" s="94"/>
      <c r="F9242" s="93"/>
      <c r="G9242" s="96"/>
    </row>
    <row r="9243">
      <c r="A9243" s="93"/>
      <c r="B9243" s="94"/>
      <c r="C9243" s="94"/>
      <c r="D9243" s="94"/>
      <c r="E9243" s="94"/>
      <c r="F9243" s="93"/>
      <c r="G9243" s="96"/>
    </row>
    <row r="9244">
      <c r="A9244" s="93"/>
      <c r="B9244" s="94"/>
      <c r="C9244" s="94"/>
      <c r="D9244" s="94"/>
      <c r="E9244" s="94"/>
      <c r="F9244" s="93"/>
      <c r="G9244" s="96"/>
    </row>
    <row r="9245">
      <c r="A9245" s="93"/>
      <c r="B9245" s="94"/>
      <c r="C9245" s="94"/>
      <c r="D9245" s="94"/>
      <c r="E9245" s="94"/>
      <c r="F9245" s="93"/>
      <c r="G9245" s="96"/>
    </row>
    <row r="9246">
      <c r="A9246" s="93"/>
      <c r="B9246" s="94"/>
      <c r="C9246" s="94"/>
      <c r="D9246" s="94"/>
      <c r="E9246" s="94"/>
      <c r="F9246" s="93"/>
      <c r="G9246" s="96"/>
    </row>
    <row r="9247">
      <c r="A9247" s="93"/>
      <c r="B9247" s="94"/>
      <c r="C9247" s="94"/>
      <c r="D9247" s="94"/>
      <c r="E9247" s="94"/>
      <c r="F9247" s="93"/>
      <c r="G9247" s="93"/>
    </row>
    <row r="9248">
      <c r="A9248" s="93"/>
      <c r="B9248" s="94"/>
      <c r="C9248" s="94"/>
      <c r="D9248" s="94"/>
      <c r="E9248" s="94"/>
      <c r="F9248" s="93"/>
      <c r="G9248" s="93"/>
    </row>
    <row r="9249">
      <c r="A9249" s="93"/>
      <c r="B9249" s="94"/>
      <c r="C9249" s="94"/>
      <c r="D9249" s="94"/>
      <c r="E9249" s="94"/>
      <c r="F9249" s="93"/>
      <c r="G9249" s="93"/>
    </row>
    <row r="9250">
      <c r="A9250" s="93"/>
      <c r="B9250" s="94"/>
      <c r="C9250" s="94"/>
      <c r="D9250" s="94"/>
      <c r="E9250" s="94"/>
      <c r="F9250" s="93"/>
      <c r="G9250" s="93"/>
    </row>
    <row r="9251">
      <c r="A9251" s="93"/>
      <c r="B9251" s="94"/>
      <c r="C9251" s="94"/>
      <c r="D9251" s="94"/>
      <c r="E9251" s="94"/>
      <c r="F9251" s="93"/>
      <c r="G9251" s="96"/>
    </row>
    <row r="9252">
      <c r="A9252" s="93"/>
      <c r="B9252" s="94"/>
      <c r="C9252" s="94"/>
      <c r="D9252" s="94"/>
      <c r="E9252" s="94"/>
      <c r="F9252" s="93"/>
      <c r="G9252" s="96"/>
    </row>
    <row r="9253">
      <c r="A9253" s="93"/>
      <c r="B9253" s="94"/>
      <c r="C9253" s="94"/>
      <c r="D9253" s="94"/>
      <c r="E9253" s="94"/>
      <c r="F9253" s="93"/>
      <c r="G9253" s="96"/>
    </row>
    <row r="9254">
      <c r="A9254" s="93"/>
      <c r="B9254" s="94"/>
      <c r="C9254" s="94"/>
      <c r="D9254" s="94"/>
      <c r="E9254" s="94"/>
      <c r="F9254" s="93"/>
      <c r="G9254" s="96"/>
    </row>
    <row r="9255">
      <c r="A9255" s="93"/>
      <c r="B9255" s="94"/>
      <c r="C9255" s="94"/>
      <c r="D9255" s="94"/>
      <c r="E9255" s="94"/>
      <c r="F9255" s="93"/>
      <c r="G9255" s="96"/>
    </row>
    <row r="9256">
      <c r="A9256" s="93"/>
      <c r="B9256" s="94"/>
      <c r="C9256" s="94"/>
      <c r="D9256" s="94"/>
      <c r="E9256" s="94"/>
      <c r="F9256" s="93"/>
      <c r="G9256" s="93"/>
    </row>
    <row r="9257">
      <c r="A9257" s="93"/>
      <c r="B9257" s="94"/>
      <c r="C9257" s="94"/>
      <c r="D9257" s="94"/>
      <c r="E9257" s="94"/>
      <c r="F9257" s="93"/>
      <c r="G9257" s="93"/>
    </row>
    <row r="9258">
      <c r="A9258" s="93"/>
      <c r="B9258" s="94"/>
      <c r="C9258" s="94"/>
      <c r="D9258" s="94"/>
      <c r="E9258" s="94"/>
      <c r="F9258" s="93"/>
      <c r="G9258" s="96"/>
    </row>
    <row r="9259">
      <c r="A9259" s="93"/>
      <c r="B9259" s="94"/>
      <c r="C9259" s="94"/>
      <c r="D9259" s="94"/>
      <c r="E9259" s="94"/>
      <c r="F9259" s="93"/>
      <c r="G9259" s="93"/>
    </row>
    <row r="9260">
      <c r="A9260" s="93"/>
      <c r="B9260" s="94"/>
      <c r="C9260" s="94"/>
      <c r="D9260" s="94"/>
      <c r="E9260" s="94"/>
      <c r="F9260" s="93"/>
      <c r="G9260" s="93"/>
    </row>
    <row r="9261">
      <c r="A9261" s="93"/>
      <c r="B9261" s="94"/>
      <c r="C9261" s="94"/>
      <c r="D9261" s="94"/>
      <c r="E9261" s="94"/>
      <c r="F9261" s="93"/>
      <c r="G9261" s="93"/>
    </row>
    <row r="9262">
      <c r="A9262" s="93"/>
      <c r="B9262" s="94"/>
      <c r="C9262" s="94"/>
      <c r="D9262" s="94"/>
      <c r="E9262" s="94"/>
      <c r="F9262" s="93"/>
      <c r="G9262" s="96"/>
    </row>
    <row r="9263">
      <c r="A9263" s="93"/>
      <c r="B9263" s="94"/>
      <c r="C9263" s="94"/>
      <c r="D9263" s="94"/>
      <c r="E9263" s="94"/>
      <c r="F9263" s="93"/>
      <c r="G9263" s="96"/>
    </row>
    <row r="9264">
      <c r="A9264" s="93"/>
      <c r="B9264" s="94"/>
      <c r="C9264" s="94"/>
      <c r="D9264" s="94"/>
      <c r="E9264" s="94"/>
      <c r="F9264" s="93"/>
      <c r="G9264" s="96"/>
    </row>
    <row r="9265">
      <c r="A9265" s="93"/>
      <c r="B9265" s="94"/>
      <c r="C9265" s="94"/>
      <c r="D9265" s="94"/>
      <c r="E9265" s="94"/>
      <c r="F9265" s="93"/>
      <c r="G9265" s="96"/>
    </row>
    <row r="9266">
      <c r="A9266" s="93"/>
      <c r="B9266" s="94"/>
      <c r="C9266" s="94"/>
      <c r="D9266" s="94"/>
      <c r="E9266" s="94"/>
      <c r="F9266" s="93"/>
      <c r="G9266" s="96"/>
    </row>
    <row r="9267">
      <c r="A9267" s="93"/>
      <c r="B9267" s="94"/>
      <c r="C9267" s="94"/>
      <c r="D9267" s="94"/>
      <c r="E9267" s="94"/>
      <c r="F9267" s="93"/>
      <c r="G9267" s="96"/>
    </row>
    <row r="9268">
      <c r="A9268" s="93"/>
      <c r="B9268" s="94"/>
      <c r="C9268" s="94"/>
      <c r="D9268" s="94"/>
      <c r="E9268" s="94"/>
      <c r="F9268" s="93"/>
      <c r="G9268" s="96"/>
    </row>
    <row r="9269">
      <c r="A9269" s="93"/>
      <c r="B9269" s="94"/>
      <c r="C9269" s="94"/>
      <c r="D9269" s="94"/>
      <c r="E9269" s="94"/>
      <c r="F9269" s="93"/>
      <c r="G9269" s="96"/>
    </row>
    <row r="9270">
      <c r="A9270" s="93"/>
      <c r="B9270" s="94"/>
      <c r="C9270" s="94"/>
      <c r="D9270" s="94"/>
      <c r="E9270" s="94"/>
      <c r="F9270" s="93"/>
      <c r="G9270" s="96"/>
    </row>
    <row r="9271">
      <c r="A9271" s="93"/>
      <c r="B9271" s="94"/>
      <c r="C9271" s="94"/>
      <c r="D9271" s="94"/>
      <c r="E9271" s="94"/>
      <c r="F9271" s="93"/>
      <c r="G9271" s="96"/>
    </row>
    <row r="9272">
      <c r="A9272" s="93"/>
      <c r="B9272" s="94"/>
      <c r="C9272" s="94"/>
      <c r="D9272" s="94"/>
      <c r="E9272" s="94"/>
      <c r="F9272" s="93"/>
      <c r="G9272" s="96"/>
    </row>
    <row r="9273">
      <c r="A9273" s="93"/>
      <c r="B9273" s="94"/>
      <c r="C9273" s="94"/>
      <c r="D9273" s="94"/>
      <c r="E9273" s="94"/>
      <c r="F9273" s="93"/>
      <c r="G9273" s="96"/>
    </row>
    <row r="9274">
      <c r="A9274" s="93"/>
      <c r="B9274" s="94"/>
      <c r="C9274" s="94"/>
      <c r="D9274" s="94"/>
      <c r="E9274" s="94"/>
      <c r="F9274" s="93"/>
      <c r="G9274" s="96"/>
    </row>
    <row r="9275">
      <c r="A9275" s="93"/>
      <c r="B9275" s="94"/>
      <c r="C9275" s="94"/>
      <c r="D9275" s="94"/>
      <c r="E9275" s="94"/>
      <c r="F9275" s="93"/>
      <c r="G9275" s="96"/>
    </row>
    <row r="9276">
      <c r="A9276" s="93"/>
      <c r="B9276" s="94"/>
      <c r="C9276" s="94"/>
      <c r="D9276" s="94"/>
      <c r="E9276" s="94"/>
      <c r="F9276" s="93"/>
      <c r="G9276" s="96"/>
    </row>
    <row r="9277">
      <c r="A9277" s="93"/>
      <c r="B9277" s="94"/>
      <c r="C9277" s="94"/>
      <c r="D9277" s="94"/>
      <c r="E9277" s="94"/>
      <c r="F9277" s="93"/>
      <c r="G9277" s="93"/>
    </row>
    <row r="9278">
      <c r="A9278" s="93"/>
      <c r="B9278" s="94"/>
      <c r="C9278" s="94"/>
      <c r="D9278" s="94"/>
      <c r="E9278" s="94"/>
      <c r="F9278" s="93"/>
      <c r="G9278" s="93"/>
    </row>
    <row r="9279">
      <c r="A9279" s="93"/>
      <c r="B9279" s="94"/>
      <c r="C9279" s="94"/>
      <c r="D9279" s="94"/>
      <c r="E9279" s="94"/>
      <c r="F9279" s="93"/>
      <c r="G9279" s="93"/>
    </row>
    <row r="9280">
      <c r="A9280" s="93"/>
      <c r="B9280" s="94"/>
      <c r="C9280" s="94"/>
      <c r="D9280" s="94"/>
      <c r="E9280" s="94"/>
      <c r="F9280" s="93"/>
      <c r="G9280" s="93"/>
    </row>
    <row r="9281">
      <c r="A9281" s="93"/>
      <c r="B9281" s="94"/>
      <c r="C9281" s="94"/>
      <c r="D9281" s="94"/>
      <c r="E9281" s="94"/>
      <c r="F9281" s="93"/>
      <c r="G9281" s="93"/>
    </row>
    <row r="9282">
      <c r="A9282" s="93"/>
      <c r="B9282" s="94"/>
      <c r="C9282" s="94"/>
      <c r="D9282" s="94"/>
      <c r="E9282" s="94"/>
      <c r="F9282" s="93"/>
      <c r="G9282" s="93"/>
    </row>
    <row r="9283">
      <c r="A9283" s="93"/>
      <c r="B9283" s="94"/>
      <c r="C9283" s="94"/>
      <c r="D9283" s="94"/>
      <c r="E9283" s="94"/>
      <c r="F9283" s="93"/>
      <c r="G9283" s="93"/>
    </row>
    <row r="9284">
      <c r="A9284" s="93"/>
      <c r="B9284" s="94"/>
      <c r="C9284" s="94"/>
      <c r="D9284" s="94"/>
      <c r="E9284" s="94"/>
      <c r="F9284" s="93"/>
      <c r="G9284" s="93"/>
    </row>
    <row r="9285">
      <c r="A9285" s="93"/>
      <c r="B9285" s="94"/>
      <c r="C9285" s="94"/>
      <c r="D9285" s="94"/>
      <c r="E9285" s="94"/>
      <c r="F9285" s="93"/>
      <c r="G9285" s="96"/>
    </row>
    <row r="9286">
      <c r="A9286" s="93"/>
      <c r="B9286" s="94"/>
      <c r="C9286" s="94"/>
      <c r="D9286" s="94"/>
      <c r="E9286" s="94"/>
      <c r="F9286" s="93"/>
      <c r="G9286" s="96"/>
    </row>
    <row r="9287">
      <c r="A9287" s="93"/>
      <c r="B9287" s="94"/>
      <c r="C9287" s="94"/>
      <c r="D9287" s="94"/>
      <c r="E9287" s="94"/>
      <c r="F9287" s="93"/>
      <c r="G9287" s="96"/>
    </row>
    <row r="9288">
      <c r="A9288" s="93"/>
      <c r="B9288" s="94"/>
      <c r="C9288" s="94"/>
      <c r="D9288" s="94"/>
      <c r="E9288" s="94"/>
      <c r="F9288" s="93"/>
      <c r="G9288" s="96"/>
    </row>
    <row r="9289">
      <c r="A9289" s="93"/>
      <c r="B9289" s="94"/>
      <c r="C9289" s="94"/>
      <c r="D9289" s="94"/>
      <c r="E9289" s="94"/>
      <c r="F9289" s="93"/>
      <c r="G9289" s="96"/>
    </row>
    <row r="9290">
      <c r="A9290" s="93"/>
      <c r="B9290" s="94"/>
      <c r="C9290" s="94"/>
      <c r="D9290" s="94"/>
      <c r="E9290" s="94"/>
      <c r="F9290" s="93"/>
      <c r="G9290" s="96"/>
    </row>
    <row r="9291">
      <c r="A9291" s="93"/>
      <c r="B9291" s="94"/>
      <c r="C9291" s="94"/>
      <c r="D9291" s="94"/>
      <c r="E9291" s="94"/>
      <c r="F9291" s="93"/>
      <c r="G9291" s="96"/>
    </row>
    <row r="9292">
      <c r="A9292" s="93"/>
      <c r="B9292" s="94"/>
      <c r="C9292" s="94"/>
      <c r="D9292" s="94"/>
      <c r="E9292" s="94"/>
      <c r="F9292" s="93"/>
      <c r="G9292" s="96"/>
    </row>
    <row r="9293">
      <c r="A9293" s="93"/>
      <c r="B9293" s="94"/>
      <c r="C9293" s="94"/>
      <c r="D9293" s="94"/>
      <c r="E9293" s="94"/>
      <c r="F9293" s="93"/>
      <c r="G9293" s="96"/>
    </row>
    <row r="9294">
      <c r="A9294" s="93"/>
      <c r="B9294" s="94"/>
      <c r="C9294" s="94"/>
      <c r="D9294" s="94"/>
      <c r="E9294" s="94"/>
      <c r="F9294" s="93"/>
      <c r="G9294" s="93"/>
    </row>
    <row r="9295">
      <c r="A9295" s="93"/>
      <c r="B9295" s="94"/>
      <c r="C9295" s="94"/>
      <c r="D9295" s="94"/>
      <c r="E9295" s="94"/>
      <c r="F9295" s="93"/>
      <c r="G9295" s="96"/>
    </row>
    <row r="9296">
      <c r="A9296" s="93"/>
      <c r="B9296" s="94"/>
      <c r="C9296" s="94"/>
      <c r="D9296" s="94"/>
      <c r="E9296" s="94"/>
      <c r="F9296" s="93"/>
      <c r="G9296" s="96"/>
    </row>
    <row r="9297">
      <c r="A9297" s="93"/>
      <c r="B9297" s="94"/>
      <c r="C9297" s="94"/>
      <c r="D9297" s="94"/>
      <c r="E9297" s="94"/>
      <c r="F9297" s="93"/>
      <c r="G9297" s="96"/>
    </row>
    <row r="9298">
      <c r="A9298" s="93"/>
      <c r="B9298" s="94"/>
      <c r="C9298" s="94"/>
      <c r="D9298" s="94"/>
      <c r="E9298" s="94"/>
      <c r="F9298" s="93"/>
      <c r="G9298" s="96"/>
    </row>
    <row r="9299">
      <c r="A9299" s="93"/>
      <c r="B9299" s="94"/>
      <c r="C9299" s="94"/>
      <c r="D9299" s="94"/>
      <c r="E9299" s="94"/>
      <c r="F9299" s="93"/>
      <c r="G9299" s="96"/>
    </row>
    <row r="9300">
      <c r="A9300" s="93"/>
      <c r="B9300" s="94"/>
      <c r="C9300" s="94"/>
      <c r="D9300" s="94"/>
      <c r="E9300" s="94"/>
      <c r="F9300" s="93"/>
      <c r="G9300" s="96"/>
    </row>
    <row r="9301">
      <c r="A9301" s="93"/>
      <c r="B9301" s="94"/>
      <c r="C9301" s="94"/>
      <c r="D9301" s="94"/>
      <c r="E9301" s="94"/>
      <c r="F9301" s="93"/>
      <c r="G9301" s="96"/>
    </row>
    <row r="9302">
      <c r="A9302" s="93"/>
      <c r="B9302" s="94"/>
      <c r="C9302" s="94"/>
      <c r="D9302" s="94"/>
      <c r="E9302" s="94"/>
      <c r="F9302" s="93"/>
      <c r="G9302" s="96"/>
    </row>
    <row r="9303">
      <c r="A9303" s="93"/>
      <c r="B9303" s="94"/>
      <c r="C9303" s="94"/>
      <c r="D9303" s="94"/>
      <c r="E9303" s="94"/>
      <c r="F9303" s="93"/>
      <c r="G9303" s="96"/>
    </row>
    <row r="9304">
      <c r="A9304" s="93"/>
      <c r="B9304" s="94"/>
      <c r="C9304" s="94"/>
      <c r="D9304" s="94"/>
      <c r="E9304" s="94"/>
      <c r="F9304" s="93"/>
      <c r="G9304" s="96"/>
    </row>
    <row r="9305">
      <c r="A9305" s="93"/>
      <c r="B9305" s="94"/>
      <c r="C9305" s="94"/>
      <c r="D9305" s="94"/>
      <c r="E9305" s="94"/>
      <c r="F9305" s="93"/>
      <c r="G9305" s="93"/>
    </row>
    <row r="9306">
      <c r="A9306" s="93"/>
      <c r="B9306" s="94"/>
      <c r="C9306" s="94"/>
      <c r="D9306" s="94"/>
      <c r="E9306" s="94"/>
      <c r="F9306" s="93"/>
      <c r="G9306" s="93"/>
    </row>
    <row r="9307">
      <c r="A9307" s="93"/>
      <c r="B9307" s="94"/>
      <c r="C9307" s="94"/>
      <c r="D9307" s="94"/>
      <c r="E9307" s="94"/>
      <c r="F9307" s="93"/>
      <c r="G9307" s="93"/>
    </row>
    <row r="9308">
      <c r="A9308" s="93"/>
      <c r="B9308" s="94"/>
      <c r="C9308" s="94"/>
      <c r="D9308" s="94"/>
      <c r="E9308" s="94"/>
      <c r="F9308" s="93"/>
      <c r="G9308" s="96"/>
    </row>
    <row r="9309">
      <c r="A9309" s="93"/>
      <c r="B9309" s="94"/>
      <c r="C9309" s="94"/>
      <c r="D9309" s="94"/>
      <c r="E9309" s="94"/>
      <c r="F9309" s="93"/>
      <c r="G9309" s="96"/>
    </row>
    <row r="9310">
      <c r="A9310" s="93"/>
      <c r="B9310" s="94"/>
      <c r="C9310" s="94"/>
      <c r="D9310" s="94"/>
      <c r="E9310" s="94"/>
      <c r="F9310" s="93"/>
      <c r="G9310" s="96"/>
    </row>
    <row r="9311">
      <c r="A9311" s="93"/>
      <c r="B9311" s="94"/>
      <c r="C9311" s="94"/>
      <c r="D9311" s="94"/>
      <c r="E9311" s="94"/>
      <c r="F9311" s="93"/>
      <c r="G9311" s="96"/>
    </row>
    <row r="9312">
      <c r="A9312" s="93"/>
      <c r="B9312" s="94"/>
      <c r="C9312" s="94"/>
      <c r="D9312" s="94"/>
      <c r="E9312" s="94"/>
      <c r="F9312" s="93"/>
      <c r="G9312" s="93"/>
    </row>
    <row r="9313">
      <c r="A9313" s="93"/>
      <c r="B9313" s="94"/>
      <c r="C9313" s="94"/>
      <c r="D9313" s="94"/>
      <c r="E9313" s="94"/>
      <c r="F9313" s="93"/>
      <c r="G9313" s="93"/>
    </row>
    <row r="9314">
      <c r="A9314" s="93"/>
      <c r="B9314" s="94"/>
      <c r="C9314" s="94"/>
      <c r="D9314" s="94"/>
      <c r="E9314" s="94"/>
      <c r="F9314" s="93"/>
      <c r="G9314" s="96"/>
    </row>
    <row r="9315">
      <c r="A9315" s="93"/>
      <c r="B9315" s="94"/>
      <c r="C9315" s="94"/>
      <c r="D9315" s="94"/>
      <c r="E9315" s="94"/>
      <c r="F9315" s="93"/>
      <c r="G9315" s="96"/>
    </row>
    <row r="9316">
      <c r="A9316" s="93"/>
      <c r="B9316" s="94"/>
      <c r="C9316" s="94"/>
      <c r="D9316" s="94"/>
      <c r="E9316" s="94"/>
      <c r="F9316" s="93"/>
      <c r="G9316" s="96"/>
    </row>
    <row r="9317">
      <c r="A9317" s="93"/>
      <c r="B9317" s="94"/>
      <c r="C9317" s="94"/>
      <c r="D9317" s="94"/>
      <c r="E9317" s="94"/>
      <c r="F9317" s="93"/>
      <c r="G9317" s="96"/>
    </row>
    <row r="9318">
      <c r="A9318" s="93"/>
      <c r="B9318" s="94"/>
      <c r="C9318" s="94"/>
      <c r="D9318" s="94"/>
      <c r="E9318" s="94"/>
      <c r="F9318" s="93"/>
      <c r="G9318" s="96"/>
    </row>
    <row r="9319">
      <c r="A9319" s="93"/>
      <c r="B9319" s="94"/>
      <c r="C9319" s="94"/>
      <c r="D9319" s="94"/>
      <c r="E9319" s="94"/>
      <c r="F9319" s="93"/>
      <c r="G9319" s="96"/>
    </row>
    <row r="9320">
      <c r="A9320" s="93"/>
      <c r="B9320" s="94"/>
      <c r="C9320" s="94"/>
      <c r="D9320" s="94"/>
      <c r="E9320" s="94"/>
      <c r="F9320" s="93"/>
      <c r="G9320" s="96"/>
    </row>
    <row r="9321">
      <c r="A9321" s="93"/>
      <c r="B9321" s="94"/>
      <c r="C9321" s="94"/>
      <c r="D9321" s="94"/>
      <c r="E9321" s="94"/>
      <c r="F9321" s="93"/>
      <c r="G9321" s="96"/>
    </row>
    <row r="9322">
      <c r="A9322" s="93"/>
      <c r="B9322" s="94"/>
      <c r="C9322" s="94"/>
      <c r="D9322" s="94"/>
      <c r="E9322" s="94"/>
      <c r="F9322" s="93"/>
      <c r="G9322" s="96"/>
    </row>
    <row r="9323">
      <c r="A9323" s="93"/>
      <c r="B9323" s="94"/>
      <c r="C9323" s="94"/>
      <c r="D9323" s="94"/>
      <c r="E9323" s="94"/>
      <c r="F9323" s="93"/>
      <c r="G9323" s="96"/>
    </row>
    <row r="9324">
      <c r="A9324" s="93"/>
      <c r="B9324" s="94"/>
      <c r="C9324" s="94"/>
      <c r="D9324" s="94"/>
      <c r="E9324" s="94"/>
      <c r="F9324" s="93"/>
      <c r="G9324" s="96"/>
    </row>
    <row r="9325">
      <c r="A9325" s="93"/>
      <c r="B9325" s="94"/>
      <c r="C9325" s="94"/>
      <c r="D9325" s="94"/>
      <c r="E9325" s="94"/>
      <c r="F9325" s="93"/>
      <c r="G9325" s="96"/>
    </row>
    <row r="9326">
      <c r="A9326" s="93"/>
      <c r="B9326" s="94"/>
      <c r="C9326" s="94"/>
      <c r="D9326" s="94"/>
      <c r="E9326" s="94"/>
      <c r="F9326" s="93"/>
      <c r="G9326" s="93"/>
    </row>
    <row r="9327">
      <c r="A9327" s="93"/>
      <c r="B9327" s="94"/>
      <c r="C9327" s="94"/>
      <c r="D9327" s="94"/>
      <c r="E9327" s="94"/>
      <c r="F9327" s="93"/>
      <c r="G9327" s="93"/>
    </row>
    <row r="9328">
      <c r="A9328" s="93"/>
      <c r="B9328" s="94"/>
      <c r="C9328" s="94"/>
      <c r="D9328" s="94"/>
      <c r="E9328" s="94"/>
      <c r="F9328" s="93"/>
      <c r="G9328" s="93"/>
    </row>
    <row r="9329">
      <c r="A9329" s="93"/>
      <c r="B9329" s="94"/>
      <c r="C9329" s="94"/>
      <c r="D9329" s="94"/>
      <c r="E9329" s="94"/>
      <c r="F9329" s="93"/>
      <c r="G9329" s="93"/>
    </row>
    <row r="9330">
      <c r="A9330" s="93"/>
      <c r="B9330" s="94"/>
      <c r="C9330" s="94"/>
      <c r="D9330" s="94"/>
      <c r="E9330" s="94"/>
      <c r="F9330" s="93"/>
      <c r="G9330" s="93"/>
    </row>
    <row r="9331">
      <c r="A9331" s="93"/>
      <c r="B9331" s="94"/>
      <c r="C9331" s="94"/>
      <c r="D9331" s="94"/>
      <c r="E9331" s="94"/>
      <c r="F9331" s="93"/>
      <c r="G9331" s="93"/>
    </row>
    <row r="9332">
      <c r="A9332" s="93"/>
      <c r="B9332" s="94"/>
      <c r="C9332" s="94"/>
      <c r="D9332" s="94"/>
      <c r="E9332" s="94"/>
      <c r="F9332" s="93"/>
      <c r="G9332" s="96"/>
    </row>
    <row r="9333">
      <c r="A9333" s="93"/>
      <c r="B9333" s="94"/>
      <c r="C9333" s="94"/>
      <c r="D9333" s="94"/>
      <c r="E9333" s="94"/>
      <c r="F9333" s="93"/>
      <c r="G9333" s="96"/>
    </row>
    <row r="9334">
      <c r="A9334" s="93"/>
      <c r="B9334" s="94"/>
      <c r="C9334" s="94"/>
      <c r="D9334" s="94"/>
      <c r="E9334" s="94"/>
      <c r="F9334" s="93"/>
      <c r="G9334" s="96"/>
    </row>
    <row r="9335">
      <c r="A9335" s="93"/>
      <c r="B9335" s="94"/>
      <c r="C9335" s="94"/>
      <c r="D9335" s="94"/>
      <c r="E9335" s="94"/>
      <c r="F9335" s="93"/>
      <c r="G9335" s="96"/>
    </row>
    <row r="9336">
      <c r="A9336" s="93"/>
      <c r="B9336" s="94"/>
      <c r="C9336" s="94"/>
      <c r="D9336" s="94"/>
      <c r="E9336" s="94"/>
      <c r="F9336" s="93"/>
      <c r="G9336" s="96"/>
    </row>
    <row r="9337">
      <c r="A9337" s="93"/>
      <c r="B9337" s="94"/>
      <c r="C9337" s="94"/>
      <c r="D9337" s="94"/>
      <c r="E9337" s="94"/>
      <c r="F9337" s="93"/>
      <c r="G9337" s="96"/>
    </row>
    <row r="9338">
      <c r="A9338" s="93"/>
      <c r="B9338" s="94"/>
      <c r="C9338" s="94"/>
      <c r="D9338" s="94"/>
      <c r="E9338" s="94"/>
      <c r="F9338" s="93"/>
      <c r="G9338" s="96"/>
    </row>
    <row r="9339">
      <c r="A9339" s="93"/>
      <c r="B9339" s="94"/>
      <c r="C9339" s="94"/>
      <c r="D9339" s="94"/>
      <c r="E9339" s="94"/>
      <c r="F9339" s="93"/>
      <c r="G9339" s="96"/>
    </row>
    <row r="9340">
      <c r="A9340" s="93"/>
      <c r="B9340" s="94"/>
      <c r="C9340" s="94"/>
      <c r="D9340" s="94"/>
      <c r="E9340" s="94"/>
      <c r="F9340" s="93"/>
      <c r="G9340" s="96"/>
    </row>
    <row r="9341">
      <c r="A9341" s="93"/>
      <c r="B9341" s="94"/>
      <c r="C9341" s="94"/>
      <c r="D9341" s="94"/>
      <c r="E9341" s="94"/>
      <c r="F9341" s="93"/>
      <c r="G9341" s="96"/>
    </row>
    <row r="9342">
      <c r="A9342" s="93"/>
      <c r="B9342" s="94"/>
      <c r="C9342" s="94"/>
      <c r="D9342" s="94"/>
      <c r="E9342" s="94"/>
      <c r="F9342" s="93"/>
      <c r="G9342" s="96"/>
    </row>
    <row r="9343">
      <c r="A9343" s="93"/>
      <c r="B9343" s="94"/>
      <c r="C9343" s="94"/>
      <c r="D9343" s="94"/>
      <c r="E9343" s="94"/>
      <c r="F9343" s="93"/>
      <c r="G9343" s="93"/>
    </row>
    <row r="9344">
      <c r="A9344" s="93"/>
      <c r="B9344" s="94"/>
      <c r="C9344" s="94"/>
      <c r="D9344" s="94"/>
      <c r="E9344" s="94"/>
      <c r="F9344" s="93"/>
      <c r="G9344" s="93"/>
    </row>
    <row r="9345">
      <c r="A9345" s="93"/>
      <c r="B9345" s="94"/>
      <c r="C9345" s="94"/>
      <c r="D9345" s="94"/>
      <c r="E9345" s="94"/>
      <c r="F9345" s="93"/>
      <c r="G9345" s="93"/>
    </row>
    <row r="9346">
      <c r="A9346" s="93"/>
      <c r="B9346" s="94"/>
      <c r="C9346" s="94"/>
      <c r="D9346" s="94"/>
      <c r="E9346" s="94"/>
      <c r="F9346" s="93"/>
      <c r="G9346" s="96"/>
    </row>
    <row r="9347">
      <c r="A9347" s="93"/>
      <c r="B9347" s="94"/>
      <c r="C9347" s="94"/>
      <c r="D9347" s="94"/>
      <c r="E9347" s="94"/>
      <c r="F9347" s="93"/>
      <c r="G9347" s="96"/>
    </row>
    <row r="9348">
      <c r="A9348" s="93"/>
      <c r="B9348" s="94"/>
      <c r="C9348" s="94"/>
      <c r="D9348" s="94"/>
      <c r="E9348" s="94"/>
      <c r="F9348" s="93"/>
      <c r="G9348" s="96"/>
    </row>
    <row r="9349">
      <c r="A9349" s="93"/>
      <c r="B9349" s="94"/>
      <c r="C9349" s="94"/>
      <c r="D9349" s="94"/>
      <c r="E9349" s="94"/>
      <c r="F9349" s="93"/>
      <c r="G9349" s="96"/>
    </row>
    <row r="9350">
      <c r="A9350" s="93"/>
      <c r="B9350" s="94"/>
      <c r="C9350" s="94"/>
      <c r="D9350" s="94"/>
      <c r="E9350" s="94"/>
      <c r="F9350" s="93"/>
      <c r="G9350" s="96"/>
    </row>
    <row r="9351">
      <c r="A9351" s="93"/>
      <c r="B9351" s="94"/>
      <c r="C9351" s="94"/>
      <c r="D9351" s="94"/>
      <c r="E9351" s="94"/>
      <c r="F9351" s="93"/>
      <c r="G9351" s="96"/>
    </row>
    <row r="9352">
      <c r="A9352" s="93"/>
      <c r="B9352" s="94"/>
      <c r="C9352" s="94"/>
      <c r="D9352" s="94"/>
      <c r="E9352" s="94"/>
      <c r="F9352" s="93"/>
      <c r="G9352" s="96"/>
    </row>
    <row r="9353">
      <c r="A9353" s="93"/>
      <c r="B9353" s="94"/>
      <c r="C9353" s="94"/>
      <c r="D9353" s="94"/>
      <c r="E9353" s="94"/>
      <c r="F9353" s="93"/>
      <c r="G9353" s="96"/>
    </row>
    <row r="9354">
      <c r="A9354" s="93"/>
      <c r="B9354" s="94"/>
      <c r="C9354" s="94"/>
      <c r="D9354" s="94"/>
      <c r="E9354" s="94"/>
      <c r="F9354" s="93"/>
      <c r="G9354" s="96"/>
    </row>
    <row r="9355">
      <c r="A9355" s="93"/>
      <c r="B9355" s="94"/>
      <c r="C9355" s="94"/>
      <c r="D9355" s="94"/>
      <c r="E9355" s="94"/>
      <c r="F9355" s="93"/>
      <c r="G9355" s="96"/>
    </row>
    <row r="9356">
      <c r="A9356" s="93"/>
      <c r="B9356" s="94"/>
      <c r="C9356" s="94"/>
      <c r="D9356" s="94"/>
      <c r="E9356" s="94"/>
      <c r="F9356" s="93"/>
      <c r="G9356" s="96"/>
    </row>
    <row r="9357">
      <c r="A9357" s="93"/>
      <c r="B9357" s="94"/>
      <c r="C9357" s="94"/>
      <c r="D9357" s="94"/>
      <c r="E9357" s="94"/>
      <c r="F9357" s="93"/>
      <c r="G9357" s="96"/>
    </row>
    <row r="9358">
      <c r="A9358" s="93"/>
      <c r="B9358" s="94"/>
      <c r="C9358" s="94"/>
      <c r="D9358" s="94"/>
      <c r="E9358" s="94"/>
      <c r="F9358" s="93"/>
      <c r="G9358" s="96"/>
    </row>
    <row r="9359">
      <c r="A9359" s="93"/>
      <c r="B9359" s="94"/>
      <c r="C9359" s="94"/>
      <c r="D9359" s="94"/>
      <c r="E9359" s="94"/>
      <c r="F9359" s="93"/>
      <c r="G9359" s="96"/>
    </row>
    <row r="9360">
      <c r="A9360" s="93"/>
      <c r="B9360" s="94"/>
      <c r="C9360" s="94"/>
      <c r="D9360" s="94"/>
      <c r="E9360" s="94"/>
      <c r="F9360" s="93"/>
      <c r="G9360" s="96"/>
    </row>
    <row r="9361">
      <c r="A9361" s="93"/>
      <c r="B9361" s="94"/>
      <c r="C9361" s="94"/>
      <c r="D9361" s="94"/>
      <c r="E9361" s="94"/>
      <c r="F9361" s="93"/>
      <c r="G9361" s="96"/>
    </row>
    <row r="9362">
      <c r="A9362" s="93"/>
      <c r="B9362" s="94"/>
      <c r="C9362" s="94"/>
      <c r="D9362" s="94"/>
      <c r="E9362" s="94"/>
      <c r="F9362" s="93"/>
      <c r="G9362" s="96"/>
    </row>
    <row r="9363">
      <c r="A9363" s="93"/>
      <c r="B9363" s="94"/>
      <c r="C9363" s="94"/>
      <c r="D9363" s="94"/>
      <c r="E9363" s="94"/>
      <c r="F9363" s="93"/>
      <c r="G9363" s="96"/>
    </row>
    <row r="9364">
      <c r="A9364" s="93"/>
      <c r="B9364" s="94"/>
      <c r="C9364" s="94"/>
      <c r="D9364" s="94"/>
      <c r="E9364" s="94"/>
      <c r="F9364" s="93"/>
      <c r="G9364" s="96"/>
    </row>
    <row r="9365">
      <c r="A9365" s="93"/>
      <c r="B9365" s="94"/>
      <c r="C9365" s="94"/>
      <c r="D9365" s="94"/>
      <c r="E9365" s="94"/>
      <c r="F9365" s="93"/>
      <c r="G9365" s="93"/>
    </row>
    <row r="9366">
      <c r="A9366" s="93"/>
      <c r="B9366" s="94"/>
      <c r="C9366" s="94"/>
      <c r="D9366" s="94"/>
      <c r="E9366" s="94"/>
      <c r="F9366" s="93"/>
      <c r="G9366" s="96"/>
    </row>
    <row r="9367">
      <c r="A9367" s="93"/>
      <c r="B9367" s="94"/>
      <c r="C9367" s="94"/>
      <c r="D9367" s="94"/>
      <c r="E9367" s="94"/>
      <c r="F9367" s="93"/>
      <c r="G9367" s="96"/>
    </row>
    <row r="9368">
      <c r="A9368" s="93"/>
      <c r="B9368" s="94"/>
      <c r="C9368" s="94"/>
      <c r="D9368" s="94"/>
      <c r="E9368" s="94"/>
      <c r="F9368" s="93"/>
      <c r="G9368" s="96"/>
    </row>
    <row r="9369">
      <c r="A9369" s="93"/>
      <c r="B9369" s="94"/>
      <c r="C9369" s="94"/>
      <c r="D9369" s="94"/>
      <c r="E9369" s="94"/>
      <c r="F9369" s="93"/>
      <c r="G9369" s="96"/>
    </row>
    <row r="9370">
      <c r="A9370" s="93"/>
      <c r="B9370" s="94"/>
      <c r="C9370" s="94"/>
      <c r="D9370" s="94"/>
      <c r="E9370" s="94"/>
      <c r="F9370" s="93"/>
      <c r="G9370" s="96"/>
    </row>
    <row r="9371">
      <c r="A9371" s="93"/>
      <c r="B9371" s="94"/>
      <c r="C9371" s="94"/>
      <c r="D9371" s="94"/>
      <c r="E9371" s="94"/>
      <c r="F9371" s="93"/>
      <c r="G9371" s="96"/>
    </row>
    <row r="9372">
      <c r="A9372" s="93"/>
      <c r="B9372" s="94"/>
      <c r="C9372" s="94"/>
      <c r="D9372" s="94"/>
      <c r="E9372" s="94"/>
      <c r="F9372" s="93"/>
      <c r="G9372" s="96"/>
    </row>
    <row r="9373">
      <c r="A9373" s="93"/>
      <c r="B9373" s="94"/>
      <c r="C9373" s="94"/>
      <c r="D9373" s="94"/>
      <c r="E9373" s="94"/>
      <c r="F9373" s="93"/>
      <c r="G9373" s="96"/>
    </row>
    <row r="9374">
      <c r="A9374" s="93"/>
      <c r="B9374" s="94"/>
      <c r="C9374" s="94"/>
      <c r="D9374" s="94"/>
      <c r="E9374" s="94"/>
      <c r="F9374" s="93"/>
      <c r="G9374" s="96"/>
    </row>
    <row r="9375">
      <c r="A9375" s="93"/>
      <c r="B9375" s="94"/>
      <c r="C9375" s="94"/>
      <c r="D9375" s="94"/>
      <c r="E9375" s="94"/>
      <c r="F9375" s="93"/>
      <c r="G9375" s="96"/>
    </row>
    <row r="9376">
      <c r="A9376" s="93"/>
      <c r="B9376" s="94"/>
      <c r="C9376" s="94"/>
      <c r="D9376" s="94"/>
      <c r="E9376" s="94"/>
      <c r="F9376" s="93"/>
      <c r="G9376" s="96"/>
    </row>
    <row r="9377">
      <c r="A9377" s="93"/>
      <c r="B9377" s="94"/>
      <c r="C9377" s="94"/>
      <c r="D9377" s="94"/>
      <c r="E9377" s="94"/>
      <c r="F9377" s="93"/>
      <c r="G9377" s="96"/>
    </row>
    <row r="9378">
      <c r="A9378" s="93"/>
      <c r="B9378" s="94"/>
      <c r="C9378" s="94"/>
      <c r="D9378" s="94"/>
      <c r="E9378" s="94"/>
      <c r="F9378" s="93"/>
      <c r="G9378" s="96"/>
    </row>
    <row r="9379">
      <c r="A9379" s="93"/>
      <c r="B9379" s="94"/>
      <c r="C9379" s="94"/>
      <c r="D9379" s="94"/>
      <c r="E9379" s="94"/>
      <c r="F9379" s="93"/>
      <c r="G9379" s="96"/>
    </row>
    <row r="9380">
      <c r="A9380" s="93"/>
      <c r="B9380" s="94"/>
      <c r="C9380" s="94"/>
      <c r="D9380" s="94"/>
      <c r="E9380" s="94"/>
      <c r="F9380" s="93"/>
      <c r="G9380" s="96"/>
    </row>
    <row r="9381">
      <c r="A9381" s="93"/>
      <c r="B9381" s="94"/>
      <c r="C9381" s="94"/>
      <c r="D9381" s="94"/>
      <c r="E9381" s="94"/>
      <c r="F9381" s="93"/>
      <c r="G9381" s="96"/>
    </row>
    <row r="9382">
      <c r="A9382" s="93"/>
      <c r="B9382" s="94"/>
      <c r="C9382" s="94"/>
      <c r="D9382" s="94"/>
      <c r="E9382" s="94"/>
      <c r="F9382" s="93"/>
      <c r="G9382" s="96"/>
    </row>
    <row r="9383">
      <c r="A9383" s="93"/>
      <c r="B9383" s="94"/>
      <c r="C9383" s="94"/>
      <c r="D9383" s="94"/>
      <c r="E9383" s="94"/>
      <c r="F9383" s="93"/>
      <c r="G9383" s="96"/>
    </row>
    <row r="9384">
      <c r="A9384" s="93"/>
      <c r="B9384" s="94"/>
      <c r="C9384" s="94"/>
      <c r="D9384" s="94"/>
      <c r="E9384" s="94"/>
      <c r="F9384" s="93"/>
      <c r="G9384" s="96"/>
    </row>
    <row r="9385">
      <c r="A9385" s="93"/>
      <c r="B9385" s="94"/>
      <c r="C9385" s="94"/>
      <c r="D9385" s="94"/>
      <c r="E9385" s="94"/>
      <c r="F9385" s="93"/>
      <c r="G9385" s="96"/>
    </row>
    <row r="9386">
      <c r="A9386" s="93"/>
      <c r="B9386" s="94"/>
      <c r="C9386" s="94"/>
      <c r="D9386" s="94"/>
      <c r="E9386" s="94"/>
      <c r="F9386" s="93"/>
      <c r="G9386" s="96"/>
    </row>
    <row r="9387">
      <c r="A9387" s="93"/>
      <c r="B9387" s="94"/>
      <c r="C9387" s="94"/>
      <c r="D9387" s="94"/>
      <c r="E9387" s="94"/>
      <c r="F9387" s="93"/>
      <c r="G9387" s="96"/>
    </row>
    <row r="9388">
      <c r="A9388" s="93"/>
      <c r="B9388" s="94"/>
      <c r="C9388" s="94"/>
      <c r="D9388" s="94"/>
      <c r="E9388" s="94"/>
      <c r="F9388" s="93"/>
      <c r="G9388" s="96"/>
    </row>
    <row r="9389">
      <c r="A9389" s="93"/>
      <c r="B9389" s="94"/>
      <c r="C9389" s="94"/>
      <c r="D9389" s="94"/>
      <c r="E9389" s="94"/>
      <c r="F9389" s="93"/>
      <c r="G9389" s="96"/>
    </row>
    <row r="9390">
      <c r="A9390" s="93"/>
      <c r="B9390" s="94"/>
      <c r="C9390" s="94"/>
      <c r="D9390" s="94"/>
      <c r="E9390" s="94"/>
      <c r="F9390" s="93"/>
      <c r="G9390" s="96"/>
    </row>
    <row r="9391">
      <c r="A9391" s="93"/>
      <c r="B9391" s="94"/>
      <c r="C9391" s="94"/>
      <c r="D9391" s="94"/>
      <c r="E9391" s="94"/>
      <c r="F9391" s="93"/>
      <c r="G9391" s="96"/>
    </row>
    <row r="9392">
      <c r="A9392" s="93"/>
      <c r="B9392" s="94"/>
      <c r="C9392" s="94"/>
      <c r="D9392" s="94"/>
      <c r="E9392" s="94"/>
      <c r="F9392" s="93"/>
      <c r="G9392" s="96"/>
    </row>
    <row r="9393">
      <c r="A9393" s="93"/>
      <c r="B9393" s="94"/>
      <c r="C9393" s="94"/>
      <c r="D9393" s="94"/>
      <c r="E9393" s="94"/>
      <c r="F9393" s="93"/>
      <c r="G9393" s="96"/>
    </row>
    <row r="9394">
      <c r="A9394" s="93"/>
      <c r="B9394" s="94"/>
      <c r="C9394" s="94"/>
      <c r="D9394" s="94"/>
      <c r="E9394" s="94"/>
      <c r="F9394" s="93"/>
      <c r="G9394" s="96"/>
    </row>
    <row r="9395">
      <c r="A9395" s="93"/>
      <c r="B9395" s="94"/>
      <c r="C9395" s="94"/>
      <c r="D9395" s="94"/>
      <c r="E9395" s="94"/>
      <c r="F9395" s="93"/>
      <c r="G9395" s="96"/>
    </row>
    <row r="9396">
      <c r="A9396" s="93"/>
      <c r="B9396" s="94"/>
      <c r="C9396" s="94"/>
      <c r="D9396" s="94"/>
      <c r="E9396" s="94"/>
      <c r="F9396" s="93"/>
      <c r="G9396" s="96"/>
    </row>
    <row r="9397">
      <c r="A9397" s="93"/>
      <c r="B9397" s="94"/>
      <c r="C9397" s="94"/>
      <c r="D9397" s="94"/>
      <c r="E9397" s="94"/>
      <c r="F9397" s="93"/>
      <c r="G9397" s="96"/>
    </row>
    <row r="9398">
      <c r="A9398" s="93"/>
      <c r="B9398" s="94"/>
      <c r="C9398" s="94"/>
      <c r="D9398" s="94"/>
      <c r="E9398" s="94"/>
      <c r="F9398" s="93"/>
      <c r="G9398" s="96"/>
    </row>
    <row r="9399">
      <c r="A9399" s="93"/>
      <c r="B9399" s="94"/>
      <c r="C9399" s="94"/>
      <c r="D9399" s="94"/>
      <c r="E9399" s="94"/>
      <c r="F9399" s="93"/>
      <c r="G9399" s="96"/>
    </row>
    <row r="9400">
      <c r="A9400" s="93"/>
      <c r="B9400" s="94"/>
      <c r="C9400" s="94"/>
      <c r="D9400" s="94"/>
      <c r="E9400" s="94"/>
      <c r="F9400" s="93"/>
      <c r="G9400" s="96"/>
    </row>
    <row r="9401">
      <c r="A9401" s="93"/>
      <c r="B9401" s="94"/>
      <c r="C9401" s="94"/>
      <c r="D9401" s="94"/>
      <c r="E9401" s="94"/>
      <c r="F9401" s="93"/>
      <c r="G9401" s="96"/>
    </row>
    <row r="9402">
      <c r="A9402" s="93"/>
      <c r="B9402" s="94"/>
      <c r="C9402" s="94"/>
      <c r="D9402" s="94"/>
      <c r="E9402" s="94"/>
      <c r="F9402" s="93"/>
      <c r="G9402" s="96"/>
    </row>
    <row r="9403">
      <c r="A9403" s="93"/>
      <c r="B9403" s="94"/>
      <c r="C9403" s="94"/>
      <c r="D9403" s="94"/>
      <c r="E9403" s="94"/>
      <c r="F9403" s="93"/>
      <c r="G9403" s="96"/>
    </row>
    <row r="9404">
      <c r="A9404" s="93"/>
      <c r="B9404" s="94"/>
      <c r="C9404" s="94"/>
      <c r="D9404" s="94"/>
      <c r="E9404" s="94"/>
      <c r="F9404" s="93"/>
      <c r="G9404" s="93"/>
    </row>
    <row r="9405">
      <c r="A9405" s="93"/>
      <c r="B9405" s="94"/>
      <c r="C9405" s="94"/>
      <c r="D9405" s="94"/>
      <c r="E9405" s="94"/>
      <c r="F9405" s="93"/>
      <c r="G9405" s="96"/>
    </row>
    <row r="9406">
      <c r="A9406" s="93"/>
      <c r="B9406" s="94"/>
      <c r="C9406" s="94"/>
      <c r="D9406" s="94"/>
      <c r="E9406" s="94"/>
      <c r="F9406" s="93"/>
      <c r="G9406" s="96"/>
    </row>
    <row r="9407">
      <c r="A9407" s="93"/>
      <c r="B9407" s="94"/>
      <c r="C9407" s="94"/>
      <c r="D9407" s="94"/>
      <c r="E9407" s="94"/>
      <c r="F9407" s="93"/>
      <c r="G9407" s="96"/>
    </row>
    <row r="9408">
      <c r="A9408" s="93"/>
      <c r="B9408" s="94"/>
      <c r="C9408" s="94"/>
      <c r="D9408" s="94"/>
      <c r="E9408" s="94"/>
      <c r="F9408" s="93"/>
      <c r="G9408" s="96"/>
    </row>
    <row r="9409">
      <c r="A9409" s="93"/>
      <c r="B9409" s="94"/>
      <c r="C9409" s="94"/>
      <c r="D9409" s="94"/>
      <c r="E9409" s="94"/>
      <c r="F9409" s="93"/>
      <c r="G9409" s="96"/>
    </row>
    <row r="9410">
      <c r="A9410" s="93"/>
      <c r="B9410" s="94"/>
      <c r="C9410" s="94"/>
      <c r="D9410" s="94"/>
      <c r="E9410" s="94"/>
      <c r="F9410" s="93"/>
      <c r="G9410" s="96"/>
    </row>
    <row r="9411">
      <c r="A9411" s="93"/>
      <c r="B9411" s="94"/>
      <c r="C9411" s="94"/>
      <c r="D9411" s="94"/>
      <c r="E9411" s="94"/>
      <c r="F9411" s="93"/>
      <c r="G9411" s="96"/>
    </row>
    <row r="9412">
      <c r="A9412" s="93"/>
      <c r="B9412" s="94"/>
      <c r="C9412" s="94"/>
      <c r="D9412" s="94"/>
      <c r="E9412" s="94"/>
      <c r="F9412" s="93"/>
      <c r="G9412" s="96"/>
    </row>
    <row r="9413">
      <c r="A9413" s="93"/>
      <c r="B9413" s="94"/>
      <c r="C9413" s="94"/>
      <c r="D9413" s="94"/>
      <c r="E9413" s="94"/>
      <c r="F9413" s="93"/>
      <c r="G9413" s="96"/>
    </row>
    <row r="9414">
      <c r="A9414" s="93"/>
      <c r="B9414" s="94"/>
      <c r="C9414" s="94"/>
      <c r="D9414" s="94"/>
      <c r="E9414" s="94"/>
      <c r="F9414" s="93"/>
      <c r="G9414" s="96"/>
    </row>
    <row r="9415">
      <c r="A9415" s="93"/>
      <c r="B9415" s="94"/>
      <c r="C9415" s="94"/>
      <c r="D9415" s="94"/>
      <c r="E9415" s="94"/>
      <c r="F9415" s="93"/>
      <c r="G9415" s="96"/>
    </row>
    <row r="9416">
      <c r="A9416" s="93"/>
      <c r="B9416" s="94"/>
      <c r="C9416" s="94"/>
      <c r="D9416" s="94"/>
      <c r="E9416" s="94"/>
      <c r="F9416" s="93"/>
      <c r="G9416" s="96"/>
    </row>
    <row r="9417">
      <c r="A9417" s="93"/>
      <c r="B9417" s="94"/>
      <c r="C9417" s="94"/>
      <c r="D9417" s="94"/>
      <c r="E9417" s="94"/>
      <c r="F9417" s="93"/>
      <c r="G9417" s="96"/>
    </row>
    <row r="9418">
      <c r="A9418" s="93"/>
      <c r="B9418" s="94"/>
      <c r="C9418" s="94"/>
      <c r="D9418" s="94"/>
      <c r="E9418" s="94"/>
      <c r="F9418" s="93"/>
      <c r="G9418" s="96"/>
    </row>
    <row r="9419">
      <c r="A9419" s="93"/>
      <c r="B9419" s="94"/>
      <c r="C9419" s="94"/>
      <c r="D9419" s="94"/>
      <c r="E9419" s="94"/>
      <c r="F9419" s="93"/>
      <c r="G9419" s="93"/>
    </row>
    <row r="9420">
      <c r="A9420" s="93"/>
      <c r="B9420" s="94"/>
      <c r="C9420" s="94"/>
      <c r="D9420" s="94"/>
      <c r="E9420" s="94"/>
      <c r="F9420" s="93"/>
      <c r="G9420" s="93"/>
    </row>
    <row r="9421">
      <c r="A9421" s="93"/>
      <c r="B9421" s="94"/>
      <c r="C9421" s="94"/>
      <c r="D9421" s="94"/>
      <c r="E9421" s="94"/>
      <c r="F9421" s="93"/>
      <c r="G9421" s="93"/>
    </row>
    <row r="9422">
      <c r="A9422" s="93"/>
      <c r="B9422" s="94"/>
      <c r="C9422" s="94"/>
      <c r="D9422" s="94"/>
      <c r="E9422" s="94"/>
      <c r="F9422" s="93"/>
      <c r="G9422" s="96"/>
    </row>
    <row r="9423">
      <c r="A9423" s="93"/>
      <c r="B9423" s="94"/>
      <c r="C9423" s="94"/>
      <c r="D9423" s="94"/>
      <c r="E9423" s="94"/>
      <c r="F9423" s="93"/>
      <c r="G9423" s="96"/>
    </row>
    <row r="9424">
      <c r="A9424" s="93"/>
      <c r="B9424" s="94"/>
      <c r="C9424" s="94"/>
      <c r="D9424" s="94"/>
      <c r="E9424" s="94"/>
      <c r="F9424" s="93"/>
      <c r="G9424" s="96"/>
    </row>
    <row r="9425">
      <c r="A9425" s="93"/>
      <c r="B9425" s="94"/>
      <c r="C9425" s="94"/>
      <c r="D9425" s="94"/>
      <c r="E9425" s="94"/>
      <c r="F9425" s="93"/>
      <c r="G9425" s="96"/>
    </row>
    <row r="9426">
      <c r="A9426" s="93"/>
      <c r="B9426" s="94"/>
      <c r="C9426" s="94"/>
      <c r="D9426" s="94"/>
      <c r="E9426" s="94"/>
      <c r="F9426" s="93"/>
      <c r="G9426" s="96"/>
    </row>
    <row r="9427">
      <c r="A9427" s="93"/>
      <c r="B9427" s="94"/>
      <c r="C9427" s="94"/>
      <c r="D9427" s="94"/>
      <c r="E9427" s="94"/>
      <c r="F9427" s="93"/>
      <c r="G9427" s="96"/>
    </row>
    <row r="9428">
      <c r="A9428" s="93"/>
      <c r="B9428" s="94"/>
      <c r="C9428" s="94"/>
      <c r="D9428" s="94"/>
      <c r="E9428" s="94"/>
      <c r="F9428" s="93"/>
      <c r="G9428" s="96"/>
    </row>
    <row r="9429">
      <c r="A9429" s="93"/>
      <c r="B9429" s="94"/>
      <c r="C9429" s="94"/>
      <c r="D9429" s="94"/>
      <c r="E9429" s="94"/>
      <c r="F9429" s="93"/>
      <c r="G9429" s="96"/>
    </row>
    <row r="9430">
      <c r="A9430" s="93"/>
      <c r="B9430" s="94"/>
      <c r="C9430" s="94"/>
      <c r="D9430" s="94"/>
      <c r="E9430" s="94"/>
      <c r="F9430" s="93"/>
      <c r="G9430" s="96"/>
    </row>
    <row r="9431">
      <c r="A9431" s="93"/>
      <c r="B9431" s="94"/>
      <c r="C9431" s="94"/>
      <c r="D9431" s="94"/>
      <c r="E9431" s="94"/>
      <c r="F9431" s="93"/>
      <c r="G9431" s="96"/>
    </row>
    <row r="9432">
      <c r="A9432" s="93"/>
      <c r="B9432" s="94"/>
      <c r="C9432" s="94"/>
      <c r="D9432" s="94"/>
      <c r="E9432" s="94"/>
      <c r="F9432" s="93"/>
      <c r="G9432" s="96"/>
    </row>
    <row r="9433">
      <c r="A9433" s="93"/>
      <c r="B9433" s="94"/>
      <c r="C9433" s="94"/>
      <c r="D9433" s="94"/>
      <c r="E9433" s="94"/>
      <c r="F9433" s="93"/>
      <c r="G9433" s="96"/>
    </row>
    <row r="9434">
      <c r="A9434" s="93"/>
      <c r="B9434" s="94"/>
      <c r="C9434" s="94"/>
      <c r="D9434" s="94"/>
      <c r="E9434" s="94"/>
      <c r="F9434" s="93"/>
      <c r="G9434" s="96"/>
    </row>
    <row r="9435">
      <c r="A9435" s="93"/>
      <c r="B9435" s="94"/>
      <c r="C9435" s="94"/>
      <c r="D9435" s="94"/>
      <c r="E9435" s="94"/>
      <c r="F9435" s="93"/>
      <c r="G9435" s="96"/>
    </row>
    <row r="9436">
      <c r="A9436" s="93"/>
      <c r="B9436" s="94"/>
      <c r="C9436" s="94"/>
      <c r="D9436" s="94"/>
      <c r="E9436" s="94"/>
      <c r="F9436" s="93"/>
      <c r="G9436" s="96"/>
    </row>
    <row r="9437">
      <c r="A9437" s="93"/>
      <c r="B9437" s="94"/>
      <c r="C9437" s="94"/>
      <c r="D9437" s="94"/>
      <c r="E9437" s="94"/>
      <c r="F9437" s="93"/>
      <c r="G9437" s="96"/>
    </row>
    <row r="9438">
      <c r="A9438" s="93"/>
      <c r="B9438" s="94"/>
      <c r="C9438" s="94"/>
      <c r="D9438" s="94"/>
      <c r="E9438" s="94"/>
      <c r="F9438" s="93"/>
      <c r="G9438" s="96"/>
    </row>
    <row r="9439">
      <c r="A9439" s="93"/>
      <c r="B9439" s="94"/>
      <c r="C9439" s="94"/>
      <c r="D9439" s="94"/>
      <c r="E9439" s="94"/>
      <c r="F9439" s="93"/>
      <c r="G9439" s="96"/>
    </row>
    <row r="9440">
      <c r="A9440" s="93"/>
      <c r="B9440" s="94"/>
      <c r="C9440" s="94"/>
      <c r="D9440" s="94"/>
      <c r="E9440" s="94"/>
      <c r="F9440" s="93"/>
      <c r="G9440" s="96"/>
    </row>
    <row r="9441">
      <c r="A9441" s="93"/>
      <c r="B9441" s="94"/>
      <c r="C9441" s="94"/>
      <c r="D9441" s="94"/>
      <c r="E9441" s="94"/>
      <c r="F9441" s="93"/>
      <c r="G9441" s="96"/>
    </row>
    <row r="9442">
      <c r="A9442" s="93"/>
      <c r="B9442" s="94"/>
      <c r="C9442" s="94"/>
      <c r="D9442" s="94"/>
      <c r="E9442" s="94"/>
      <c r="F9442" s="93"/>
      <c r="G9442" s="96"/>
    </row>
    <row r="9443">
      <c r="A9443" s="93"/>
      <c r="B9443" s="94"/>
      <c r="C9443" s="94"/>
      <c r="D9443" s="94"/>
      <c r="E9443" s="94"/>
      <c r="F9443" s="93"/>
      <c r="G9443" s="96"/>
    </row>
    <row r="9444">
      <c r="A9444" s="93"/>
      <c r="B9444" s="94"/>
      <c r="C9444" s="94"/>
      <c r="D9444" s="94"/>
      <c r="E9444" s="94"/>
      <c r="F9444" s="93"/>
      <c r="G9444" s="96"/>
    </row>
    <row r="9445">
      <c r="A9445" s="93"/>
      <c r="B9445" s="94"/>
      <c r="C9445" s="94"/>
      <c r="D9445" s="94"/>
      <c r="E9445" s="94"/>
      <c r="F9445" s="93"/>
      <c r="G9445" s="96"/>
    </row>
    <row r="9446">
      <c r="A9446" s="93"/>
      <c r="B9446" s="94"/>
      <c r="C9446" s="94"/>
      <c r="D9446" s="94"/>
      <c r="E9446" s="94"/>
      <c r="F9446" s="93"/>
      <c r="G9446" s="96"/>
    </row>
    <row r="9447">
      <c r="A9447" s="93"/>
      <c r="B9447" s="94"/>
      <c r="C9447" s="94"/>
      <c r="D9447" s="94"/>
      <c r="E9447" s="94"/>
      <c r="F9447" s="93"/>
      <c r="G9447" s="96"/>
    </row>
    <row r="9448">
      <c r="A9448" s="93"/>
      <c r="B9448" s="94"/>
      <c r="C9448" s="94"/>
      <c r="D9448" s="94"/>
      <c r="E9448" s="94"/>
      <c r="F9448" s="93"/>
      <c r="G9448" s="96"/>
    </row>
    <row r="9449">
      <c r="A9449" s="93"/>
      <c r="B9449" s="94"/>
      <c r="C9449" s="94"/>
      <c r="D9449" s="94"/>
      <c r="E9449" s="94"/>
      <c r="F9449" s="93"/>
      <c r="G9449" s="96"/>
    </row>
    <row r="9450">
      <c r="A9450" s="93"/>
      <c r="B9450" s="94"/>
      <c r="C9450" s="94"/>
      <c r="D9450" s="94"/>
      <c r="E9450" s="94"/>
      <c r="F9450" s="93"/>
      <c r="G9450" s="96"/>
    </row>
    <row r="9451">
      <c r="A9451" s="93"/>
      <c r="B9451" s="94"/>
      <c r="C9451" s="94"/>
      <c r="D9451" s="94"/>
      <c r="E9451" s="94"/>
      <c r="F9451" s="93"/>
      <c r="G9451" s="93"/>
    </row>
    <row r="9452">
      <c r="A9452" s="93"/>
      <c r="B9452" s="94"/>
      <c r="C9452" s="94"/>
      <c r="D9452" s="94"/>
      <c r="E9452" s="94"/>
      <c r="F9452" s="93"/>
      <c r="G9452" s="96"/>
    </row>
    <row r="9453">
      <c r="A9453" s="93"/>
      <c r="B9453" s="94"/>
      <c r="C9453" s="94"/>
      <c r="D9453" s="94"/>
      <c r="E9453" s="94"/>
      <c r="F9453" s="93"/>
      <c r="G9453" s="96"/>
    </row>
    <row r="9454">
      <c r="A9454" s="93"/>
      <c r="B9454" s="94"/>
      <c r="C9454" s="94"/>
      <c r="D9454" s="94"/>
      <c r="E9454" s="94"/>
      <c r="F9454" s="93"/>
      <c r="G9454" s="96"/>
    </row>
    <row r="9455">
      <c r="A9455" s="93"/>
      <c r="B9455" s="94"/>
      <c r="C9455" s="94"/>
      <c r="D9455" s="94"/>
      <c r="E9455" s="94"/>
      <c r="F9455" s="93"/>
      <c r="G9455" s="96"/>
    </row>
    <row r="9456">
      <c r="A9456" s="93"/>
      <c r="B9456" s="94"/>
      <c r="C9456" s="94"/>
      <c r="D9456" s="94"/>
      <c r="E9456" s="94"/>
      <c r="F9456" s="93"/>
      <c r="G9456" s="96"/>
    </row>
    <row r="9457">
      <c r="A9457" s="93"/>
      <c r="B9457" s="94"/>
      <c r="C9457" s="94"/>
      <c r="D9457" s="94"/>
      <c r="E9457" s="94"/>
      <c r="F9457" s="93"/>
      <c r="G9457" s="96"/>
    </row>
    <row r="9458">
      <c r="A9458" s="93"/>
      <c r="B9458" s="94"/>
      <c r="C9458" s="94"/>
      <c r="D9458" s="94"/>
      <c r="E9458" s="94"/>
      <c r="F9458" s="93"/>
      <c r="G9458" s="96"/>
    </row>
    <row r="9459">
      <c r="A9459" s="93"/>
      <c r="B9459" s="94"/>
      <c r="C9459" s="94"/>
      <c r="D9459" s="94"/>
      <c r="E9459" s="94"/>
      <c r="F9459" s="93"/>
      <c r="G9459" s="96"/>
    </row>
    <row r="9460">
      <c r="A9460" s="93"/>
      <c r="B9460" s="94"/>
      <c r="C9460" s="94"/>
      <c r="D9460" s="94"/>
      <c r="E9460" s="94"/>
      <c r="F9460" s="93"/>
      <c r="G9460" s="93"/>
    </row>
    <row r="9461">
      <c r="A9461" s="93"/>
      <c r="B9461" s="94"/>
      <c r="C9461" s="94"/>
      <c r="D9461" s="94"/>
      <c r="E9461" s="94"/>
      <c r="F9461" s="93"/>
      <c r="G9461" s="93"/>
    </row>
    <row r="9462">
      <c r="A9462" s="93"/>
      <c r="B9462" s="94"/>
      <c r="C9462" s="94"/>
      <c r="D9462" s="94"/>
      <c r="E9462" s="94"/>
      <c r="F9462" s="93"/>
      <c r="G9462" s="96"/>
    </row>
    <row r="9463">
      <c r="A9463" s="93"/>
      <c r="B9463" s="94"/>
      <c r="C9463" s="94"/>
      <c r="D9463" s="94"/>
      <c r="E9463" s="94"/>
      <c r="F9463" s="93"/>
      <c r="G9463" s="96"/>
    </row>
    <row r="9464">
      <c r="A9464" s="93"/>
      <c r="B9464" s="94"/>
      <c r="C9464" s="94"/>
      <c r="D9464" s="94"/>
      <c r="E9464" s="94"/>
      <c r="F9464" s="93"/>
      <c r="G9464" s="96"/>
    </row>
    <row r="9465">
      <c r="A9465" s="93"/>
      <c r="B9465" s="94"/>
      <c r="C9465" s="94"/>
      <c r="D9465" s="94"/>
      <c r="E9465" s="94"/>
      <c r="F9465" s="93"/>
      <c r="G9465" s="96"/>
    </row>
    <row r="9466">
      <c r="A9466" s="93"/>
      <c r="B9466" s="94"/>
      <c r="C9466" s="94"/>
      <c r="D9466" s="94"/>
      <c r="E9466" s="94"/>
      <c r="F9466" s="93"/>
      <c r="G9466" s="96"/>
    </row>
    <row r="9467">
      <c r="A9467" s="93"/>
      <c r="B9467" s="94"/>
      <c r="C9467" s="94"/>
      <c r="D9467" s="94"/>
      <c r="E9467" s="94"/>
      <c r="F9467" s="93"/>
      <c r="G9467" s="96"/>
    </row>
    <row r="9468">
      <c r="A9468" s="93"/>
      <c r="B9468" s="94"/>
      <c r="C9468" s="94"/>
      <c r="D9468" s="94"/>
      <c r="E9468" s="94"/>
      <c r="F9468" s="93"/>
      <c r="G9468" s="96"/>
    </row>
    <row r="9469">
      <c r="A9469" s="93"/>
      <c r="B9469" s="94"/>
      <c r="C9469" s="94"/>
      <c r="D9469" s="94"/>
      <c r="E9469" s="94"/>
      <c r="F9469" s="93"/>
      <c r="G9469" s="96"/>
    </row>
    <row r="9470">
      <c r="A9470" s="93"/>
      <c r="B9470" s="94"/>
      <c r="C9470" s="94"/>
      <c r="D9470" s="94"/>
      <c r="E9470" s="94"/>
      <c r="F9470" s="93"/>
      <c r="G9470" s="93"/>
    </row>
    <row r="9471">
      <c r="A9471" s="93"/>
      <c r="B9471" s="94"/>
      <c r="C9471" s="94"/>
      <c r="D9471" s="94"/>
      <c r="E9471" s="94"/>
      <c r="F9471" s="93"/>
      <c r="G9471" s="93"/>
    </row>
    <row r="9472">
      <c r="A9472" s="93"/>
      <c r="B9472" s="94"/>
      <c r="C9472" s="94"/>
      <c r="D9472" s="94"/>
      <c r="E9472" s="94"/>
      <c r="F9472" s="93"/>
      <c r="G9472" s="93"/>
    </row>
    <row r="9473">
      <c r="A9473" s="93"/>
      <c r="B9473" s="94"/>
      <c r="C9473" s="94"/>
      <c r="D9473" s="94"/>
      <c r="E9473" s="94"/>
      <c r="F9473" s="93"/>
      <c r="G9473" s="93"/>
    </row>
    <row r="9474">
      <c r="A9474" s="93"/>
      <c r="B9474" s="94"/>
      <c r="C9474" s="94"/>
      <c r="D9474" s="94"/>
      <c r="E9474" s="94"/>
      <c r="F9474" s="93"/>
      <c r="G9474" s="93"/>
    </row>
    <row r="9475">
      <c r="A9475" s="93"/>
      <c r="B9475" s="94"/>
      <c r="C9475" s="94"/>
      <c r="D9475" s="94"/>
      <c r="E9475" s="94"/>
      <c r="F9475" s="93"/>
      <c r="G9475" s="93"/>
    </row>
    <row r="9476">
      <c r="A9476" s="93"/>
      <c r="B9476" s="94"/>
      <c r="C9476" s="94"/>
      <c r="D9476" s="94"/>
      <c r="E9476" s="94"/>
      <c r="F9476" s="93"/>
      <c r="G9476" s="96"/>
    </row>
    <row r="9477">
      <c r="A9477" s="93"/>
      <c r="B9477" s="94"/>
      <c r="C9477" s="94"/>
      <c r="D9477" s="94"/>
      <c r="E9477" s="94"/>
      <c r="F9477" s="93"/>
      <c r="G9477" s="96"/>
    </row>
    <row r="9478">
      <c r="A9478" s="93"/>
      <c r="B9478" s="94"/>
      <c r="C9478" s="94"/>
      <c r="D9478" s="94"/>
      <c r="E9478" s="94"/>
      <c r="F9478" s="93"/>
      <c r="G9478" s="96"/>
    </row>
    <row r="9479">
      <c r="A9479" s="93"/>
      <c r="B9479" s="94"/>
      <c r="C9479" s="94"/>
      <c r="D9479" s="94"/>
      <c r="E9479" s="94"/>
      <c r="F9479" s="93"/>
      <c r="G9479" s="96"/>
    </row>
    <row r="9480">
      <c r="A9480" s="93"/>
      <c r="B9480" s="94"/>
      <c r="C9480" s="94"/>
      <c r="D9480" s="94"/>
      <c r="E9480" s="94"/>
      <c r="F9480" s="93"/>
      <c r="G9480" s="96"/>
    </row>
    <row r="9481">
      <c r="A9481" s="93"/>
      <c r="B9481" s="94"/>
      <c r="C9481" s="94"/>
      <c r="D9481" s="94"/>
      <c r="E9481" s="94"/>
      <c r="F9481" s="93"/>
      <c r="G9481" s="93"/>
    </row>
    <row r="9482">
      <c r="A9482" s="93"/>
      <c r="B9482" s="94"/>
      <c r="C9482" s="94"/>
      <c r="D9482" s="94"/>
      <c r="E9482" s="94"/>
      <c r="F9482" s="93"/>
      <c r="G9482" s="93"/>
    </row>
    <row r="9483">
      <c r="A9483" s="93"/>
      <c r="B9483" s="94"/>
      <c r="C9483" s="94"/>
      <c r="D9483" s="94"/>
      <c r="E9483" s="94"/>
      <c r="F9483" s="93"/>
      <c r="G9483" s="93"/>
    </row>
    <row r="9484">
      <c r="A9484" s="93"/>
      <c r="B9484" s="94"/>
      <c r="C9484" s="94"/>
      <c r="D9484" s="94"/>
      <c r="E9484" s="94"/>
      <c r="F9484" s="93"/>
      <c r="G9484" s="93"/>
    </row>
    <row r="9485">
      <c r="A9485" s="93"/>
      <c r="B9485" s="94"/>
      <c r="C9485" s="94"/>
      <c r="D9485" s="94"/>
      <c r="E9485" s="94"/>
      <c r="F9485" s="93"/>
      <c r="G9485" s="96"/>
    </row>
    <row r="9486">
      <c r="A9486" s="93"/>
      <c r="B9486" s="94"/>
      <c r="C9486" s="94"/>
      <c r="D9486" s="94"/>
      <c r="E9486" s="94"/>
      <c r="F9486" s="93"/>
      <c r="G9486" s="96"/>
    </row>
    <row r="9487">
      <c r="A9487" s="93"/>
      <c r="B9487" s="94"/>
      <c r="C9487" s="94"/>
      <c r="D9487" s="94"/>
      <c r="E9487" s="94"/>
      <c r="F9487" s="93"/>
      <c r="G9487" s="96"/>
    </row>
    <row r="9488">
      <c r="A9488" s="93"/>
      <c r="B9488" s="94"/>
      <c r="C9488" s="94"/>
      <c r="D9488" s="94"/>
      <c r="E9488" s="94"/>
      <c r="F9488" s="93"/>
      <c r="G9488" s="96"/>
    </row>
    <row r="9489">
      <c r="A9489" s="93"/>
      <c r="B9489" s="94"/>
      <c r="C9489" s="94"/>
      <c r="D9489" s="94"/>
      <c r="E9489" s="94"/>
      <c r="F9489" s="93"/>
      <c r="G9489" s="96"/>
    </row>
    <row r="9490">
      <c r="A9490" s="93"/>
      <c r="B9490" s="94"/>
      <c r="C9490" s="94"/>
      <c r="D9490" s="94"/>
      <c r="E9490" s="94"/>
      <c r="F9490" s="93"/>
      <c r="G9490" s="96"/>
    </row>
    <row r="9491">
      <c r="A9491" s="93"/>
      <c r="B9491" s="94"/>
      <c r="C9491" s="94"/>
      <c r="D9491" s="94"/>
      <c r="E9491" s="94"/>
      <c r="F9491" s="93"/>
      <c r="G9491" s="96"/>
    </row>
    <row r="9492">
      <c r="A9492" s="93"/>
      <c r="B9492" s="94"/>
      <c r="C9492" s="94"/>
      <c r="D9492" s="94"/>
      <c r="E9492" s="94"/>
      <c r="F9492" s="93"/>
      <c r="G9492" s="96"/>
    </row>
    <row r="9493">
      <c r="A9493" s="93"/>
      <c r="B9493" s="94"/>
      <c r="C9493" s="94"/>
      <c r="D9493" s="94"/>
      <c r="E9493" s="94"/>
      <c r="F9493" s="93"/>
      <c r="G9493" s="96"/>
    </row>
    <row r="9494">
      <c r="A9494" s="93"/>
      <c r="B9494" s="94"/>
      <c r="C9494" s="94"/>
      <c r="D9494" s="94"/>
      <c r="E9494" s="94"/>
      <c r="F9494" s="93"/>
      <c r="G9494" s="96"/>
    </row>
    <row r="9495">
      <c r="A9495" s="93"/>
      <c r="B9495" s="94"/>
      <c r="C9495" s="94"/>
      <c r="D9495" s="94"/>
      <c r="E9495" s="94"/>
      <c r="F9495" s="93"/>
      <c r="G9495" s="96"/>
    </row>
    <row r="9496">
      <c r="A9496" s="93"/>
      <c r="B9496" s="94"/>
      <c r="C9496" s="94"/>
      <c r="D9496" s="94"/>
      <c r="E9496" s="94"/>
      <c r="F9496" s="93"/>
      <c r="G9496" s="96"/>
    </row>
    <row r="9497">
      <c r="A9497" s="93"/>
      <c r="B9497" s="94"/>
      <c r="C9497" s="94"/>
      <c r="D9497" s="94"/>
      <c r="E9497" s="94"/>
      <c r="F9497" s="93"/>
      <c r="G9497" s="96"/>
    </row>
    <row r="9498">
      <c r="A9498" s="93"/>
      <c r="B9498" s="94"/>
      <c r="C9498" s="94"/>
      <c r="D9498" s="94"/>
      <c r="E9498" s="94"/>
      <c r="F9498" s="93"/>
      <c r="G9498" s="96"/>
    </row>
    <row r="9499">
      <c r="A9499" s="93"/>
      <c r="B9499" s="94"/>
      <c r="C9499" s="94"/>
      <c r="D9499" s="94"/>
      <c r="E9499" s="94"/>
      <c r="F9499" s="93"/>
      <c r="G9499" s="96"/>
    </row>
    <row r="9500">
      <c r="A9500" s="93"/>
      <c r="B9500" s="94"/>
      <c r="C9500" s="94"/>
      <c r="D9500" s="94"/>
      <c r="E9500" s="94"/>
      <c r="F9500" s="93"/>
      <c r="G9500" s="96"/>
    </row>
    <row r="9501">
      <c r="A9501" s="93"/>
      <c r="B9501" s="94"/>
      <c r="C9501" s="94"/>
      <c r="D9501" s="94"/>
      <c r="E9501" s="94"/>
      <c r="F9501" s="93"/>
      <c r="G9501" s="96"/>
    </row>
    <row r="9502">
      <c r="A9502" s="93"/>
      <c r="B9502" s="94"/>
      <c r="C9502" s="94"/>
      <c r="D9502" s="94"/>
      <c r="E9502" s="94"/>
      <c r="F9502" s="93"/>
      <c r="G9502" s="96"/>
    </row>
    <row r="9503">
      <c r="A9503" s="93"/>
      <c r="B9503" s="94"/>
      <c r="C9503" s="94"/>
      <c r="D9503" s="94"/>
      <c r="E9503" s="94"/>
      <c r="F9503" s="93"/>
      <c r="G9503" s="96"/>
    </row>
    <row r="9504">
      <c r="A9504" s="93"/>
      <c r="B9504" s="94"/>
      <c r="C9504" s="94"/>
      <c r="D9504" s="94"/>
      <c r="E9504" s="94"/>
      <c r="F9504" s="93"/>
      <c r="G9504" s="96"/>
    </row>
    <row r="9505">
      <c r="A9505" s="93"/>
      <c r="B9505" s="94"/>
      <c r="C9505" s="94"/>
      <c r="D9505" s="94"/>
      <c r="E9505" s="94"/>
      <c r="F9505" s="93"/>
      <c r="G9505" s="96"/>
    </row>
    <row r="9506">
      <c r="A9506" s="93"/>
      <c r="B9506" s="94"/>
      <c r="C9506" s="94"/>
      <c r="D9506" s="94"/>
      <c r="E9506" s="94"/>
      <c r="F9506" s="93"/>
      <c r="G9506" s="96"/>
    </row>
    <row r="9507">
      <c r="A9507" s="93"/>
      <c r="B9507" s="94"/>
      <c r="C9507" s="94"/>
      <c r="D9507" s="94"/>
      <c r="E9507" s="94"/>
      <c r="F9507" s="93"/>
      <c r="G9507" s="96"/>
    </row>
    <row r="9508">
      <c r="A9508" s="93"/>
      <c r="B9508" s="94"/>
      <c r="C9508" s="94"/>
      <c r="D9508" s="94"/>
      <c r="E9508" s="94"/>
      <c r="F9508" s="93"/>
      <c r="G9508" s="96"/>
    </row>
    <row r="9509">
      <c r="A9509" s="93"/>
      <c r="B9509" s="94"/>
      <c r="C9509" s="94"/>
      <c r="D9509" s="94"/>
      <c r="E9509" s="94"/>
      <c r="F9509" s="93"/>
      <c r="G9509" s="96"/>
    </row>
    <row r="9510">
      <c r="A9510" s="93"/>
      <c r="B9510" s="94"/>
      <c r="C9510" s="94"/>
      <c r="D9510" s="94"/>
      <c r="E9510" s="94"/>
      <c r="F9510" s="93"/>
      <c r="G9510" s="96"/>
    </row>
    <row r="9511">
      <c r="A9511" s="93"/>
      <c r="B9511" s="94"/>
      <c r="C9511" s="94"/>
      <c r="D9511" s="94"/>
      <c r="E9511" s="94"/>
      <c r="F9511" s="93"/>
      <c r="G9511" s="96"/>
    </row>
    <row r="9512">
      <c r="A9512" s="93"/>
      <c r="B9512" s="94"/>
      <c r="C9512" s="94"/>
      <c r="D9512" s="94"/>
      <c r="E9512" s="94"/>
      <c r="F9512" s="93"/>
      <c r="G9512" s="96"/>
    </row>
    <row r="9513">
      <c r="A9513" s="93"/>
      <c r="B9513" s="94"/>
      <c r="C9513" s="94"/>
      <c r="D9513" s="94"/>
      <c r="E9513" s="94"/>
      <c r="F9513" s="93"/>
      <c r="G9513" s="96"/>
    </row>
    <row r="9514">
      <c r="A9514" s="93"/>
      <c r="B9514" s="94"/>
      <c r="C9514" s="94"/>
      <c r="D9514" s="94"/>
      <c r="E9514" s="94"/>
      <c r="F9514" s="93"/>
      <c r="G9514" s="96"/>
    </row>
    <row r="9515">
      <c r="A9515" s="93"/>
      <c r="B9515" s="94"/>
      <c r="C9515" s="94"/>
      <c r="D9515" s="94"/>
      <c r="E9515" s="94"/>
      <c r="F9515" s="93"/>
      <c r="G9515" s="93"/>
    </row>
    <row r="9516">
      <c r="A9516" s="93"/>
      <c r="B9516" s="94"/>
      <c r="C9516" s="94"/>
      <c r="D9516" s="94"/>
      <c r="E9516" s="94"/>
      <c r="F9516" s="93"/>
      <c r="G9516" s="93"/>
    </row>
    <row r="9517">
      <c r="A9517" s="93"/>
      <c r="B9517" s="94"/>
      <c r="C9517" s="94"/>
      <c r="D9517" s="94"/>
      <c r="E9517" s="94"/>
      <c r="F9517" s="93"/>
      <c r="G9517" s="93"/>
    </row>
    <row r="9518">
      <c r="A9518" s="93"/>
      <c r="B9518" s="94"/>
      <c r="C9518" s="94"/>
      <c r="D9518" s="94"/>
      <c r="E9518" s="94"/>
      <c r="F9518" s="93"/>
      <c r="G9518" s="93"/>
    </row>
    <row r="9519">
      <c r="A9519" s="93"/>
      <c r="B9519" s="94"/>
      <c r="C9519" s="94"/>
      <c r="D9519" s="94"/>
      <c r="E9519" s="94"/>
      <c r="F9519" s="93"/>
      <c r="G9519" s="93"/>
    </row>
    <row r="9520">
      <c r="A9520" s="93"/>
      <c r="B9520" s="94"/>
      <c r="C9520" s="94"/>
      <c r="D9520" s="94"/>
      <c r="E9520" s="94"/>
      <c r="F9520" s="93"/>
      <c r="G9520" s="93"/>
    </row>
    <row r="9521">
      <c r="A9521" s="93"/>
      <c r="B9521" s="94"/>
      <c r="C9521" s="94"/>
      <c r="D9521" s="94"/>
      <c r="E9521" s="94"/>
      <c r="F9521" s="93"/>
      <c r="G9521" s="93"/>
    </row>
    <row r="9522">
      <c r="A9522" s="93"/>
      <c r="B9522" s="94"/>
      <c r="C9522" s="94"/>
      <c r="D9522" s="94"/>
      <c r="E9522" s="94"/>
      <c r="F9522" s="93"/>
      <c r="G9522" s="93"/>
    </row>
    <row r="9523">
      <c r="A9523" s="93"/>
      <c r="B9523" s="94"/>
      <c r="C9523" s="94"/>
      <c r="D9523" s="94"/>
      <c r="E9523" s="94"/>
      <c r="F9523" s="93"/>
      <c r="G9523" s="96"/>
    </row>
    <row r="9524">
      <c r="A9524" s="93"/>
      <c r="B9524" s="94"/>
      <c r="C9524" s="94"/>
      <c r="D9524" s="94"/>
      <c r="E9524" s="94"/>
      <c r="F9524" s="93"/>
      <c r="G9524" s="96"/>
    </row>
    <row r="9525">
      <c r="A9525" s="93"/>
      <c r="B9525" s="94"/>
      <c r="C9525" s="94"/>
      <c r="D9525" s="94"/>
      <c r="E9525" s="94"/>
      <c r="F9525" s="93"/>
      <c r="G9525" s="96"/>
    </row>
    <row r="9526">
      <c r="A9526" s="93"/>
      <c r="B9526" s="94"/>
      <c r="C9526" s="94"/>
      <c r="D9526" s="94"/>
      <c r="E9526" s="94"/>
      <c r="F9526" s="93"/>
      <c r="G9526" s="96"/>
    </row>
    <row r="9527">
      <c r="A9527" s="93"/>
      <c r="B9527" s="94"/>
      <c r="C9527" s="94"/>
      <c r="D9527" s="94"/>
      <c r="E9527" s="94"/>
      <c r="F9527" s="93"/>
      <c r="G9527" s="96"/>
    </row>
    <row r="9528">
      <c r="A9528" s="93"/>
      <c r="B9528" s="94"/>
      <c r="C9528" s="94"/>
      <c r="D9528" s="94"/>
      <c r="E9528" s="94"/>
      <c r="F9528" s="93"/>
      <c r="G9528" s="96"/>
    </row>
    <row r="9529">
      <c r="A9529" s="93"/>
      <c r="B9529" s="94"/>
      <c r="C9529" s="94"/>
      <c r="D9529" s="94"/>
      <c r="E9529" s="94"/>
      <c r="F9529" s="93"/>
      <c r="G9529" s="96"/>
    </row>
    <row r="9530">
      <c r="A9530" s="93"/>
      <c r="B9530" s="94"/>
      <c r="C9530" s="94"/>
      <c r="D9530" s="94"/>
      <c r="E9530" s="94"/>
      <c r="F9530" s="93"/>
      <c r="G9530" s="96"/>
    </row>
    <row r="9531">
      <c r="A9531" s="93"/>
      <c r="B9531" s="94"/>
      <c r="C9531" s="94"/>
      <c r="D9531" s="94"/>
      <c r="E9531" s="94"/>
      <c r="F9531" s="93"/>
      <c r="G9531" s="96"/>
    </row>
    <row r="9532">
      <c r="A9532" s="93"/>
      <c r="B9532" s="94"/>
      <c r="C9532" s="94"/>
      <c r="D9532" s="94"/>
      <c r="E9532" s="94"/>
      <c r="F9532" s="93"/>
      <c r="G9532" s="96"/>
    </row>
    <row r="9533">
      <c r="A9533" s="93"/>
      <c r="B9533" s="94"/>
      <c r="C9533" s="94"/>
      <c r="D9533" s="94"/>
      <c r="E9533" s="94"/>
      <c r="F9533" s="93"/>
      <c r="G9533" s="96"/>
    </row>
    <row r="9534">
      <c r="A9534" s="93"/>
      <c r="B9534" s="94"/>
      <c r="C9534" s="94"/>
      <c r="D9534" s="94"/>
      <c r="E9534" s="94"/>
      <c r="F9534" s="93"/>
      <c r="G9534" s="96"/>
    </row>
    <row r="9535">
      <c r="A9535" s="93"/>
      <c r="B9535" s="94"/>
      <c r="C9535" s="94"/>
      <c r="D9535" s="94"/>
      <c r="E9535" s="94"/>
      <c r="F9535" s="93"/>
      <c r="G9535" s="96"/>
    </row>
    <row r="9536">
      <c r="A9536" s="93"/>
      <c r="B9536" s="94"/>
      <c r="C9536" s="94"/>
      <c r="D9536" s="94"/>
      <c r="E9536" s="94"/>
      <c r="F9536" s="93"/>
      <c r="G9536" s="96"/>
    </row>
    <row r="9537">
      <c r="A9537" s="93"/>
      <c r="B9537" s="94"/>
      <c r="C9537" s="94"/>
      <c r="D9537" s="94"/>
      <c r="E9537" s="94"/>
      <c r="F9537" s="93"/>
      <c r="G9537" s="96"/>
    </row>
    <row r="9538">
      <c r="A9538" s="93"/>
      <c r="B9538" s="94"/>
      <c r="C9538" s="94"/>
      <c r="D9538" s="94"/>
      <c r="E9538" s="94"/>
      <c r="F9538" s="93"/>
      <c r="G9538" s="96"/>
    </row>
    <row r="9539">
      <c r="A9539" s="93"/>
      <c r="B9539" s="94"/>
      <c r="C9539" s="94"/>
      <c r="D9539" s="94"/>
      <c r="E9539" s="94"/>
      <c r="F9539" s="93"/>
      <c r="G9539" s="96"/>
    </row>
    <row r="9540">
      <c r="A9540" s="93"/>
      <c r="B9540" s="94"/>
      <c r="C9540" s="94"/>
      <c r="D9540" s="94"/>
      <c r="E9540" s="94"/>
      <c r="F9540" s="93"/>
      <c r="G9540" s="96"/>
    </row>
    <row r="9541">
      <c r="A9541" s="93"/>
      <c r="B9541" s="94"/>
      <c r="C9541" s="94"/>
      <c r="D9541" s="94"/>
      <c r="E9541" s="94"/>
      <c r="F9541" s="93"/>
      <c r="G9541" s="96"/>
    </row>
    <row r="9542">
      <c r="A9542" s="93"/>
      <c r="B9542" s="94"/>
      <c r="C9542" s="94"/>
      <c r="D9542" s="94"/>
      <c r="E9542" s="94"/>
      <c r="F9542" s="93"/>
      <c r="G9542" s="96"/>
    </row>
    <row r="9543">
      <c r="A9543" s="93"/>
      <c r="B9543" s="94"/>
      <c r="C9543" s="94"/>
      <c r="D9543" s="94"/>
      <c r="E9543" s="94"/>
      <c r="F9543" s="93"/>
      <c r="G9543" s="96"/>
    </row>
    <row r="9544">
      <c r="A9544" s="93"/>
      <c r="B9544" s="94"/>
      <c r="C9544" s="94"/>
      <c r="D9544" s="94"/>
      <c r="E9544" s="94"/>
      <c r="F9544" s="93"/>
      <c r="G9544" s="96"/>
    </row>
    <row r="9545">
      <c r="A9545" s="93"/>
      <c r="B9545" s="94"/>
      <c r="C9545" s="94"/>
      <c r="D9545" s="94"/>
      <c r="E9545" s="94"/>
      <c r="F9545" s="93"/>
      <c r="G9545" s="93"/>
    </row>
    <row r="9546">
      <c r="A9546" s="93"/>
      <c r="B9546" s="94"/>
      <c r="C9546" s="94"/>
      <c r="D9546" s="94"/>
      <c r="E9546" s="94"/>
      <c r="F9546" s="93"/>
      <c r="G9546" s="96"/>
    </row>
    <row r="9547">
      <c r="A9547" s="93"/>
      <c r="B9547" s="94"/>
      <c r="C9547" s="94"/>
      <c r="D9547" s="94"/>
      <c r="E9547" s="94"/>
      <c r="F9547" s="93"/>
      <c r="G9547" s="96"/>
    </row>
    <row r="9548">
      <c r="A9548" s="93"/>
      <c r="B9548" s="94"/>
      <c r="C9548" s="94"/>
      <c r="D9548" s="94"/>
      <c r="E9548" s="94"/>
      <c r="F9548" s="93"/>
      <c r="G9548" s="96"/>
    </row>
    <row r="9549">
      <c r="A9549" s="93"/>
      <c r="B9549" s="94"/>
      <c r="C9549" s="94"/>
      <c r="D9549" s="94"/>
      <c r="E9549" s="94"/>
      <c r="F9549" s="93"/>
      <c r="G9549" s="93"/>
    </row>
    <row r="9550">
      <c r="A9550" s="93"/>
      <c r="B9550" s="94"/>
      <c r="C9550" s="94"/>
      <c r="D9550" s="94"/>
      <c r="E9550" s="94"/>
      <c r="F9550" s="93"/>
      <c r="G9550" s="96"/>
    </row>
    <row r="9551">
      <c r="A9551" s="93"/>
      <c r="B9551" s="94"/>
      <c r="C9551" s="94"/>
      <c r="D9551" s="94"/>
      <c r="E9551" s="94"/>
      <c r="F9551" s="93"/>
      <c r="G9551" s="96"/>
    </row>
    <row r="9552">
      <c r="A9552" s="93"/>
      <c r="B9552" s="94"/>
      <c r="C9552" s="94"/>
      <c r="D9552" s="94"/>
      <c r="E9552" s="94"/>
      <c r="F9552" s="93"/>
      <c r="G9552" s="96"/>
    </row>
    <row r="9553">
      <c r="A9553" s="93"/>
      <c r="B9553" s="94"/>
      <c r="C9553" s="94"/>
      <c r="D9553" s="94"/>
      <c r="E9553" s="94"/>
      <c r="F9553" s="93"/>
      <c r="G9553" s="96"/>
    </row>
    <row r="9554">
      <c r="A9554" s="93"/>
      <c r="B9554" s="94"/>
      <c r="C9554" s="94"/>
      <c r="D9554" s="94"/>
      <c r="E9554" s="94"/>
      <c r="F9554" s="93"/>
      <c r="G9554" s="96"/>
    </row>
    <row r="9555">
      <c r="A9555" s="93"/>
      <c r="B9555" s="94"/>
      <c r="C9555" s="94"/>
      <c r="D9555" s="94"/>
      <c r="E9555" s="94"/>
      <c r="F9555" s="93"/>
      <c r="G9555" s="96"/>
    </row>
    <row r="9556">
      <c r="A9556" s="93"/>
      <c r="B9556" s="94"/>
      <c r="C9556" s="94"/>
      <c r="D9556" s="94"/>
      <c r="E9556" s="94"/>
      <c r="F9556" s="93"/>
      <c r="G9556" s="96"/>
    </row>
    <row r="9557">
      <c r="A9557" s="93"/>
      <c r="B9557" s="94"/>
      <c r="C9557" s="94"/>
      <c r="D9557" s="94"/>
      <c r="E9557" s="94"/>
      <c r="F9557" s="93"/>
      <c r="G9557" s="96"/>
    </row>
    <row r="9558">
      <c r="A9558" s="93"/>
      <c r="B9558" s="94"/>
      <c r="C9558" s="94"/>
      <c r="D9558" s="94"/>
      <c r="E9558" s="94"/>
      <c r="F9558" s="93"/>
      <c r="G9558" s="96"/>
    </row>
    <row r="9559">
      <c r="A9559" s="93"/>
      <c r="B9559" s="94"/>
      <c r="C9559" s="94"/>
      <c r="D9559" s="94"/>
      <c r="E9559" s="94"/>
      <c r="F9559" s="93"/>
      <c r="G9559" s="96"/>
    </row>
    <row r="9560">
      <c r="A9560" s="93"/>
      <c r="B9560" s="94"/>
      <c r="C9560" s="94"/>
      <c r="D9560" s="94"/>
      <c r="E9560" s="94"/>
      <c r="F9560" s="93"/>
      <c r="G9560" s="96"/>
    </row>
    <row r="9561">
      <c r="A9561" s="93"/>
      <c r="B9561" s="94"/>
      <c r="C9561" s="94"/>
      <c r="D9561" s="94"/>
      <c r="E9561" s="94"/>
      <c r="F9561" s="93"/>
      <c r="G9561" s="96"/>
    </row>
    <row r="9562">
      <c r="A9562" s="93"/>
      <c r="B9562" s="94"/>
      <c r="C9562" s="94"/>
      <c r="D9562" s="94"/>
      <c r="E9562" s="94"/>
      <c r="F9562" s="93"/>
      <c r="G9562" s="96"/>
    </row>
    <row r="9563">
      <c r="A9563" s="93"/>
      <c r="B9563" s="94"/>
      <c r="C9563" s="94"/>
      <c r="D9563" s="94"/>
      <c r="E9563" s="94"/>
      <c r="F9563" s="93"/>
      <c r="G9563" s="96"/>
    </row>
    <row r="9564">
      <c r="A9564" s="93"/>
      <c r="B9564" s="94"/>
      <c r="C9564" s="94"/>
      <c r="D9564" s="94"/>
      <c r="E9564" s="94"/>
      <c r="F9564" s="93"/>
      <c r="G9564" s="96"/>
    </row>
    <row r="9565">
      <c r="A9565" s="93"/>
      <c r="B9565" s="94"/>
      <c r="C9565" s="94"/>
      <c r="D9565" s="94"/>
      <c r="E9565" s="94"/>
      <c r="F9565" s="93"/>
      <c r="G9565" s="96"/>
    </row>
    <row r="9566">
      <c r="A9566" s="93"/>
      <c r="B9566" s="94"/>
      <c r="C9566" s="94"/>
      <c r="D9566" s="94"/>
      <c r="E9566" s="94"/>
      <c r="F9566" s="93"/>
      <c r="G9566" s="96"/>
    </row>
    <row r="9567">
      <c r="A9567" s="93"/>
      <c r="B9567" s="94"/>
      <c r="C9567" s="94"/>
      <c r="D9567" s="94"/>
      <c r="E9567" s="94"/>
      <c r="F9567" s="93"/>
      <c r="G9567" s="96"/>
    </row>
    <row r="9568">
      <c r="A9568" s="93"/>
      <c r="B9568" s="94"/>
      <c r="C9568" s="94"/>
      <c r="D9568" s="94"/>
      <c r="E9568" s="94"/>
      <c r="F9568" s="93"/>
      <c r="G9568" s="96"/>
    </row>
    <row r="9569">
      <c r="A9569" s="93"/>
      <c r="B9569" s="94"/>
      <c r="C9569" s="94"/>
      <c r="D9569" s="94"/>
      <c r="E9569" s="94"/>
      <c r="F9569" s="93"/>
      <c r="G9569" s="96"/>
    </row>
    <row r="9570">
      <c r="A9570" s="93"/>
      <c r="B9570" s="94"/>
      <c r="C9570" s="94"/>
      <c r="D9570" s="94"/>
      <c r="E9570" s="94"/>
      <c r="F9570" s="93"/>
      <c r="G9570" s="96"/>
    </row>
    <row r="9571">
      <c r="A9571" s="93"/>
      <c r="B9571" s="94"/>
      <c r="C9571" s="94"/>
      <c r="D9571" s="94"/>
      <c r="E9571" s="94"/>
      <c r="F9571" s="93"/>
      <c r="G9571" s="96"/>
    </row>
    <row r="9572">
      <c r="A9572" s="93"/>
      <c r="B9572" s="94"/>
      <c r="C9572" s="94"/>
      <c r="D9572" s="94"/>
      <c r="E9572" s="94"/>
      <c r="F9572" s="93"/>
      <c r="G9572" s="96"/>
    </row>
    <row r="9573">
      <c r="A9573" s="93"/>
      <c r="B9573" s="94"/>
      <c r="C9573" s="94"/>
      <c r="D9573" s="94"/>
      <c r="E9573" s="94"/>
      <c r="F9573" s="93"/>
      <c r="G9573" s="96"/>
    </row>
    <row r="9574">
      <c r="A9574" s="93"/>
      <c r="B9574" s="94"/>
      <c r="C9574" s="94"/>
      <c r="D9574" s="94"/>
      <c r="E9574" s="94"/>
      <c r="F9574" s="93"/>
      <c r="G9574" s="96"/>
    </row>
    <row r="9575">
      <c r="A9575" s="93"/>
      <c r="B9575" s="94"/>
      <c r="C9575" s="94"/>
      <c r="D9575" s="94"/>
      <c r="E9575" s="94"/>
      <c r="F9575" s="93"/>
      <c r="G9575" s="96"/>
    </row>
    <row r="9576">
      <c r="A9576" s="93"/>
      <c r="B9576" s="94"/>
      <c r="C9576" s="94"/>
      <c r="D9576" s="94"/>
      <c r="E9576" s="94"/>
      <c r="F9576" s="93"/>
      <c r="G9576" s="96"/>
    </row>
    <row r="9577">
      <c r="A9577" s="93"/>
      <c r="B9577" s="94"/>
      <c r="C9577" s="94"/>
      <c r="D9577" s="94"/>
      <c r="E9577" s="94"/>
      <c r="F9577" s="93"/>
      <c r="G9577" s="96"/>
    </row>
    <row r="9578">
      <c r="A9578" s="93"/>
      <c r="B9578" s="94"/>
      <c r="C9578" s="94"/>
      <c r="D9578" s="94"/>
      <c r="E9578" s="94"/>
      <c r="F9578" s="93"/>
      <c r="G9578" s="96"/>
    </row>
    <row r="9579">
      <c r="A9579" s="93"/>
      <c r="B9579" s="94"/>
      <c r="C9579" s="94"/>
      <c r="D9579" s="94"/>
      <c r="E9579" s="94"/>
      <c r="F9579" s="93"/>
      <c r="G9579" s="96"/>
    </row>
    <row r="9580">
      <c r="A9580" s="93"/>
      <c r="B9580" s="94"/>
      <c r="C9580" s="94"/>
      <c r="D9580" s="94"/>
      <c r="E9580" s="94"/>
      <c r="F9580" s="93"/>
      <c r="G9580" s="96"/>
    </row>
    <row r="9581">
      <c r="A9581" s="93"/>
      <c r="B9581" s="94"/>
      <c r="C9581" s="94"/>
      <c r="D9581" s="94"/>
      <c r="E9581" s="94"/>
      <c r="F9581" s="93"/>
      <c r="G9581" s="93"/>
    </row>
    <row r="9582">
      <c r="A9582" s="93"/>
      <c r="B9582" s="94"/>
      <c r="C9582" s="94"/>
      <c r="D9582" s="94"/>
      <c r="E9582" s="94"/>
      <c r="F9582" s="93"/>
      <c r="G9582" s="93"/>
    </row>
    <row r="9583">
      <c r="A9583" s="93"/>
      <c r="B9583" s="94"/>
      <c r="C9583" s="94"/>
      <c r="D9583" s="94"/>
      <c r="E9583" s="94"/>
      <c r="F9583" s="93"/>
      <c r="G9583" s="93"/>
    </row>
    <row r="9584">
      <c r="A9584" s="93"/>
      <c r="B9584" s="94"/>
      <c r="C9584" s="94"/>
      <c r="D9584" s="94"/>
      <c r="E9584" s="94"/>
      <c r="F9584" s="93"/>
      <c r="G9584" s="93"/>
    </row>
    <row r="9585">
      <c r="A9585" s="93"/>
      <c r="B9585" s="94"/>
      <c r="C9585" s="94"/>
      <c r="D9585" s="94"/>
      <c r="E9585" s="94"/>
      <c r="F9585" s="93"/>
      <c r="G9585" s="93"/>
    </row>
    <row r="9586">
      <c r="A9586" s="93"/>
      <c r="B9586" s="94"/>
      <c r="C9586" s="94"/>
      <c r="D9586" s="94"/>
      <c r="E9586" s="94"/>
      <c r="F9586" s="93"/>
      <c r="G9586" s="93"/>
    </row>
    <row r="9587">
      <c r="A9587" s="93"/>
      <c r="B9587" s="94"/>
      <c r="C9587" s="94"/>
      <c r="D9587" s="94"/>
      <c r="E9587" s="94"/>
      <c r="F9587" s="93"/>
      <c r="G9587" s="93"/>
    </row>
    <row r="9588">
      <c r="A9588" s="93"/>
      <c r="B9588" s="94"/>
      <c r="C9588" s="94"/>
      <c r="D9588" s="94"/>
      <c r="E9588" s="94"/>
      <c r="F9588" s="93"/>
      <c r="G9588" s="93"/>
    </row>
    <row r="9589">
      <c r="A9589" s="93"/>
      <c r="B9589" s="94"/>
      <c r="C9589" s="94"/>
      <c r="D9589" s="94"/>
      <c r="E9589" s="94"/>
      <c r="F9589" s="93"/>
      <c r="G9589" s="93"/>
    </row>
    <row r="9590">
      <c r="A9590" s="93"/>
      <c r="B9590" s="94"/>
      <c r="C9590" s="94"/>
      <c r="D9590" s="94"/>
      <c r="E9590" s="94"/>
      <c r="F9590" s="93"/>
      <c r="G9590" s="93"/>
    </row>
    <row r="9591">
      <c r="A9591" s="93"/>
      <c r="B9591" s="94"/>
      <c r="C9591" s="94"/>
      <c r="D9591" s="94"/>
      <c r="E9591" s="94"/>
      <c r="F9591" s="93"/>
      <c r="G9591" s="93"/>
    </row>
    <row r="9592">
      <c r="A9592" s="93"/>
      <c r="B9592" s="94"/>
      <c r="C9592" s="94"/>
      <c r="D9592" s="94"/>
      <c r="E9592" s="94"/>
      <c r="F9592" s="93"/>
      <c r="G9592" s="93"/>
    </row>
    <row r="9593">
      <c r="A9593" s="93"/>
      <c r="B9593" s="94"/>
      <c r="C9593" s="94"/>
      <c r="D9593" s="94"/>
      <c r="E9593" s="94"/>
      <c r="F9593" s="93"/>
      <c r="G9593" s="93"/>
    </row>
    <row r="9594">
      <c r="A9594" s="93"/>
      <c r="B9594" s="94"/>
      <c r="C9594" s="94"/>
      <c r="D9594" s="94"/>
      <c r="E9594" s="94"/>
      <c r="F9594" s="93"/>
      <c r="G9594" s="93"/>
    </row>
    <row r="9595">
      <c r="A9595" s="93"/>
      <c r="B9595" s="94"/>
      <c r="C9595" s="94"/>
      <c r="D9595" s="94"/>
      <c r="E9595" s="94"/>
      <c r="F9595" s="93"/>
      <c r="G9595" s="93"/>
    </row>
    <row r="9596">
      <c r="A9596" s="93"/>
      <c r="B9596" s="94"/>
      <c r="C9596" s="94"/>
      <c r="D9596" s="94"/>
      <c r="E9596" s="94"/>
      <c r="F9596" s="93"/>
      <c r="G9596" s="96"/>
    </row>
    <row r="9597">
      <c r="A9597" s="93"/>
      <c r="B9597" s="94"/>
      <c r="C9597" s="94"/>
      <c r="D9597" s="94"/>
      <c r="E9597" s="94"/>
      <c r="F9597" s="93"/>
      <c r="G9597" s="96"/>
    </row>
    <row r="9598">
      <c r="A9598" s="93"/>
      <c r="B9598" s="94"/>
      <c r="C9598" s="94"/>
      <c r="D9598" s="94"/>
      <c r="E9598" s="94"/>
      <c r="F9598" s="93"/>
      <c r="G9598" s="96"/>
    </row>
    <row r="9599">
      <c r="A9599" s="93"/>
      <c r="B9599" s="94"/>
      <c r="C9599" s="94"/>
      <c r="D9599" s="94"/>
      <c r="E9599" s="94"/>
      <c r="F9599" s="93"/>
      <c r="G9599" s="96"/>
    </row>
    <row r="9600">
      <c r="A9600" s="93"/>
      <c r="B9600" s="94"/>
      <c r="C9600" s="94"/>
      <c r="D9600" s="94"/>
      <c r="E9600" s="94"/>
      <c r="F9600" s="93"/>
      <c r="G9600" s="96"/>
    </row>
    <row r="9601">
      <c r="A9601" s="93"/>
      <c r="B9601" s="94"/>
      <c r="C9601" s="94"/>
      <c r="D9601" s="94"/>
      <c r="E9601" s="94"/>
      <c r="F9601" s="93"/>
      <c r="G9601" s="96"/>
    </row>
    <row r="9602">
      <c r="A9602" s="93"/>
      <c r="B9602" s="94"/>
      <c r="C9602" s="94"/>
      <c r="D9602" s="94"/>
      <c r="E9602" s="94"/>
      <c r="F9602" s="93"/>
      <c r="G9602" s="96"/>
    </row>
    <row r="9603">
      <c r="A9603" s="93"/>
      <c r="B9603" s="94"/>
      <c r="C9603" s="94"/>
      <c r="D9603" s="94"/>
      <c r="E9603" s="94"/>
      <c r="F9603" s="93"/>
      <c r="G9603" s="96"/>
    </row>
    <row r="9604">
      <c r="A9604" s="93"/>
      <c r="B9604" s="94"/>
      <c r="C9604" s="94"/>
      <c r="D9604" s="94"/>
      <c r="E9604" s="94"/>
      <c r="F9604" s="93"/>
      <c r="G9604" s="96"/>
    </row>
    <row r="9605">
      <c r="A9605" s="93"/>
      <c r="B9605" s="94"/>
      <c r="C9605" s="94"/>
      <c r="D9605" s="94"/>
      <c r="E9605" s="94"/>
      <c r="F9605" s="93"/>
      <c r="G9605" s="96"/>
    </row>
    <row r="9606">
      <c r="A9606" s="93"/>
      <c r="B9606" s="94"/>
      <c r="C9606" s="94"/>
      <c r="D9606" s="94"/>
      <c r="E9606" s="94"/>
      <c r="F9606" s="93"/>
      <c r="G9606" s="96"/>
    </row>
    <row r="9607">
      <c r="A9607" s="93"/>
      <c r="B9607" s="94"/>
      <c r="C9607" s="94"/>
      <c r="D9607" s="94"/>
      <c r="E9607" s="94"/>
      <c r="F9607" s="93"/>
      <c r="G9607" s="96"/>
    </row>
    <row r="9608">
      <c r="A9608" s="93"/>
      <c r="B9608" s="94"/>
      <c r="C9608" s="94"/>
      <c r="D9608" s="94"/>
      <c r="E9608" s="94"/>
      <c r="F9608" s="93"/>
      <c r="G9608" s="96"/>
    </row>
    <row r="9609">
      <c r="A9609" s="93"/>
      <c r="B9609" s="94"/>
      <c r="C9609" s="94"/>
      <c r="D9609" s="94"/>
      <c r="E9609" s="94"/>
      <c r="F9609" s="93"/>
      <c r="G9609" s="96"/>
    </row>
    <row r="9610">
      <c r="A9610" s="93"/>
      <c r="B9610" s="94"/>
      <c r="C9610" s="94"/>
      <c r="D9610" s="94"/>
      <c r="E9610" s="94"/>
      <c r="F9610" s="93"/>
      <c r="G9610" s="96"/>
    </row>
    <row r="9611">
      <c r="A9611" s="93"/>
      <c r="B9611" s="94"/>
      <c r="C9611" s="94"/>
      <c r="D9611" s="94"/>
      <c r="E9611" s="94"/>
      <c r="F9611" s="93"/>
      <c r="G9611" s="96"/>
    </row>
    <row r="9612">
      <c r="A9612" s="93"/>
      <c r="B9612" s="94"/>
      <c r="C9612" s="94"/>
      <c r="D9612" s="94"/>
      <c r="E9612" s="94"/>
      <c r="F9612" s="93"/>
      <c r="G9612" s="96"/>
    </row>
    <row r="9613">
      <c r="A9613" s="93"/>
      <c r="B9613" s="94"/>
      <c r="C9613" s="94"/>
      <c r="D9613" s="94"/>
      <c r="E9613" s="94"/>
      <c r="F9613" s="93"/>
      <c r="G9613" s="93"/>
    </row>
    <row r="9614">
      <c r="A9614" s="93"/>
      <c r="B9614" s="94"/>
      <c r="C9614" s="94"/>
      <c r="D9614" s="94"/>
      <c r="E9614" s="94"/>
      <c r="F9614" s="93"/>
      <c r="G9614" s="96"/>
    </row>
    <row r="9615">
      <c r="A9615" s="93"/>
      <c r="B9615" s="94"/>
      <c r="C9615" s="94"/>
      <c r="D9615" s="94"/>
      <c r="E9615" s="94"/>
      <c r="F9615" s="93"/>
      <c r="G9615" s="96"/>
    </row>
    <row r="9616">
      <c r="A9616" s="93"/>
      <c r="B9616" s="94"/>
      <c r="C9616" s="94"/>
      <c r="D9616" s="94"/>
      <c r="E9616" s="94"/>
      <c r="F9616" s="93"/>
      <c r="G9616" s="96"/>
    </row>
    <row r="9617">
      <c r="A9617" s="93"/>
      <c r="B9617" s="94"/>
      <c r="C9617" s="94"/>
      <c r="D9617" s="94"/>
      <c r="E9617" s="94"/>
      <c r="F9617" s="93"/>
      <c r="G9617" s="96"/>
    </row>
    <row r="9618">
      <c r="A9618" s="93"/>
      <c r="B9618" s="94"/>
      <c r="C9618" s="94"/>
      <c r="D9618" s="94"/>
      <c r="E9618" s="94"/>
      <c r="F9618" s="93"/>
      <c r="G9618" s="96"/>
    </row>
    <row r="9619">
      <c r="A9619" s="93"/>
      <c r="B9619" s="94"/>
      <c r="C9619" s="94"/>
      <c r="D9619" s="94"/>
      <c r="E9619" s="94"/>
      <c r="F9619" s="93"/>
      <c r="G9619" s="96"/>
    </row>
    <row r="9620">
      <c r="A9620" s="93"/>
      <c r="B9620" s="94"/>
      <c r="C9620" s="94"/>
      <c r="D9620" s="94"/>
      <c r="E9620" s="94"/>
      <c r="F9620" s="93"/>
      <c r="G9620" s="96"/>
    </row>
    <row r="9621">
      <c r="A9621" s="93"/>
      <c r="B9621" s="94"/>
      <c r="C9621" s="94"/>
      <c r="D9621" s="94"/>
      <c r="E9621" s="94"/>
      <c r="F9621" s="93"/>
      <c r="G9621" s="96"/>
    </row>
    <row r="9622">
      <c r="A9622" s="93"/>
      <c r="B9622" s="94"/>
      <c r="C9622" s="94"/>
      <c r="D9622" s="94"/>
      <c r="E9622" s="94"/>
      <c r="F9622" s="93"/>
      <c r="G9622" s="96"/>
    </row>
    <row r="9623">
      <c r="A9623" s="93"/>
      <c r="B9623" s="94"/>
      <c r="C9623" s="94"/>
      <c r="D9623" s="94"/>
      <c r="E9623" s="94"/>
      <c r="F9623" s="93"/>
      <c r="G9623" s="96"/>
    </row>
    <row r="9624">
      <c r="A9624" s="93"/>
      <c r="B9624" s="94"/>
      <c r="C9624" s="94"/>
      <c r="D9624" s="94"/>
      <c r="E9624" s="94"/>
      <c r="F9624" s="93"/>
      <c r="G9624" s="96"/>
    </row>
    <row r="9625">
      <c r="A9625" s="93"/>
      <c r="B9625" s="94"/>
      <c r="C9625" s="94"/>
      <c r="D9625" s="94"/>
      <c r="E9625" s="94"/>
      <c r="F9625" s="93"/>
      <c r="G9625" s="96"/>
    </row>
    <row r="9626">
      <c r="A9626" s="93"/>
      <c r="B9626" s="94"/>
      <c r="C9626" s="94"/>
      <c r="D9626" s="94"/>
      <c r="E9626" s="94"/>
      <c r="F9626" s="93"/>
      <c r="G9626" s="96"/>
    </row>
    <row r="9627">
      <c r="A9627" s="93"/>
      <c r="B9627" s="94"/>
      <c r="C9627" s="94"/>
      <c r="D9627" s="94"/>
      <c r="E9627" s="94"/>
      <c r="F9627" s="93"/>
      <c r="G9627" s="96"/>
    </row>
    <row r="9628">
      <c r="A9628" s="93"/>
      <c r="B9628" s="94"/>
      <c r="C9628" s="94"/>
      <c r="D9628" s="94"/>
      <c r="E9628" s="94"/>
      <c r="F9628" s="93"/>
      <c r="G9628" s="93"/>
    </row>
    <row r="9629">
      <c r="A9629" s="93"/>
      <c r="B9629" s="94"/>
      <c r="C9629" s="94"/>
      <c r="D9629" s="94"/>
      <c r="E9629" s="94"/>
      <c r="F9629" s="93"/>
      <c r="G9629" s="93"/>
    </row>
    <row r="9630">
      <c r="A9630" s="93"/>
      <c r="B9630" s="94"/>
      <c r="C9630" s="94"/>
      <c r="D9630" s="94"/>
      <c r="E9630" s="94"/>
      <c r="F9630" s="93"/>
      <c r="G9630" s="96"/>
    </row>
    <row r="9631">
      <c r="A9631" s="93"/>
      <c r="B9631" s="94"/>
      <c r="C9631" s="94"/>
      <c r="D9631" s="94"/>
      <c r="E9631" s="94"/>
      <c r="F9631" s="93"/>
      <c r="G9631" s="96"/>
    </row>
    <row r="9632">
      <c r="A9632" s="93"/>
      <c r="B9632" s="94"/>
      <c r="C9632" s="94"/>
      <c r="D9632" s="94"/>
      <c r="E9632" s="94"/>
      <c r="F9632" s="93"/>
      <c r="G9632" s="96"/>
    </row>
    <row r="9633">
      <c r="A9633" s="93"/>
      <c r="B9633" s="94"/>
      <c r="C9633" s="94"/>
      <c r="D9633" s="94"/>
      <c r="E9633" s="94"/>
      <c r="F9633" s="93"/>
      <c r="G9633" s="96"/>
    </row>
    <row r="9634">
      <c r="A9634" s="93"/>
      <c r="B9634" s="94"/>
      <c r="C9634" s="94"/>
      <c r="D9634" s="94"/>
      <c r="E9634" s="94"/>
      <c r="F9634" s="93"/>
      <c r="G9634" s="96"/>
    </row>
    <row r="9635">
      <c r="A9635" s="93"/>
      <c r="B9635" s="94"/>
      <c r="C9635" s="94"/>
      <c r="D9635" s="94"/>
      <c r="E9635" s="94"/>
      <c r="F9635" s="93"/>
      <c r="G9635" s="96"/>
    </row>
    <row r="9636">
      <c r="A9636" s="93"/>
      <c r="B9636" s="94"/>
      <c r="C9636" s="94"/>
      <c r="D9636" s="94"/>
      <c r="E9636" s="94"/>
      <c r="F9636" s="93"/>
      <c r="G9636" s="96"/>
    </row>
    <row r="9637">
      <c r="A9637" s="93"/>
      <c r="B9637" s="94"/>
      <c r="C9637" s="94"/>
      <c r="D9637" s="94"/>
      <c r="E9637" s="94"/>
      <c r="F9637" s="93"/>
      <c r="G9637" s="96"/>
    </row>
    <row r="9638">
      <c r="A9638" s="93"/>
      <c r="B9638" s="94"/>
      <c r="C9638" s="94"/>
      <c r="D9638" s="94"/>
      <c r="E9638" s="94"/>
      <c r="F9638" s="93"/>
      <c r="G9638" s="96"/>
    </row>
    <row r="9639">
      <c r="A9639" s="93"/>
      <c r="B9639" s="94"/>
      <c r="C9639" s="94"/>
      <c r="D9639" s="94"/>
      <c r="E9639" s="94"/>
      <c r="F9639" s="93"/>
      <c r="G9639" s="96"/>
    </row>
    <row r="9640">
      <c r="A9640" s="93"/>
      <c r="B9640" s="94"/>
      <c r="C9640" s="94"/>
      <c r="D9640" s="94"/>
      <c r="E9640" s="94"/>
      <c r="F9640" s="93"/>
      <c r="G9640" s="96"/>
    </row>
    <row r="9641">
      <c r="A9641" s="93"/>
      <c r="B9641" s="94"/>
      <c r="C9641" s="94"/>
      <c r="D9641" s="94"/>
      <c r="E9641" s="94"/>
      <c r="F9641" s="93"/>
      <c r="G9641" s="96"/>
    </row>
    <row r="9642">
      <c r="A9642" s="93"/>
      <c r="B9642" s="94"/>
      <c r="C9642" s="94"/>
      <c r="D9642" s="94"/>
      <c r="E9642" s="94"/>
      <c r="F9642" s="93"/>
      <c r="G9642" s="96"/>
    </row>
    <row r="9643">
      <c r="A9643" s="93"/>
      <c r="B9643" s="94"/>
      <c r="C9643" s="94"/>
      <c r="D9643" s="94"/>
      <c r="E9643" s="94"/>
      <c r="F9643" s="93"/>
      <c r="G9643" s="96"/>
    </row>
    <row r="9644">
      <c r="A9644" s="93"/>
      <c r="B9644" s="94"/>
      <c r="C9644" s="94"/>
      <c r="D9644" s="94"/>
      <c r="E9644" s="94"/>
      <c r="F9644" s="93"/>
      <c r="G9644" s="96"/>
    </row>
    <row r="9645">
      <c r="A9645" s="93"/>
      <c r="B9645" s="94"/>
      <c r="C9645" s="94"/>
      <c r="D9645" s="94"/>
      <c r="E9645" s="94"/>
      <c r="F9645" s="93"/>
      <c r="G9645" s="96"/>
    </row>
    <row r="9646">
      <c r="A9646" s="93"/>
      <c r="B9646" s="94"/>
      <c r="C9646" s="94"/>
      <c r="D9646" s="94"/>
      <c r="E9646" s="94"/>
      <c r="F9646" s="93"/>
      <c r="G9646" s="96"/>
    </row>
    <row r="9647">
      <c r="A9647" s="93"/>
      <c r="B9647" s="94"/>
      <c r="C9647" s="94"/>
      <c r="D9647" s="94"/>
      <c r="E9647" s="94"/>
      <c r="F9647" s="93"/>
      <c r="G9647" s="96"/>
    </row>
    <row r="9648">
      <c r="A9648" s="93"/>
      <c r="B9648" s="94"/>
      <c r="C9648" s="94"/>
      <c r="D9648" s="94"/>
      <c r="E9648" s="94"/>
      <c r="F9648" s="93"/>
      <c r="G9648" s="96"/>
    </row>
    <row r="9649">
      <c r="A9649" s="93"/>
      <c r="B9649" s="94"/>
      <c r="C9649" s="94"/>
      <c r="D9649" s="94"/>
      <c r="E9649" s="94"/>
      <c r="F9649" s="93"/>
      <c r="G9649" s="96"/>
    </row>
    <row r="9650">
      <c r="A9650" s="93"/>
      <c r="B9650" s="94"/>
      <c r="C9650" s="94"/>
      <c r="D9650" s="94"/>
      <c r="E9650" s="94"/>
      <c r="F9650" s="93"/>
      <c r="G9650" s="96"/>
    </row>
    <row r="9651">
      <c r="A9651" s="93"/>
      <c r="B9651" s="94"/>
      <c r="C9651" s="94"/>
      <c r="D9651" s="94"/>
      <c r="E9651" s="94"/>
      <c r="F9651" s="93"/>
      <c r="G9651" s="96"/>
    </row>
    <row r="9652">
      <c r="A9652" s="93"/>
      <c r="B9652" s="94"/>
      <c r="C9652" s="94"/>
      <c r="D9652" s="94"/>
      <c r="E9652" s="94"/>
      <c r="F9652" s="93"/>
      <c r="G9652" s="96"/>
    </row>
    <row r="9653">
      <c r="A9653" s="93"/>
      <c r="B9653" s="94"/>
      <c r="C9653" s="94"/>
      <c r="D9653" s="94"/>
      <c r="E9653" s="94"/>
      <c r="F9653" s="93"/>
      <c r="G9653" s="96"/>
    </row>
    <row r="9654">
      <c r="A9654" s="93"/>
      <c r="B9654" s="94"/>
      <c r="C9654" s="94"/>
      <c r="D9654" s="94"/>
      <c r="E9654" s="94"/>
      <c r="F9654" s="93"/>
      <c r="G9654" s="96"/>
    </row>
    <row r="9655">
      <c r="A9655" s="93"/>
      <c r="B9655" s="94"/>
      <c r="C9655" s="94"/>
      <c r="D9655" s="94"/>
      <c r="E9655" s="94"/>
      <c r="F9655" s="93"/>
      <c r="G9655" s="96"/>
    </row>
    <row r="9656">
      <c r="A9656" s="93"/>
      <c r="B9656" s="94"/>
      <c r="C9656" s="94"/>
      <c r="D9656" s="94"/>
      <c r="E9656" s="94"/>
      <c r="F9656" s="93"/>
      <c r="G9656" s="96"/>
    </row>
    <row r="9657">
      <c r="A9657" s="93"/>
      <c r="B9657" s="94"/>
      <c r="C9657" s="94"/>
      <c r="D9657" s="94"/>
      <c r="E9657" s="94"/>
      <c r="F9657" s="93"/>
      <c r="G9657" s="96"/>
    </row>
    <row r="9658">
      <c r="A9658" s="93"/>
      <c r="B9658" s="94"/>
      <c r="C9658" s="94"/>
      <c r="D9658" s="94"/>
      <c r="E9658" s="94"/>
      <c r="F9658" s="93"/>
      <c r="G9658" s="96"/>
    </row>
    <row r="9659">
      <c r="A9659" s="93"/>
      <c r="B9659" s="94"/>
      <c r="C9659" s="94"/>
      <c r="D9659" s="94"/>
      <c r="E9659" s="94"/>
      <c r="F9659" s="93"/>
      <c r="G9659" s="96"/>
    </row>
    <row r="9660">
      <c r="A9660" s="93"/>
      <c r="B9660" s="94"/>
      <c r="C9660" s="94"/>
      <c r="D9660" s="94"/>
      <c r="E9660" s="94"/>
      <c r="F9660" s="93"/>
      <c r="G9660" s="96"/>
    </row>
    <row r="9661">
      <c r="A9661" s="93"/>
      <c r="B9661" s="94"/>
      <c r="C9661" s="94"/>
      <c r="D9661" s="94"/>
      <c r="E9661" s="94"/>
      <c r="F9661" s="93"/>
      <c r="G9661" s="96"/>
    </row>
    <row r="9662">
      <c r="A9662" s="93"/>
      <c r="B9662" s="94"/>
      <c r="C9662" s="94"/>
      <c r="D9662" s="94"/>
      <c r="E9662" s="94"/>
      <c r="F9662" s="93"/>
      <c r="G9662" s="96"/>
    </row>
    <row r="9663">
      <c r="A9663" s="93"/>
      <c r="B9663" s="94"/>
      <c r="C9663" s="94"/>
      <c r="D9663" s="94"/>
      <c r="E9663" s="94"/>
      <c r="F9663" s="93"/>
      <c r="G9663" s="96"/>
    </row>
    <row r="9664">
      <c r="A9664" s="93"/>
      <c r="B9664" s="94"/>
      <c r="C9664" s="94"/>
      <c r="D9664" s="94"/>
      <c r="E9664" s="94"/>
      <c r="F9664" s="93"/>
      <c r="G9664" s="96"/>
    </row>
    <row r="9665">
      <c r="A9665" s="93"/>
      <c r="B9665" s="94"/>
      <c r="C9665" s="94"/>
      <c r="D9665" s="94"/>
      <c r="E9665" s="94"/>
      <c r="F9665" s="93"/>
      <c r="G9665" s="96"/>
    </row>
    <row r="9666">
      <c r="A9666" s="93"/>
      <c r="B9666" s="94"/>
      <c r="C9666" s="94"/>
      <c r="D9666" s="94"/>
      <c r="E9666" s="94"/>
      <c r="F9666" s="93"/>
      <c r="G9666" s="96"/>
    </row>
    <row r="9667">
      <c r="A9667" s="93"/>
      <c r="B9667" s="94"/>
      <c r="C9667" s="94"/>
      <c r="D9667" s="94"/>
      <c r="E9667" s="94"/>
      <c r="F9667" s="93"/>
      <c r="G9667" s="96"/>
    </row>
    <row r="9668">
      <c r="A9668" s="93"/>
      <c r="B9668" s="94"/>
      <c r="C9668" s="94"/>
      <c r="D9668" s="94"/>
      <c r="E9668" s="94"/>
      <c r="F9668" s="93"/>
      <c r="G9668" s="96"/>
    </row>
    <row r="9669">
      <c r="A9669" s="93"/>
      <c r="B9669" s="94"/>
      <c r="C9669" s="94"/>
      <c r="D9669" s="94"/>
      <c r="E9669" s="94"/>
      <c r="F9669" s="93"/>
      <c r="G9669" s="96"/>
    </row>
    <row r="9670">
      <c r="A9670" s="93"/>
      <c r="B9670" s="94"/>
      <c r="C9670" s="94"/>
      <c r="D9670" s="94"/>
      <c r="E9670" s="94"/>
      <c r="F9670" s="93"/>
      <c r="G9670" s="96"/>
    </row>
    <row r="9671">
      <c r="A9671" s="93"/>
      <c r="B9671" s="94"/>
      <c r="C9671" s="94"/>
      <c r="D9671" s="94"/>
      <c r="E9671" s="94"/>
      <c r="F9671" s="93"/>
      <c r="G9671" s="96"/>
    </row>
    <row r="9672">
      <c r="A9672" s="93"/>
      <c r="B9672" s="94"/>
      <c r="C9672" s="94"/>
      <c r="D9672" s="94"/>
      <c r="E9672" s="94"/>
      <c r="F9672" s="93"/>
      <c r="G9672" s="96"/>
    </row>
    <row r="9673">
      <c r="A9673" s="93"/>
      <c r="B9673" s="94"/>
      <c r="C9673" s="94"/>
      <c r="D9673" s="94"/>
      <c r="E9673" s="94"/>
      <c r="F9673" s="93"/>
      <c r="G9673" s="96"/>
    </row>
    <row r="9674">
      <c r="A9674" s="93"/>
      <c r="B9674" s="94"/>
      <c r="C9674" s="94"/>
      <c r="D9674" s="94"/>
      <c r="E9674" s="94"/>
      <c r="F9674" s="93"/>
      <c r="G9674" s="96"/>
    </row>
    <row r="9675">
      <c r="A9675" s="93"/>
      <c r="B9675" s="94"/>
      <c r="C9675" s="94"/>
      <c r="D9675" s="94"/>
      <c r="E9675" s="94"/>
      <c r="F9675" s="93"/>
      <c r="G9675" s="96"/>
    </row>
    <row r="9676">
      <c r="A9676" s="93"/>
      <c r="B9676" s="94"/>
      <c r="C9676" s="94"/>
      <c r="D9676" s="94"/>
      <c r="E9676" s="94"/>
      <c r="F9676" s="93"/>
      <c r="G9676" s="96"/>
    </row>
    <row r="9677">
      <c r="A9677" s="93"/>
      <c r="B9677" s="94"/>
      <c r="C9677" s="94"/>
      <c r="D9677" s="94"/>
      <c r="E9677" s="94"/>
      <c r="F9677" s="93"/>
      <c r="G9677" s="96"/>
    </row>
    <row r="9678">
      <c r="A9678" s="93"/>
      <c r="B9678" s="94"/>
      <c r="C9678" s="94"/>
      <c r="D9678" s="94"/>
      <c r="E9678" s="94"/>
      <c r="F9678" s="93"/>
      <c r="G9678" s="96"/>
    </row>
    <row r="9679">
      <c r="A9679" s="93"/>
      <c r="B9679" s="94"/>
      <c r="C9679" s="94"/>
      <c r="D9679" s="94"/>
      <c r="E9679" s="94"/>
      <c r="F9679" s="93"/>
      <c r="G9679" s="96"/>
    </row>
    <row r="9680">
      <c r="A9680" s="93"/>
      <c r="B9680" s="94"/>
      <c r="C9680" s="94"/>
      <c r="D9680" s="94"/>
      <c r="E9680" s="94"/>
      <c r="F9680" s="93"/>
      <c r="G9680" s="96"/>
    </row>
    <row r="9681">
      <c r="A9681" s="93"/>
      <c r="B9681" s="94"/>
      <c r="C9681" s="94"/>
      <c r="D9681" s="94"/>
      <c r="E9681" s="94"/>
      <c r="F9681" s="93"/>
      <c r="G9681" s="96"/>
    </row>
    <row r="9682">
      <c r="A9682" s="93"/>
      <c r="B9682" s="94"/>
      <c r="C9682" s="94"/>
      <c r="D9682" s="94"/>
      <c r="E9682" s="94"/>
      <c r="F9682" s="93"/>
      <c r="G9682" s="96"/>
    </row>
    <row r="9683">
      <c r="A9683" s="93"/>
      <c r="B9683" s="94"/>
      <c r="C9683" s="94"/>
      <c r="D9683" s="94"/>
      <c r="E9683" s="94"/>
      <c r="F9683" s="93"/>
      <c r="G9683" s="96"/>
    </row>
    <row r="9684">
      <c r="A9684" s="93"/>
      <c r="B9684" s="94"/>
      <c r="C9684" s="94"/>
      <c r="D9684" s="94"/>
      <c r="E9684" s="94"/>
      <c r="F9684" s="93"/>
      <c r="G9684" s="96"/>
    </row>
    <row r="9685">
      <c r="A9685" s="93"/>
      <c r="B9685" s="94"/>
      <c r="C9685" s="94"/>
      <c r="D9685" s="94"/>
      <c r="E9685" s="94"/>
      <c r="F9685" s="93"/>
      <c r="G9685" s="96"/>
    </row>
    <row r="9686">
      <c r="A9686" s="93"/>
      <c r="B9686" s="94"/>
      <c r="C9686" s="94"/>
      <c r="D9686" s="94"/>
      <c r="E9686" s="94"/>
      <c r="F9686" s="93"/>
      <c r="G9686" s="96"/>
    </row>
    <row r="9687">
      <c r="A9687" s="93"/>
      <c r="B9687" s="94"/>
      <c r="C9687" s="94"/>
      <c r="D9687" s="94"/>
      <c r="E9687" s="94"/>
      <c r="F9687" s="93"/>
      <c r="G9687" s="96"/>
    </row>
    <row r="9688">
      <c r="A9688" s="93"/>
      <c r="B9688" s="94"/>
      <c r="C9688" s="94"/>
      <c r="D9688" s="94"/>
      <c r="E9688" s="94"/>
      <c r="F9688" s="93"/>
      <c r="G9688" s="96"/>
    </row>
    <row r="9689">
      <c r="A9689" s="93"/>
      <c r="B9689" s="94"/>
      <c r="C9689" s="94"/>
      <c r="D9689" s="94"/>
      <c r="E9689" s="94"/>
      <c r="F9689" s="93"/>
      <c r="G9689" s="96"/>
    </row>
    <row r="9690">
      <c r="A9690" s="93"/>
      <c r="B9690" s="94"/>
      <c r="C9690" s="94"/>
      <c r="D9690" s="94"/>
      <c r="E9690" s="94"/>
      <c r="F9690" s="93"/>
      <c r="G9690" s="96"/>
    </row>
    <row r="9691">
      <c r="A9691" s="93"/>
      <c r="B9691" s="94"/>
      <c r="C9691" s="94"/>
      <c r="D9691" s="94"/>
      <c r="E9691" s="94"/>
      <c r="F9691" s="93"/>
      <c r="G9691" s="96"/>
    </row>
    <row r="9692">
      <c r="A9692" s="93"/>
      <c r="B9692" s="94"/>
      <c r="C9692" s="94"/>
      <c r="D9692" s="94"/>
      <c r="E9692" s="94"/>
      <c r="F9692" s="93"/>
      <c r="G9692" s="96"/>
    </row>
    <row r="9693">
      <c r="A9693" s="93"/>
      <c r="B9693" s="94"/>
      <c r="C9693" s="94"/>
      <c r="D9693" s="94"/>
      <c r="E9693" s="94"/>
      <c r="F9693" s="93"/>
      <c r="G9693" s="96"/>
    </row>
    <row r="9694">
      <c r="A9694" s="93"/>
      <c r="B9694" s="94"/>
      <c r="C9694" s="94"/>
      <c r="D9694" s="94"/>
      <c r="E9694" s="94"/>
      <c r="F9694" s="93"/>
      <c r="G9694" s="96"/>
    </row>
    <row r="9695">
      <c r="A9695" s="93"/>
      <c r="B9695" s="94"/>
      <c r="C9695" s="94"/>
      <c r="D9695" s="94"/>
      <c r="E9695" s="94"/>
      <c r="F9695" s="93"/>
      <c r="G9695" s="96"/>
    </row>
    <row r="9696">
      <c r="A9696" s="93"/>
      <c r="B9696" s="94"/>
      <c r="C9696" s="94"/>
      <c r="D9696" s="94"/>
      <c r="E9696" s="94"/>
      <c r="F9696" s="93"/>
      <c r="G9696" s="96"/>
    </row>
    <row r="9697">
      <c r="A9697" s="93"/>
      <c r="B9697" s="94"/>
      <c r="C9697" s="94"/>
      <c r="D9697" s="94"/>
      <c r="E9697" s="94"/>
      <c r="F9697" s="93"/>
      <c r="G9697" s="96"/>
    </row>
    <row r="9698">
      <c r="A9698" s="93"/>
      <c r="B9698" s="94"/>
      <c r="C9698" s="94"/>
      <c r="D9698" s="94"/>
      <c r="E9698" s="94"/>
      <c r="F9698" s="93"/>
      <c r="G9698" s="96"/>
    </row>
    <row r="9699">
      <c r="A9699" s="93"/>
      <c r="B9699" s="94"/>
      <c r="C9699" s="94"/>
      <c r="D9699" s="94"/>
      <c r="E9699" s="94"/>
      <c r="F9699" s="93"/>
      <c r="G9699" s="93"/>
    </row>
    <row r="9700">
      <c r="A9700" s="93"/>
      <c r="B9700" s="94"/>
      <c r="C9700" s="94"/>
      <c r="D9700" s="94"/>
      <c r="E9700" s="94"/>
      <c r="F9700" s="93"/>
      <c r="G9700" s="93"/>
    </row>
    <row r="9701">
      <c r="A9701" s="93"/>
      <c r="B9701" s="94"/>
      <c r="C9701" s="94"/>
      <c r="D9701" s="94"/>
      <c r="E9701" s="94"/>
      <c r="F9701" s="93"/>
      <c r="G9701" s="93"/>
    </row>
    <row r="9702">
      <c r="A9702" s="93"/>
      <c r="B9702" s="94"/>
      <c r="C9702" s="94"/>
      <c r="D9702" s="94"/>
      <c r="E9702" s="94"/>
      <c r="F9702" s="93"/>
      <c r="G9702" s="96"/>
    </row>
    <row r="9703">
      <c r="A9703" s="93"/>
      <c r="B9703" s="94"/>
      <c r="C9703" s="94"/>
      <c r="D9703" s="94"/>
      <c r="E9703" s="94"/>
      <c r="F9703" s="93"/>
      <c r="G9703" s="96"/>
    </row>
    <row r="9704">
      <c r="A9704" s="93"/>
      <c r="B9704" s="94"/>
      <c r="C9704" s="94"/>
      <c r="D9704" s="94"/>
      <c r="E9704" s="94"/>
      <c r="F9704" s="93"/>
      <c r="G9704" s="96"/>
    </row>
    <row r="9705">
      <c r="A9705" s="93"/>
      <c r="B9705" s="94"/>
      <c r="C9705" s="94"/>
      <c r="D9705" s="94"/>
      <c r="E9705" s="94"/>
      <c r="F9705" s="93"/>
      <c r="G9705" s="96"/>
    </row>
    <row r="9706">
      <c r="A9706" s="93"/>
      <c r="B9706" s="94"/>
      <c r="C9706" s="94"/>
      <c r="D9706" s="94"/>
      <c r="E9706" s="94"/>
      <c r="F9706" s="93"/>
      <c r="G9706" s="96"/>
    </row>
    <row r="9707">
      <c r="A9707" s="93"/>
      <c r="B9707" s="94"/>
      <c r="C9707" s="94"/>
      <c r="D9707" s="94"/>
      <c r="E9707" s="94"/>
      <c r="F9707" s="93"/>
      <c r="G9707" s="96"/>
    </row>
    <row r="9708">
      <c r="A9708" s="93"/>
      <c r="B9708" s="94"/>
      <c r="C9708" s="94"/>
      <c r="D9708" s="94"/>
      <c r="E9708" s="94"/>
      <c r="F9708" s="93"/>
      <c r="G9708" s="9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9" max="9" width="18.0"/>
    <col customWidth="1" min="11" max="11" width="15.14"/>
  </cols>
  <sheetData>
    <row r="1">
      <c r="A1" s="92" t="s">
        <v>180</v>
      </c>
      <c r="B1" s="97" t="s">
        <v>528</v>
      </c>
      <c r="C1" s="97">
        <v>2016.0</v>
      </c>
      <c r="D1" s="97">
        <v>2017.0</v>
      </c>
      <c r="E1" s="97">
        <v>2018.0</v>
      </c>
      <c r="F1" s="97">
        <v>2019.0</v>
      </c>
      <c r="G1" s="98">
        <f>efs!B3</f>
        <v>2020</v>
      </c>
      <c r="H1" s="99" t="s">
        <v>529</v>
      </c>
      <c r="I1" s="100" t="s">
        <v>530</v>
      </c>
      <c r="J1" s="100" t="s">
        <v>531</v>
      </c>
      <c r="K1" s="101" t="s">
        <v>532</v>
      </c>
    </row>
    <row r="2">
      <c r="A2" s="102" t="s">
        <v>533</v>
      </c>
      <c r="B2" s="103" t="s">
        <v>172</v>
      </c>
      <c r="C2" s="104">
        <v>7.28364498E8</v>
      </c>
      <c r="D2" s="104">
        <v>7.74609357E8</v>
      </c>
      <c r="E2" s="104">
        <v>7.56167095E8</v>
      </c>
      <c r="F2" s="105">
        <v>7.06309263E8</v>
      </c>
      <c r="G2" s="106">
        <v>5.34302E8</v>
      </c>
      <c r="H2" s="107">
        <f t="shared" ref="H2:H91" si="2">ROUND(AVERAGE(C2:G2),0)</f>
        <v>699950443</v>
      </c>
      <c r="I2" s="108" t="str">
        <f t="shared" ref="I2:I31" si="3">ROUND(H2/$H$2*100,2)&amp;"%"</f>
        <v>100%</v>
      </c>
      <c r="J2" s="109" t="s">
        <v>534</v>
      </c>
      <c r="K2" s="109" t="s">
        <v>534</v>
      </c>
    </row>
    <row r="3">
      <c r="A3" s="102" t="s">
        <v>535</v>
      </c>
      <c r="B3" s="103" t="s">
        <v>172</v>
      </c>
      <c r="C3" s="104">
        <f t="shared" ref="C3:G3" si="1">SUM(C4:C31)</f>
        <v>296010202</v>
      </c>
      <c r="D3" s="104">
        <f t="shared" si="1"/>
        <v>333532290</v>
      </c>
      <c r="E3" s="104">
        <f t="shared" si="1"/>
        <v>308867606</v>
      </c>
      <c r="F3" s="104">
        <f t="shared" si="1"/>
        <v>302347440</v>
      </c>
      <c r="G3" s="106">
        <f t="shared" si="1"/>
        <v>246391712</v>
      </c>
      <c r="H3" s="107">
        <f t="shared" si="2"/>
        <v>297429850</v>
      </c>
      <c r="I3" s="108" t="str">
        <f t="shared" si="3"/>
        <v>42.49%</v>
      </c>
      <c r="J3" s="108" t="str">
        <f t="shared" ref="J3:J31" si="4">ROUND(H3/$H$3*100,2)&amp;"%"</f>
        <v>100%</v>
      </c>
      <c r="K3" s="109" t="s">
        <v>534</v>
      </c>
    </row>
    <row r="4">
      <c r="A4" s="110" t="str">
        <f>IFERROR(__xludf.DUMMYFUNCTION("SORT(UNIQUE(onrr!$D$2:onrr!$D$3132),1,true)"),"AK")</f>
        <v>AK</v>
      </c>
      <c r="B4" s="94" t="s">
        <v>172</v>
      </c>
      <c r="C4" s="111">
        <f>SUMIFS(onrr!$H$2:$H$3177,onrr!$A$2:$A$3177,C$1,onrr!$D$2:$D$3177,$A4,onrr!$G$2:$G$3177,$B4)</f>
        <v>0</v>
      </c>
      <c r="D4" s="111">
        <f>SUMIFS(onrr!$H$2:$H$3177,onrr!$A$2:$A$3177,D$1,onrr!$D$2:$D$3177,$A4,onrr!$G$2:$G$3177,$B4)</f>
        <v>0</v>
      </c>
      <c r="E4" s="111">
        <f>SUMIFS(onrr!$H$2:$H$3177,onrr!$A$2:$A$3177,E$1,onrr!$D$2:$D$3177,$A4,onrr!$G$2:$G$3177,$B4)</f>
        <v>0</v>
      </c>
      <c r="F4" s="111">
        <f>SUMIFS(onrr!$H$2:$H$3177,onrr!$A$2:$A$3177,F$1,onrr!$D$2:$D$3177,$A4,onrr!$G$2:$G$3177,$B4)</f>
        <v>0</v>
      </c>
      <c r="G4" s="112">
        <f>SUMIFS(onrr!$H$2:$H$3177,onrr!$A$2:$A$3177,G$1,onrr!$D$2:$D$3177,$A4,onrr!$G$2:$G$3177,$B4)</f>
        <v>0</v>
      </c>
      <c r="H4" s="113">
        <f t="shared" si="2"/>
        <v>0</v>
      </c>
      <c r="I4" s="67" t="str">
        <f t="shared" si="3"/>
        <v>0%</v>
      </c>
      <c r="J4" s="67" t="str">
        <f t="shared" si="4"/>
        <v>0%</v>
      </c>
      <c r="K4" s="67" t="str">
        <f t="shared" ref="K4:K31" si="5">IF(H4=0,"NA",RANK(H4,$H$4:$H$31))</f>
        <v>NA</v>
      </c>
    </row>
    <row r="5">
      <c r="A5" s="33" t="str">
        <f>IFERROR(__xludf.DUMMYFUNCTION("""COMPUTED_VALUE"""),"AL")</f>
        <v>AL</v>
      </c>
      <c r="B5" s="94" t="s">
        <v>172</v>
      </c>
      <c r="C5" s="111">
        <f>SUMIFS(onrr!$H$2:$H$3177,onrr!$A$2:$A$3177,C$1,onrr!$D$2:$D$3177,$A5,onrr!$G$2:$G$3177,$B5)</f>
        <v>0</v>
      </c>
      <c r="D5" s="111">
        <f>SUMIFS(onrr!$H$2:$H$3177,onrr!$A$2:$A$3177,D$1,onrr!$D$2:$D$3177,$A5,onrr!$G$2:$G$3177,$B5)</f>
        <v>76678</v>
      </c>
      <c r="E5" s="111">
        <f>SUMIFS(onrr!$H$2:$H$3177,onrr!$A$2:$A$3177,E$1,onrr!$D$2:$D$3177,$A5,onrr!$G$2:$G$3177,$B5)</f>
        <v>207311</v>
      </c>
      <c r="F5" s="111">
        <f>SUMIFS(onrr!$H$2:$H$3177,onrr!$A$2:$A$3177,F$1,onrr!$D$2:$D$3177,$A5,onrr!$G$2:$G$3177,$B5)</f>
        <v>399098</v>
      </c>
      <c r="G5" s="112">
        <f>SUMIFS(onrr!$H$2:$H$3177,onrr!$A$2:$A$3177,G$1,onrr!$D$2:$D$3177,$A5,onrr!$G$2:$G$3177,$B5)</f>
        <v>145052</v>
      </c>
      <c r="H5" s="113">
        <f t="shared" si="2"/>
        <v>165628</v>
      </c>
      <c r="I5" s="67" t="str">
        <f t="shared" si="3"/>
        <v>0.02%</v>
      </c>
      <c r="J5" s="67" t="str">
        <f t="shared" si="4"/>
        <v>0.06%</v>
      </c>
      <c r="K5" s="67">
        <f t="shared" si="5"/>
        <v>8</v>
      </c>
    </row>
    <row r="6">
      <c r="A6" s="33" t="str">
        <f>IFERROR(__xludf.DUMMYFUNCTION("""COMPUTED_VALUE"""),"AR")</f>
        <v>AR</v>
      </c>
      <c r="B6" s="94" t="s">
        <v>172</v>
      </c>
      <c r="C6" s="111">
        <f>SUMIFS(onrr!$H$2:$H$3177,onrr!$A$2:$A$3177,C$1,onrr!$D$2:$D$3177,$A6,onrr!$G$2:$G$3177,$B6)</f>
        <v>0</v>
      </c>
      <c r="D6" s="111">
        <f>SUMIFS(onrr!$H$2:$H$3177,onrr!$A$2:$A$3177,D$1,onrr!$D$2:$D$3177,$A6,onrr!$G$2:$G$3177,$B6)</f>
        <v>0</v>
      </c>
      <c r="E6" s="111">
        <f>SUMIFS(onrr!$H$2:$H$3177,onrr!$A$2:$A$3177,E$1,onrr!$D$2:$D$3177,$A6,onrr!$G$2:$G$3177,$B6)</f>
        <v>0</v>
      </c>
      <c r="F6" s="111">
        <f>SUMIFS(onrr!$H$2:$H$3177,onrr!$A$2:$A$3177,F$1,onrr!$D$2:$D$3177,$A6,onrr!$G$2:$G$3177,$B6)</f>
        <v>0</v>
      </c>
      <c r="G6" s="112">
        <f>SUMIFS(onrr!$H$2:$H$3177,onrr!$A$2:$A$3177,G$1,onrr!$D$2:$D$3177,$A6,onrr!$G$2:$G$3177,$B6)</f>
        <v>0</v>
      </c>
      <c r="H6" s="113">
        <f t="shared" si="2"/>
        <v>0</v>
      </c>
      <c r="I6" s="67" t="str">
        <f t="shared" si="3"/>
        <v>0%</v>
      </c>
      <c r="J6" s="67" t="str">
        <f t="shared" si="4"/>
        <v>0%</v>
      </c>
      <c r="K6" s="67" t="str">
        <f t="shared" si="5"/>
        <v>NA</v>
      </c>
    </row>
    <row r="7">
      <c r="A7" s="33" t="str">
        <f>IFERROR(__xludf.DUMMYFUNCTION("""COMPUTED_VALUE"""),"CA")</f>
        <v>CA</v>
      </c>
      <c r="B7" s="94" t="s">
        <v>172</v>
      </c>
      <c r="C7" s="111">
        <f>SUMIFS(onrr!$H$2:$H$3177,onrr!$A$2:$A$3177,C$1,onrr!$D$2:$D$3177,$A7,onrr!$G$2:$G$3177,$B7)</f>
        <v>0</v>
      </c>
      <c r="D7" s="111">
        <f>SUMIFS(onrr!$H$2:$H$3177,onrr!$A$2:$A$3177,D$1,onrr!$D$2:$D$3177,$A7,onrr!$G$2:$G$3177,$B7)</f>
        <v>0</v>
      </c>
      <c r="E7" s="111">
        <f>SUMIFS(onrr!$H$2:$H$3177,onrr!$A$2:$A$3177,E$1,onrr!$D$2:$D$3177,$A7,onrr!$G$2:$G$3177,$B7)</f>
        <v>0</v>
      </c>
      <c r="F7" s="111">
        <f>SUMIFS(onrr!$H$2:$H$3177,onrr!$A$2:$A$3177,F$1,onrr!$D$2:$D$3177,$A7,onrr!$G$2:$G$3177,$B7)</f>
        <v>0</v>
      </c>
      <c r="G7" s="112">
        <f>SUMIFS(onrr!$H$2:$H$3177,onrr!$A$2:$A$3177,G$1,onrr!$D$2:$D$3177,$A7,onrr!$G$2:$G$3177,$B7)</f>
        <v>0</v>
      </c>
      <c r="H7" s="113">
        <f t="shared" si="2"/>
        <v>0</v>
      </c>
      <c r="I7" s="67" t="str">
        <f t="shared" si="3"/>
        <v>0%</v>
      </c>
      <c r="J7" s="67" t="str">
        <f t="shared" si="4"/>
        <v>0%</v>
      </c>
      <c r="K7" s="67" t="str">
        <f t="shared" si="5"/>
        <v>NA</v>
      </c>
    </row>
    <row r="8">
      <c r="A8" s="33" t="str">
        <f>IFERROR(__xludf.DUMMYFUNCTION("""COMPUTED_VALUE"""),"CO")</f>
        <v>CO</v>
      </c>
      <c r="B8" s="94" t="s">
        <v>172</v>
      </c>
      <c r="C8" s="111">
        <f>SUMIFS(onrr!$H$2:$H$3177,onrr!$A$2:$A$3177,C$1,onrr!$D$2:$D$3177,$A8,onrr!$G$2:$G$3177,$B8)</f>
        <v>10351704</v>
      </c>
      <c r="D8" s="111">
        <f>SUMIFS(onrr!$H$2:$H$3177,onrr!$A$2:$A$3177,D$1,onrr!$D$2:$D$3177,$A8,onrr!$G$2:$G$3177,$B8)</f>
        <v>10850837</v>
      </c>
      <c r="E8" s="111">
        <f>SUMIFS(onrr!$H$2:$H$3177,onrr!$A$2:$A$3177,E$1,onrr!$D$2:$D$3177,$A8,onrr!$G$2:$G$3177,$B8)</f>
        <v>11263001</v>
      </c>
      <c r="F8" s="111">
        <f>SUMIFS(onrr!$H$2:$H$3177,onrr!$A$2:$A$3177,F$1,onrr!$D$2:$D$3177,$A8,onrr!$G$2:$G$3177,$B8)</f>
        <v>10058177</v>
      </c>
      <c r="G8" s="112">
        <f>SUMIFS(onrr!$H$2:$H$3177,onrr!$A$2:$A$3177,G$1,onrr!$D$2:$D$3177,$A8,onrr!$G$2:$G$3177,$B8)</f>
        <v>8987084</v>
      </c>
      <c r="H8" s="113">
        <f t="shared" si="2"/>
        <v>10302161</v>
      </c>
      <c r="I8" s="67" t="str">
        <f t="shared" si="3"/>
        <v>1.47%</v>
      </c>
      <c r="J8" s="67" t="str">
        <f t="shared" si="4"/>
        <v>3.46%</v>
      </c>
      <c r="K8" s="67">
        <f t="shared" si="5"/>
        <v>4</v>
      </c>
    </row>
    <row r="9">
      <c r="A9" s="33" t="str">
        <f>IFERROR(__xludf.DUMMYFUNCTION("""COMPUTED_VALUE"""),"ID")</f>
        <v>ID</v>
      </c>
      <c r="B9" s="94" t="s">
        <v>172</v>
      </c>
      <c r="C9" s="111">
        <f>SUMIFS(onrr!$H$2:$H$3177,onrr!$A$2:$A$3177,C$1,onrr!$D$2:$D$3177,$A9,onrr!$G$2:$G$3177,$B9)</f>
        <v>0</v>
      </c>
      <c r="D9" s="111">
        <f>SUMIFS(onrr!$H$2:$H$3177,onrr!$A$2:$A$3177,D$1,onrr!$D$2:$D$3177,$A9,onrr!$G$2:$G$3177,$B9)</f>
        <v>0</v>
      </c>
      <c r="E9" s="111">
        <f>SUMIFS(onrr!$H$2:$H$3177,onrr!$A$2:$A$3177,E$1,onrr!$D$2:$D$3177,$A9,onrr!$G$2:$G$3177,$B9)</f>
        <v>0</v>
      </c>
      <c r="F9" s="111">
        <f>SUMIFS(onrr!$H$2:$H$3177,onrr!$A$2:$A$3177,F$1,onrr!$D$2:$D$3177,$A9,onrr!$G$2:$G$3177,$B9)</f>
        <v>0</v>
      </c>
      <c r="G9" s="112">
        <f>SUMIFS(onrr!$H$2:$H$3177,onrr!$A$2:$A$3177,G$1,onrr!$D$2:$D$3177,$A9,onrr!$G$2:$G$3177,$B9)</f>
        <v>0</v>
      </c>
      <c r="H9" s="113">
        <f t="shared" si="2"/>
        <v>0</v>
      </c>
      <c r="I9" s="67" t="str">
        <f t="shared" si="3"/>
        <v>0%</v>
      </c>
      <c r="J9" s="67" t="str">
        <f t="shared" si="4"/>
        <v>0%</v>
      </c>
      <c r="K9" s="67" t="str">
        <f t="shared" si="5"/>
        <v>NA</v>
      </c>
    </row>
    <row r="10">
      <c r="A10" s="33" t="str">
        <f>IFERROR(__xludf.DUMMYFUNCTION("""COMPUTED_VALUE"""),"IL")</f>
        <v>IL</v>
      </c>
      <c r="B10" s="94" t="s">
        <v>172</v>
      </c>
      <c r="C10" s="111">
        <f>SUMIFS(onrr!$H$2:$H$3177,onrr!$A$2:$A$3177,C$1,onrr!$D$2:$D$3177,$A10,onrr!$G$2:$G$3177,$B10)</f>
        <v>0</v>
      </c>
      <c r="D10" s="111">
        <f>SUMIFS(onrr!$H$2:$H$3177,onrr!$A$2:$A$3177,D$1,onrr!$D$2:$D$3177,$A10,onrr!$G$2:$G$3177,$B10)</f>
        <v>0</v>
      </c>
      <c r="E10" s="111">
        <f>SUMIFS(onrr!$H$2:$H$3177,onrr!$A$2:$A$3177,E$1,onrr!$D$2:$D$3177,$A10,onrr!$G$2:$G$3177,$B10)</f>
        <v>0</v>
      </c>
      <c r="F10" s="111">
        <f>SUMIFS(onrr!$H$2:$H$3177,onrr!$A$2:$A$3177,F$1,onrr!$D$2:$D$3177,$A10,onrr!$G$2:$G$3177,$B10)</f>
        <v>0</v>
      </c>
      <c r="G10" s="112">
        <f>SUMIFS(onrr!$H$2:$H$3177,onrr!$A$2:$A$3177,G$1,onrr!$D$2:$D$3177,$A10,onrr!$G$2:$G$3177,$B10)</f>
        <v>0</v>
      </c>
      <c r="H10" s="113">
        <f t="shared" si="2"/>
        <v>0</v>
      </c>
      <c r="I10" s="67" t="str">
        <f t="shared" si="3"/>
        <v>0%</v>
      </c>
      <c r="J10" s="67" t="str">
        <f t="shared" si="4"/>
        <v>0%</v>
      </c>
      <c r="K10" s="67" t="str">
        <f t="shared" si="5"/>
        <v>NA</v>
      </c>
    </row>
    <row r="11">
      <c r="A11" s="33" t="str">
        <f>IFERROR(__xludf.DUMMYFUNCTION("""COMPUTED_VALUE"""),"KS")</f>
        <v>KS</v>
      </c>
      <c r="B11" s="94" t="s">
        <v>172</v>
      </c>
      <c r="C11" s="111">
        <f>SUMIFS(onrr!$H$2:$H$3177,onrr!$A$2:$A$3177,C$1,onrr!$D$2:$D$3177,$A11,onrr!$G$2:$G$3177,$B11)</f>
        <v>0</v>
      </c>
      <c r="D11" s="111">
        <f>SUMIFS(onrr!$H$2:$H$3177,onrr!$A$2:$A$3177,D$1,onrr!$D$2:$D$3177,$A11,onrr!$G$2:$G$3177,$B11)</f>
        <v>0</v>
      </c>
      <c r="E11" s="111">
        <f>SUMIFS(onrr!$H$2:$H$3177,onrr!$A$2:$A$3177,E$1,onrr!$D$2:$D$3177,$A11,onrr!$G$2:$G$3177,$B11)</f>
        <v>0</v>
      </c>
      <c r="F11" s="111">
        <f>SUMIFS(onrr!$H$2:$H$3177,onrr!$A$2:$A$3177,F$1,onrr!$D$2:$D$3177,$A11,onrr!$G$2:$G$3177,$B11)</f>
        <v>0</v>
      </c>
      <c r="G11" s="112">
        <f>SUMIFS(onrr!$H$2:$H$3177,onrr!$A$2:$A$3177,G$1,onrr!$D$2:$D$3177,$A11,onrr!$G$2:$G$3177,$B11)</f>
        <v>0</v>
      </c>
      <c r="H11" s="113">
        <f t="shared" si="2"/>
        <v>0</v>
      </c>
      <c r="I11" s="67" t="str">
        <f t="shared" si="3"/>
        <v>0%</v>
      </c>
      <c r="J11" s="67" t="str">
        <f t="shared" si="4"/>
        <v>0%</v>
      </c>
      <c r="K11" s="67" t="str">
        <f t="shared" si="5"/>
        <v>NA</v>
      </c>
    </row>
    <row r="12">
      <c r="A12" s="33" t="str">
        <f>IFERROR(__xludf.DUMMYFUNCTION("""COMPUTED_VALUE"""),"KY")</f>
        <v>KY</v>
      </c>
      <c r="B12" s="94" t="s">
        <v>172</v>
      </c>
      <c r="C12" s="111">
        <f>SUMIFS(onrr!$H$2:$H$3177,onrr!$A$2:$A$3177,C$1,onrr!$D$2:$D$3177,$A12,onrr!$G$2:$G$3177,$B12)</f>
        <v>75396</v>
      </c>
      <c r="D12" s="111">
        <f>SUMIFS(onrr!$H$2:$H$3177,onrr!$A$2:$A$3177,D$1,onrr!$D$2:$D$3177,$A12,onrr!$G$2:$G$3177,$B12)</f>
        <v>208741</v>
      </c>
      <c r="E12" s="111">
        <f>SUMIFS(onrr!$H$2:$H$3177,onrr!$A$2:$A$3177,E$1,onrr!$D$2:$D$3177,$A12,onrr!$G$2:$G$3177,$B12)</f>
        <v>114060</v>
      </c>
      <c r="F12" s="111">
        <f>SUMIFS(onrr!$H$2:$H$3177,onrr!$A$2:$A$3177,F$1,onrr!$D$2:$D$3177,$A12,onrr!$G$2:$G$3177,$B12)</f>
        <v>0</v>
      </c>
      <c r="G12" s="112">
        <f>SUMIFS(onrr!$H$2:$H$3177,onrr!$A$2:$A$3177,G$1,onrr!$D$2:$D$3177,$A12,onrr!$G$2:$G$3177,$B12)</f>
        <v>0</v>
      </c>
      <c r="H12" s="113">
        <f t="shared" si="2"/>
        <v>79639</v>
      </c>
      <c r="I12" s="67" t="str">
        <f t="shared" si="3"/>
        <v>0.01%</v>
      </c>
      <c r="J12" s="67" t="str">
        <f t="shared" si="4"/>
        <v>0.03%</v>
      </c>
      <c r="K12" s="67">
        <f t="shared" si="5"/>
        <v>9</v>
      </c>
    </row>
    <row r="13">
      <c r="A13" s="33" t="str">
        <f>IFERROR(__xludf.DUMMYFUNCTION("""COMPUTED_VALUE"""),"LA")</f>
        <v>LA</v>
      </c>
      <c r="B13" s="94" t="s">
        <v>172</v>
      </c>
      <c r="C13" s="111">
        <f>SUMIFS(onrr!$H$2:$H$3177,onrr!$A$2:$A$3177,C$1,onrr!$D$2:$D$3177,$A13,onrr!$G$2:$G$3177,$B13)</f>
        <v>0</v>
      </c>
      <c r="D13" s="111">
        <f>SUMIFS(onrr!$H$2:$H$3177,onrr!$A$2:$A$3177,D$1,onrr!$D$2:$D$3177,$A13,onrr!$G$2:$G$3177,$B13)</f>
        <v>0</v>
      </c>
      <c r="E13" s="111">
        <f>SUMIFS(onrr!$H$2:$H$3177,onrr!$A$2:$A$3177,E$1,onrr!$D$2:$D$3177,$A13,onrr!$G$2:$G$3177,$B13)</f>
        <v>0</v>
      </c>
      <c r="F13" s="111">
        <f>SUMIFS(onrr!$H$2:$H$3177,onrr!$A$2:$A$3177,F$1,onrr!$D$2:$D$3177,$A13,onrr!$G$2:$G$3177,$B13)</f>
        <v>0</v>
      </c>
      <c r="G13" s="112">
        <f>SUMIFS(onrr!$H$2:$H$3177,onrr!$A$2:$A$3177,G$1,onrr!$D$2:$D$3177,$A13,onrr!$G$2:$G$3177,$B13)</f>
        <v>0</v>
      </c>
      <c r="H13" s="113">
        <f t="shared" si="2"/>
        <v>0</v>
      </c>
      <c r="I13" s="67" t="str">
        <f t="shared" si="3"/>
        <v>0%</v>
      </c>
      <c r="J13" s="67" t="str">
        <f t="shared" si="4"/>
        <v>0%</v>
      </c>
      <c r="K13" s="67" t="str">
        <f t="shared" si="5"/>
        <v>NA</v>
      </c>
      <c r="N13" s="114"/>
    </row>
    <row r="14">
      <c r="A14" s="33" t="str">
        <f>IFERROR(__xludf.DUMMYFUNCTION("""COMPUTED_VALUE"""),"MI")</f>
        <v>MI</v>
      </c>
      <c r="B14" s="94" t="s">
        <v>172</v>
      </c>
      <c r="C14" s="111">
        <f>SUMIFS(onrr!$H$2:$H$3177,onrr!$A$2:$A$3177,C$1,onrr!$D$2:$D$3177,$A14,onrr!$G$2:$G$3177,$B14)</f>
        <v>0</v>
      </c>
      <c r="D14" s="111">
        <f>SUMIFS(onrr!$H$2:$H$3177,onrr!$A$2:$A$3177,D$1,onrr!$D$2:$D$3177,$A14,onrr!$G$2:$G$3177,$B14)</f>
        <v>0</v>
      </c>
      <c r="E14" s="111">
        <f>SUMIFS(onrr!$H$2:$H$3177,onrr!$A$2:$A$3177,E$1,onrr!$D$2:$D$3177,$A14,onrr!$G$2:$G$3177,$B14)</f>
        <v>0</v>
      </c>
      <c r="F14" s="111">
        <f>SUMIFS(onrr!$H$2:$H$3177,onrr!$A$2:$A$3177,F$1,onrr!$D$2:$D$3177,$A14,onrr!$G$2:$G$3177,$B14)</f>
        <v>0</v>
      </c>
      <c r="G14" s="112">
        <f>SUMIFS(onrr!$H$2:$H$3177,onrr!$A$2:$A$3177,G$1,onrr!$D$2:$D$3177,$A14,onrr!$G$2:$G$3177,$B14)</f>
        <v>0</v>
      </c>
      <c r="H14" s="113">
        <f t="shared" si="2"/>
        <v>0</v>
      </c>
      <c r="I14" s="67" t="str">
        <f t="shared" si="3"/>
        <v>0%</v>
      </c>
      <c r="J14" s="67" t="str">
        <f t="shared" si="4"/>
        <v>0%</v>
      </c>
      <c r="K14" s="67" t="str">
        <f t="shared" si="5"/>
        <v>NA</v>
      </c>
    </row>
    <row r="15">
      <c r="A15" s="33" t="str">
        <f>IFERROR(__xludf.DUMMYFUNCTION("""COMPUTED_VALUE"""),"MS")</f>
        <v>MS</v>
      </c>
      <c r="B15" s="94" t="s">
        <v>172</v>
      </c>
      <c r="C15" s="111">
        <f>SUMIFS(onrr!$H$2:$H$3177,onrr!$A$2:$A$3177,C$1,onrr!$D$2:$D$3177,$A15,onrr!$G$2:$G$3177,$B15)</f>
        <v>0</v>
      </c>
      <c r="D15" s="111">
        <f>SUMIFS(onrr!$H$2:$H$3177,onrr!$A$2:$A$3177,D$1,onrr!$D$2:$D$3177,$A15,onrr!$G$2:$G$3177,$B15)</f>
        <v>0</v>
      </c>
      <c r="E15" s="111">
        <f>SUMIFS(onrr!$H$2:$H$3177,onrr!$A$2:$A$3177,E$1,onrr!$D$2:$D$3177,$A15,onrr!$G$2:$G$3177,$B15)</f>
        <v>0</v>
      </c>
      <c r="F15" s="111">
        <f>SUMIFS(onrr!$H$2:$H$3177,onrr!$A$2:$A$3177,F$1,onrr!$D$2:$D$3177,$A15,onrr!$G$2:$G$3177,$B15)</f>
        <v>0</v>
      </c>
      <c r="G15" s="112">
        <f>SUMIFS(onrr!$H$2:$H$3177,onrr!$A$2:$A$3177,G$1,onrr!$D$2:$D$3177,$A15,onrr!$G$2:$G$3177,$B15)</f>
        <v>0</v>
      </c>
      <c r="H15" s="113">
        <f t="shared" si="2"/>
        <v>0</v>
      </c>
      <c r="I15" s="67" t="str">
        <f t="shared" si="3"/>
        <v>0%</v>
      </c>
      <c r="J15" s="67" t="str">
        <f t="shared" si="4"/>
        <v>0%</v>
      </c>
      <c r="K15" s="67" t="str">
        <f t="shared" si="5"/>
        <v>NA</v>
      </c>
    </row>
    <row r="16">
      <c r="A16" s="33" t="str">
        <f>IFERROR(__xludf.DUMMYFUNCTION("""COMPUTED_VALUE"""),"MT")</f>
        <v>MT</v>
      </c>
      <c r="B16" s="94" t="s">
        <v>172</v>
      </c>
      <c r="C16" s="111">
        <f>SUMIFS(onrr!$H$2:$H$3177,onrr!$A$2:$A$3177,C$1,onrr!$D$2:$D$3177,$A16,onrr!$G$2:$G$3177,$B16)</f>
        <v>13721842</v>
      </c>
      <c r="D16" s="111">
        <f>SUMIFS(onrr!$H$2:$H$3177,onrr!$A$2:$A$3177,D$1,onrr!$D$2:$D$3177,$A16,onrr!$G$2:$G$3177,$B16)</f>
        <v>17187136</v>
      </c>
      <c r="E16" s="111">
        <f>SUMIFS(onrr!$H$2:$H$3177,onrr!$A$2:$A$3177,E$1,onrr!$D$2:$D$3177,$A16,onrr!$G$2:$G$3177,$B16)</f>
        <v>16748966</v>
      </c>
      <c r="F16" s="111">
        <f>SUMIFS(onrr!$H$2:$H$3177,onrr!$A$2:$A$3177,F$1,onrr!$D$2:$D$3177,$A16,onrr!$G$2:$G$3177,$B16)</f>
        <v>18067706</v>
      </c>
      <c r="G16" s="112">
        <f>SUMIFS(onrr!$H$2:$H$3177,onrr!$A$2:$A$3177,G$1,onrr!$D$2:$D$3177,$A16,onrr!$G$2:$G$3177,$B16)</f>
        <v>13407510</v>
      </c>
      <c r="H16" s="113">
        <f t="shared" si="2"/>
        <v>15826632</v>
      </c>
      <c r="I16" s="67" t="str">
        <f t="shared" si="3"/>
        <v>2.26%</v>
      </c>
      <c r="J16" s="67" t="str">
        <f t="shared" si="4"/>
        <v>5.32%</v>
      </c>
      <c r="K16" s="67">
        <f t="shared" si="5"/>
        <v>2</v>
      </c>
    </row>
    <row r="17">
      <c r="A17" s="33" t="str">
        <f>IFERROR(__xludf.DUMMYFUNCTION("""COMPUTED_VALUE"""),"ND")</f>
        <v>ND</v>
      </c>
      <c r="B17" s="94" t="s">
        <v>172</v>
      </c>
      <c r="C17" s="111">
        <f>SUMIFS(onrr!$H$2:$H$3177,onrr!$A$2:$A$3177,C$1,onrr!$D$2:$D$3177,$A17,onrr!$G$2:$G$3177,$B17)</f>
        <v>4681202</v>
      </c>
      <c r="D17" s="111">
        <f>SUMIFS(onrr!$H$2:$H$3177,onrr!$A$2:$A$3177,D$1,onrr!$D$2:$D$3177,$A17,onrr!$G$2:$G$3177,$B17)</f>
        <v>4961543</v>
      </c>
      <c r="E17" s="111">
        <f>SUMIFS(onrr!$H$2:$H$3177,onrr!$A$2:$A$3177,E$1,onrr!$D$2:$D$3177,$A17,onrr!$G$2:$G$3177,$B17)</f>
        <v>3432842</v>
      </c>
      <c r="F17" s="111">
        <f>SUMIFS(onrr!$H$2:$H$3177,onrr!$A$2:$A$3177,F$1,onrr!$D$2:$D$3177,$A17,onrr!$G$2:$G$3177,$B17)</f>
        <v>4375332</v>
      </c>
      <c r="G17" s="112">
        <f>SUMIFS(onrr!$H$2:$H$3177,onrr!$A$2:$A$3177,G$1,onrr!$D$2:$D$3177,$A17,onrr!$G$2:$G$3177,$B17)</f>
        <v>2996726</v>
      </c>
      <c r="H17" s="113">
        <f t="shared" si="2"/>
        <v>4089529</v>
      </c>
      <c r="I17" s="67" t="str">
        <f t="shared" si="3"/>
        <v>0.58%</v>
      </c>
      <c r="J17" s="67" t="str">
        <f t="shared" si="4"/>
        <v>1.37%</v>
      </c>
      <c r="K17" s="67">
        <f t="shared" si="5"/>
        <v>5</v>
      </c>
    </row>
    <row r="18">
      <c r="A18" s="33" t="str">
        <f>IFERROR(__xludf.DUMMYFUNCTION("""COMPUTED_VALUE"""),"NE")</f>
        <v>NE</v>
      </c>
      <c r="B18" s="94" t="s">
        <v>172</v>
      </c>
      <c r="C18" s="111">
        <f>SUMIFS(onrr!$H$2:$H$3177,onrr!$A$2:$A$3177,C$1,onrr!$D$2:$D$3177,$A18,onrr!$G$2:$G$3177,$B18)</f>
        <v>0</v>
      </c>
      <c r="D18" s="111">
        <f>SUMIFS(onrr!$H$2:$H$3177,onrr!$A$2:$A$3177,D$1,onrr!$D$2:$D$3177,$A18,onrr!$G$2:$G$3177,$B18)</f>
        <v>0</v>
      </c>
      <c r="E18" s="111">
        <f>SUMIFS(onrr!$H$2:$H$3177,onrr!$A$2:$A$3177,E$1,onrr!$D$2:$D$3177,$A18,onrr!$G$2:$G$3177,$B18)</f>
        <v>0</v>
      </c>
      <c r="F18" s="111">
        <f>SUMIFS(onrr!$H$2:$H$3177,onrr!$A$2:$A$3177,F$1,onrr!$D$2:$D$3177,$A18,onrr!$G$2:$G$3177,$B18)</f>
        <v>0</v>
      </c>
      <c r="G18" s="112">
        <f>SUMIFS(onrr!$H$2:$H$3177,onrr!$A$2:$A$3177,G$1,onrr!$D$2:$D$3177,$A18,onrr!$G$2:$G$3177,$B18)</f>
        <v>0</v>
      </c>
      <c r="H18" s="113">
        <f t="shared" si="2"/>
        <v>0</v>
      </c>
      <c r="I18" s="67" t="str">
        <f t="shared" si="3"/>
        <v>0%</v>
      </c>
      <c r="J18" s="67" t="str">
        <f t="shared" si="4"/>
        <v>0%</v>
      </c>
      <c r="K18" s="67" t="str">
        <f t="shared" si="5"/>
        <v>NA</v>
      </c>
    </row>
    <row r="19">
      <c r="A19" s="33" t="str">
        <f>IFERROR(__xludf.DUMMYFUNCTION("""COMPUTED_VALUE"""),"NM")</f>
        <v>NM</v>
      </c>
      <c r="B19" s="94" t="s">
        <v>172</v>
      </c>
      <c r="C19" s="111">
        <f>SUMIFS(onrr!$H$2:$H$3177,onrr!$A$2:$A$3177,C$1,onrr!$D$2:$D$3177,$A19,onrr!$G$2:$G$3177,$B19)</f>
        <v>5279407</v>
      </c>
      <c r="D19" s="111">
        <f>SUMIFS(onrr!$H$2:$H$3177,onrr!$A$2:$A$3177,D$1,onrr!$D$2:$D$3177,$A19,onrr!$G$2:$G$3177,$B19)</f>
        <v>6289723</v>
      </c>
      <c r="E19" s="111">
        <f>SUMIFS(onrr!$H$2:$H$3177,onrr!$A$2:$A$3177,E$1,onrr!$D$2:$D$3177,$A19,onrr!$G$2:$G$3177,$B19)</f>
        <v>1792186</v>
      </c>
      <c r="F19" s="111">
        <f>SUMIFS(onrr!$H$2:$H$3177,onrr!$A$2:$A$3177,F$1,onrr!$D$2:$D$3177,$A19,onrr!$G$2:$G$3177,$B19)</f>
        <v>4214550</v>
      </c>
      <c r="G19" s="112">
        <f>SUMIFS(onrr!$H$2:$H$3177,onrr!$A$2:$A$3177,G$1,onrr!$D$2:$D$3177,$A19,onrr!$G$2:$G$3177,$B19)</f>
        <v>1963242</v>
      </c>
      <c r="H19" s="113">
        <f t="shared" si="2"/>
        <v>3907822</v>
      </c>
      <c r="I19" s="67" t="str">
        <f t="shared" si="3"/>
        <v>0.56%</v>
      </c>
      <c r="J19" s="67" t="str">
        <f t="shared" si="4"/>
        <v>1.31%</v>
      </c>
      <c r="K19" s="67">
        <f t="shared" si="5"/>
        <v>6</v>
      </c>
    </row>
    <row r="20">
      <c r="A20" s="33" t="str">
        <f>IFERROR(__xludf.DUMMYFUNCTION("""COMPUTED_VALUE"""),"NV")</f>
        <v>NV</v>
      </c>
      <c r="B20" s="94" t="s">
        <v>172</v>
      </c>
      <c r="C20" s="111">
        <f>SUMIFS(onrr!$H$2:$H$3177,onrr!$A$2:$A$3177,C$1,onrr!$D$2:$D$3177,$A20,onrr!$G$2:$G$3177,$B20)</f>
        <v>0</v>
      </c>
      <c r="D20" s="111">
        <f>SUMIFS(onrr!$H$2:$H$3177,onrr!$A$2:$A$3177,D$1,onrr!$D$2:$D$3177,$A20,onrr!$G$2:$G$3177,$B20)</f>
        <v>0</v>
      </c>
      <c r="E20" s="111">
        <f>SUMIFS(onrr!$H$2:$H$3177,onrr!$A$2:$A$3177,E$1,onrr!$D$2:$D$3177,$A20,onrr!$G$2:$G$3177,$B20)</f>
        <v>0</v>
      </c>
      <c r="F20" s="111">
        <f>SUMIFS(onrr!$H$2:$H$3177,onrr!$A$2:$A$3177,F$1,onrr!$D$2:$D$3177,$A20,onrr!$G$2:$G$3177,$B20)</f>
        <v>0</v>
      </c>
      <c r="G20" s="112">
        <f>SUMIFS(onrr!$H$2:$H$3177,onrr!$A$2:$A$3177,G$1,onrr!$D$2:$D$3177,$A20,onrr!$G$2:$G$3177,$B20)</f>
        <v>0</v>
      </c>
      <c r="H20" s="113">
        <f t="shared" si="2"/>
        <v>0</v>
      </c>
      <c r="I20" s="67" t="str">
        <f t="shared" si="3"/>
        <v>0%</v>
      </c>
      <c r="J20" s="67" t="str">
        <f t="shared" si="4"/>
        <v>0%</v>
      </c>
      <c r="K20" s="67" t="str">
        <f t="shared" si="5"/>
        <v>NA</v>
      </c>
    </row>
    <row r="21">
      <c r="A21" s="33" t="str">
        <f>IFERROR(__xludf.DUMMYFUNCTION("""COMPUTED_VALUE"""),"NY")</f>
        <v>NY</v>
      </c>
      <c r="B21" s="94" t="s">
        <v>172</v>
      </c>
      <c r="C21" s="111">
        <f>SUMIFS(onrr!$H$2:$H$3177,onrr!$A$2:$A$3177,C$1,onrr!$D$2:$D$3177,$A21,onrr!$G$2:$G$3177,$B21)</f>
        <v>0</v>
      </c>
      <c r="D21" s="111">
        <f>SUMIFS(onrr!$H$2:$H$3177,onrr!$A$2:$A$3177,D$1,onrr!$D$2:$D$3177,$A21,onrr!$G$2:$G$3177,$B21)</f>
        <v>0</v>
      </c>
      <c r="E21" s="111">
        <f>SUMIFS(onrr!$H$2:$H$3177,onrr!$A$2:$A$3177,E$1,onrr!$D$2:$D$3177,$A21,onrr!$G$2:$G$3177,$B21)</f>
        <v>0</v>
      </c>
      <c r="F21" s="111">
        <f>SUMIFS(onrr!$H$2:$H$3177,onrr!$A$2:$A$3177,F$1,onrr!$D$2:$D$3177,$A21,onrr!$G$2:$G$3177,$B21)</f>
        <v>0</v>
      </c>
      <c r="G21" s="112">
        <f>SUMIFS(onrr!$H$2:$H$3177,onrr!$A$2:$A$3177,G$1,onrr!$D$2:$D$3177,$A21,onrr!$G$2:$G$3177,$B21)</f>
        <v>0</v>
      </c>
      <c r="H21" s="113">
        <f t="shared" si="2"/>
        <v>0</v>
      </c>
      <c r="I21" s="67" t="str">
        <f t="shared" si="3"/>
        <v>0%</v>
      </c>
      <c r="J21" s="67" t="str">
        <f t="shared" si="4"/>
        <v>0%</v>
      </c>
      <c r="K21" s="67" t="str">
        <f t="shared" si="5"/>
        <v>NA</v>
      </c>
    </row>
    <row r="22">
      <c r="A22" s="33" t="str">
        <f>IFERROR(__xludf.DUMMYFUNCTION("""COMPUTED_VALUE"""),"OH")</f>
        <v>OH</v>
      </c>
      <c r="B22" s="94" t="s">
        <v>172</v>
      </c>
      <c r="C22" s="111">
        <f>SUMIFS(onrr!$H$2:$H$3177,onrr!$A$2:$A$3177,C$1,onrr!$D$2:$D$3177,$A22,onrr!$G$2:$G$3177,$B22)</f>
        <v>0</v>
      </c>
      <c r="D22" s="111">
        <f>SUMIFS(onrr!$H$2:$H$3177,onrr!$A$2:$A$3177,D$1,onrr!$D$2:$D$3177,$A22,onrr!$G$2:$G$3177,$B22)</f>
        <v>0</v>
      </c>
      <c r="E22" s="111">
        <f>SUMIFS(onrr!$H$2:$H$3177,onrr!$A$2:$A$3177,E$1,onrr!$D$2:$D$3177,$A22,onrr!$G$2:$G$3177,$B22)</f>
        <v>0</v>
      </c>
      <c r="F22" s="111">
        <f>SUMIFS(onrr!$H$2:$H$3177,onrr!$A$2:$A$3177,F$1,onrr!$D$2:$D$3177,$A22,onrr!$G$2:$G$3177,$B22)</f>
        <v>0</v>
      </c>
      <c r="G22" s="112">
        <f>SUMIFS(onrr!$H$2:$H$3177,onrr!$A$2:$A$3177,G$1,onrr!$D$2:$D$3177,$A22,onrr!$G$2:$G$3177,$B22)</f>
        <v>0</v>
      </c>
      <c r="H22" s="113">
        <f t="shared" si="2"/>
        <v>0</v>
      </c>
      <c r="I22" s="67" t="str">
        <f t="shared" si="3"/>
        <v>0%</v>
      </c>
      <c r="J22" s="67" t="str">
        <f t="shared" si="4"/>
        <v>0%</v>
      </c>
      <c r="K22" s="67" t="str">
        <f t="shared" si="5"/>
        <v>NA</v>
      </c>
    </row>
    <row r="23">
      <c r="A23" s="33" t="str">
        <f>IFERROR(__xludf.DUMMYFUNCTION("""COMPUTED_VALUE"""),"OK")</f>
        <v>OK</v>
      </c>
      <c r="B23" s="94" t="s">
        <v>172</v>
      </c>
      <c r="C23" s="111">
        <f>SUMIFS(onrr!$H$2:$H$3177,onrr!$A$2:$A$3177,C$1,onrr!$D$2:$D$3177,$A23,onrr!$G$2:$G$3177,$B23)</f>
        <v>548884</v>
      </c>
      <c r="D23" s="111">
        <f>SUMIFS(onrr!$H$2:$H$3177,onrr!$A$2:$A$3177,D$1,onrr!$D$2:$D$3177,$A23,onrr!$G$2:$G$3177,$B23)</f>
        <v>464551</v>
      </c>
      <c r="E23" s="111">
        <f>SUMIFS(onrr!$H$2:$H$3177,onrr!$A$2:$A$3177,E$1,onrr!$D$2:$D$3177,$A23,onrr!$G$2:$G$3177,$B23)</f>
        <v>350832</v>
      </c>
      <c r="F23" s="111">
        <f>SUMIFS(onrr!$H$2:$H$3177,onrr!$A$2:$A$3177,F$1,onrr!$D$2:$D$3177,$A23,onrr!$G$2:$G$3177,$B23)</f>
        <v>161751</v>
      </c>
      <c r="G23" s="112">
        <f>SUMIFS(onrr!$H$2:$H$3177,onrr!$A$2:$A$3177,G$1,onrr!$D$2:$D$3177,$A23,onrr!$G$2:$G$3177,$B23)</f>
        <v>74201</v>
      </c>
      <c r="H23" s="113">
        <f t="shared" si="2"/>
        <v>320044</v>
      </c>
      <c r="I23" s="67" t="str">
        <f t="shared" si="3"/>
        <v>0.05%</v>
      </c>
      <c r="J23" s="67" t="str">
        <f t="shared" si="4"/>
        <v>0.11%</v>
      </c>
      <c r="K23" s="67">
        <f t="shared" si="5"/>
        <v>7</v>
      </c>
    </row>
    <row r="24">
      <c r="A24" s="33" t="str">
        <f>IFERROR(__xludf.DUMMYFUNCTION("""COMPUTED_VALUE"""),"PA")</f>
        <v>PA</v>
      </c>
      <c r="B24" s="94" t="s">
        <v>172</v>
      </c>
      <c r="C24" s="111">
        <f>SUMIFS(onrr!$H$2:$H$3177,onrr!$A$2:$A$3177,C$1,onrr!$D$2:$D$3177,$A24,onrr!$G$2:$G$3177,$B24)</f>
        <v>0</v>
      </c>
      <c r="D24" s="111">
        <f>SUMIFS(onrr!$H$2:$H$3177,onrr!$A$2:$A$3177,D$1,onrr!$D$2:$D$3177,$A24,onrr!$G$2:$G$3177,$B24)</f>
        <v>0</v>
      </c>
      <c r="E24" s="111">
        <f>SUMIFS(onrr!$H$2:$H$3177,onrr!$A$2:$A$3177,E$1,onrr!$D$2:$D$3177,$A24,onrr!$G$2:$G$3177,$B24)</f>
        <v>0</v>
      </c>
      <c r="F24" s="111">
        <f>SUMIFS(onrr!$H$2:$H$3177,onrr!$A$2:$A$3177,F$1,onrr!$D$2:$D$3177,$A24,onrr!$G$2:$G$3177,$B24)</f>
        <v>0</v>
      </c>
      <c r="G24" s="112">
        <f>SUMIFS(onrr!$H$2:$H$3177,onrr!$A$2:$A$3177,G$1,onrr!$D$2:$D$3177,$A24,onrr!$G$2:$G$3177,$B24)</f>
        <v>0</v>
      </c>
      <c r="H24" s="113">
        <f t="shared" si="2"/>
        <v>0</v>
      </c>
      <c r="I24" s="67" t="str">
        <f t="shared" si="3"/>
        <v>0%</v>
      </c>
      <c r="J24" s="67" t="str">
        <f t="shared" si="4"/>
        <v>0%</v>
      </c>
      <c r="K24" s="67" t="str">
        <f t="shared" si="5"/>
        <v>NA</v>
      </c>
    </row>
    <row r="25">
      <c r="A25" s="33" t="str">
        <f>IFERROR(__xludf.DUMMYFUNCTION("""COMPUTED_VALUE"""),"SD")</f>
        <v>SD</v>
      </c>
      <c r="B25" s="94" t="s">
        <v>172</v>
      </c>
      <c r="C25" s="111">
        <f>SUMIFS(onrr!$H$2:$H$3177,onrr!$A$2:$A$3177,C$1,onrr!$D$2:$D$3177,$A25,onrr!$G$2:$G$3177,$B25)</f>
        <v>0</v>
      </c>
      <c r="D25" s="111">
        <f>SUMIFS(onrr!$H$2:$H$3177,onrr!$A$2:$A$3177,D$1,onrr!$D$2:$D$3177,$A25,onrr!$G$2:$G$3177,$B25)</f>
        <v>0</v>
      </c>
      <c r="E25" s="111">
        <f>SUMIFS(onrr!$H$2:$H$3177,onrr!$A$2:$A$3177,E$1,onrr!$D$2:$D$3177,$A25,onrr!$G$2:$G$3177,$B25)</f>
        <v>0</v>
      </c>
      <c r="F25" s="111">
        <f>SUMIFS(onrr!$H$2:$H$3177,onrr!$A$2:$A$3177,F$1,onrr!$D$2:$D$3177,$A25,onrr!$G$2:$G$3177,$B25)</f>
        <v>0</v>
      </c>
      <c r="G25" s="112">
        <f>SUMIFS(onrr!$H$2:$H$3177,onrr!$A$2:$A$3177,G$1,onrr!$D$2:$D$3177,$A25,onrr!$G$2:$G$3177,$B25)</f>
        <v>0</v>
      </c>
      <c r="H25" s="113">
        <f t="shared" si="2"/>
        <v>0</v>
      </c>
      <c r="I25" s="67" t="str">
        <f t="shared" si="3"/>
        <v>0%</v>
      </c>
      <c r="J25" s="67" t="str">
        <f t="shared" si="4"/>
        <v>0%</v>
      </c>
      <c r="K25" s="67" t="str">
        <f t="shared" si="5"/>
        <v>NA</v>
      </c>
    </row>
    <row r="26">
      <c r="A26" s="33" t="str">
        <f>IFERROR(__xludf.DUMMYFUNCTION("""COMPUTED_VALUE"""),"TX")</f>
        <v>TX</v>
      </c>
      <c r="B26" s="94" t="s">
        <v>172</v>
      </c>
      <c r="C26" s="111">
        <f>SUMIFS(onrr!$H$2:$H$3177,onrr!$A$2:$A$3177,C$1,onrr!$D$2:$D$3177,$A26,onrr!$G$2:$G$3177,$B26)</f>
        <v>0</v>
      </c>
      <c r="D26" s="111">
        <f>SUMIFS(onrr!$H$2:$H$3177,onrr!$A$2:$A$3177,D$1,onrr!$D$2:$D$3177,$A26,onrr!$G$2:$G$3177,$B26)</f>
        <v>0</v>
      </c>
      <c r="E26" s="111">
        <f>SUMIFS(onrr!$H$2:$H$3177,onrr!$A$2:$A$3177,E$1,onrr!$D$2:$D$3177,$A26,onrr!$G$2:$G$3177,$B26)</f>
        <v>0</v>
      </c>
      <c r="F26" s="111">
        <f>SUMIFS(onrr!$H$2:$H$3177,onrr!$A$2:$A$3177,F$1,onrr!$D$2:$D$3177,$A26,onrr!$G$2:$G$3177,$B26)</f>
        <v>0</v>
      </c>
      <c r="G26" s="112">
        <f>SUMIFS(onrr!$H$2:$H$3177,onrr!$A$2:$A$3177,G$1,onrr!$D$2:$D$3177,$A26,onrr!$G$2:$G$3177,$B26)</f>
        <v>0</v>
      </c>
      <c r="H26" s="113">
        <f t="shared" si="2"/>
        <v>0</v>
      </c>
      <c r="I26" s="67" t="str">
        <f t="shared" si="3"/>
        <v>0%</v>
      </c>
      <c r="J26" s="67" t="str">
        <f t="shared" si="4"/>
        <v>0%</v>
      </c>
      <c r="K26" s="67" t="str">
        <f t="shared" si="5"/>
        <v>NA</v>
      </c>
    </row>
    <row r="27">
      <c r="A27" s="33" t="str">
        <f>IFERROR(__xludf.DUMMYFUNCTION("""COMPUTED_VALUE"""),"UT")</f>
        <v>UT</v>
      </c>
      <c r="B27" s="94" t="s">
        <v>172</v>
      </c>
      <c r="C27" s="111">
        <f>SUMIFS(onrr!$H$2:$H$3177,onrr!$A$2:$A$3177,C$1,onrr!$D$2:$D$3177,$A27,onrr!$G$2:$G$3177,$B27)</f>
        <v>11533944</v>
      </c>
      <c r="D27" s="111">
        <f>SUMIFS(onrr!$H$2:$H$3177,onrr!$A$2:$A$3177,D$1,onrr!$D$2:$D$3177,$A27,onrr!$G$2:$G$3177,$B27)</f>
        <v>12544792</v>
      </c>
      <c r="E27" s="111">
        <f>SUMIFS(onrr!$H$2:$H$3177,onrr!$A$2:$A$3177,E$1,onrr!$D$2:$D$3177,$A27,onrr!$G$2:$G$3177,$B27)</f>
        <v>11683971</v>
      </c>
      <c r="F27" s="111">
        <f>SUMIFS(onrr!$H$2:$H$3177,onrr!$A$2:$A$3177,F$1,onrr!$D$2:$D$3177,$A27,onrr!$G$2:$G$3177,$B27)</f>
        <v>12964773</v>
      </c>
      <c r="G27" s="112">
        <f>SUMIFS(onrr!$H$2:$H$3177,onrr!$A$2:$A$3177,G$1,onrr!$D$2:$D$3177,$A27,onrr!$G$2:$G$3177,$B27)</f>
        <v>12241079</v>
      </c>
      <c r="H27" s="113">
        <f t="shared" si="2"/>
        <v>12193712</v>
      </c>
      <c r="I27" s="67" t="str">
        <f t="shared" si="3"/>
        <v>1.74%</v>
      </c>
      <c r="J27" s="67" t="str">
        <f t="shared" si="4"/>
        <v>4.1%</v>
      </c>
      <c r="K27" s="67">
        <f t="shared" si="5"/>
        <v>3</v>
      </c>
    </row>
    <row r="28">
      <c r="A28" s="33" t="str">
        <f>IFERROR(__xludf.DUMMYFUNCTION("""COMPUTED_VALUE"""),"VA")</f>
        <v>VA</v>
      </c>
      <c r="B28" s="94" t="s">
        <v>172</v>
      </c>
      <c r="C28" s="111">
        <f>SUMIFS(onrr!$H$2:$H$3177,onrr!$A$2:$A$3177,C$1,onrr!$D$2:$D$3177,$A28,onrr!$G$2:$G$3177,$B28)</f>
        <v>0</v>
      </c>
      <c r="D28" s="111">
        <f>SUMIFS(onrr!$H$2:$H$3177,onrr!$A$2:$A$3177,D$1,onrr!$D$2:$D$3177,$A28,onrr!$G$2:$G$3177,$B28)</f>
        <v>0</v>
      </c>
      <c r="E28" s="111">
        <f>SUMIFS(onrr!$H$2:$H$3177,onrr!$A$2:$A$3177,E$1,onrr!$D$2:$D$3177,$A28,onrr!$G$2:$G$3177,$B28)</f>
        <v>0</v>
      </c>
      <c r="F28" s="111">
        <f>SUMIFS(onrr!$H$2:$H$3177,onrr!$A$2:$A$3177,F$1,onrr!$D$2:$D$3177,$A28,onrr!$G$2:$G$3177,$B28)</f>
        <v>0</v>
      </c>
      <c r="G28" s="112">
        <f>SUMIFS(onrr!$H$2:$H$3177,onrr!$A$2:$A$3177,G$1,onrr!$D$2:$D$3177,$A28,onrr!$G$2:$G$3177,$B28)</f>
        <v>0</v>
      </c>
      <c r="H28" s="113">
        <f t="shared" si="2"/>
        <v>0</v>
      </c>
      <c r="I28" s="67" t="str">
        <f t="shared" si="3"/>
        <v>0%</v>
      </c>
      <c r="J28" s="67" t="str">
        <f t="shared" si="4"/>
        <v>0%</v>
      </c>
      <c r="K28" s="67" t="str">
        <f t="shared" si="5"/>
        <v>NA</v>
      </c>
    </row>
    <row r="29">
      <c r="A29" s="33" t="str">
        <f>IFERROR(__xludf.DUMMYFUNCTION("""COMPUTED_VALUE"""),"WA")</f>
        <v>WA</v>
      </c>
      <c r="B29" s="94" t="s">
        <v>172</v>
      </c>
      <c r="C29" s="111">
        <f>SUMIFS(onrr!$H$2:$H$3177,onrr!$A$2:$A$3177,C$1,onrr!$D$2:$D$3177,$A29,onrr!$G$2:$G$3177,$B29)</f>
        <v>5243</v>
      </c>
      <c r="D29" s="111">
        <f>SUMIFS(onrr!$H$2:$H$3177,onrr!$A$2:$A$3177,D$1,onrr!$D$2:$D$3177,$A29,onrr!$G$2:$G$3177,$B29)</f>
        <v>5313</v>
      </c>
      <c r="E29" s="111">
        <f>SUMIFS(onrr!$H$2:$H$3177,onrr!$A$2:$A$3177,E$1,onrr!$D$2:$D$3177,$A29,onrr!$G$2:$G$3177,$B29)</f>
        <v>5328</v>
      </c>
      <c r="F29" s="111">
        <f>SUMIFS(onrr!$H$2:$H$3177,onrr!$A$2:$A$3177,F$1,onrr!$D$2:$D$3177,$A29,onrr!$G$2:$G$3177,$B29)</f>
        <v>1335</v>
      </c>
      <c r="G29" s="112">
        <f>SUMIFS(onrr!$H$2:$H$3177,onrr!$A$2:$A$3177,G$1,onrr!$D$2:$D$3177,$A29,onrr!$G$2:$G$3177,$B29)</f>
        <v>0</v>
      </c>
      <c r="H29" s="113">
        <f t="shared" si="2"/>
        <v>3444</v>
      </c>
      <c r="I29" s="67" t="str">
        <f t="shared" si="3"/>
        <v>0%</v>
      </c>
      <c r="J29" s="67" t="str">
        <f t="shared" si="4"/>
        <v>0%</v>
      </c>
      <c r="K29" s="67">
        <f t="shared" si="5"/>
        <v>10</v>
      </c>
    </row>
    <row r="30">
      <c r="A30" s="33" t="str">
        <f>IFERROR(__xludf.DUMMYFUNCTION("""COMPUTED_VALUE"""),"WV")</f>
        <v>WV</v>
      </c>
      <c r="B30" s="94" t="s">
        <v>172</v>
      </c>
      <c r="C30" s="111">
        <f>SUMIFS(onrr!$H$2:$H$3177,onrr!$A$2:$A$3177,C$1,onrr!$D$2:$D$3177,$A30,onrr!$G$2:$G$3177,$B30)</f>
        <v>0</v>
      </c>
      <c r="D30" s="111">
        <f>SUMIFS(onrr!$H$2:$H$3177,onrr!$A$2:$A$3177,D$1,onrr!$D$2:$D$3177,$A30,onrr!$G$2:$G$3177,$B30)</f>
        <v>0</v>
      </c>
      <c r="E30" s="111">
        <f>SUMIFS(onrr!$H$2:$H$3177,onrr!$A$2:$A$3177,E$1,onrr!$D$2:$D$3177,$A30,onrr!$G$2:$G$3177,$B30)</f>
        <v>0</v>
      </c>
      <c r="F30" s="111">
        <f>SUMIFS(onrr!$H$2:$H$3177,onrr!$A$2:$A$3177,F$1,onrr!$D$2:$D$3177,$A30,onrr!$G$2:$G$3177,$B30)</f>
        <v>0</v>
      </c>
      <c r="G30" s="112">
        <f>SUMIFS(onrr!$H$2:$H$3177,onrr!$A$2:$A$3177,G$1,onrr!$D$2:$D$3177,$A30,onrr!$G$2:$G$3177,$B30)</f>
        <v>0</v>
      </c>
      <c r="H30" s="113">
        <f t="shared" si="2"/>
        <v>0</v>
      </c>
      <c r="I30" s="67" t="str">
        <f t="shared" si="3"/>
        <v>0%</v>
      </c>
      <c r="J30" s="67" t="str">
        <f t="shared" si="4"/>
        <v>0%</v>
      </c>
      <c r="K30" s="67" t="str">
        <f t="shared" si="5"/>
        <v>NA</v>
      </c>
    </row>
    <row r="31">
      <c r="A31" s="33" t="str">
        <f>IFERROR(__xludf.DUMMYFUNCTION("""COMPUTED_VALUE"""),"WY")</f>
        <v>WY</v>
      </c>
      <c r="B31" s="94" t="s">
        <v>172</v>
      </c>
      <c r="C31" s="111">
        <f>SUMIFS(onrr!$H$2:$H$3177,onrr!$A$2:$A$3177,C$1,onrr!$D$2:$D$3177,$A31,onrr!$G$2:$G$3177,$B31)</f>
        <v>249812580</v>
      </c>
      <c r="D31" s="111">
        <f>SUMIFS(onrr!$H$2:$H$3177,onrr!$A$2:$A$3177,D$1,onrr!$D$2:$D$3177,$A31,onrr!$G$2:$G$3177,$B31)</f>
        <v>280942976</v>
      </c>
      <c r="E31" s="111">
        <f>SUMIFS(onrr!$H$2:$H$3177,onrr!$A$2:$A$3177,E$1,onrr!$D$2:$D$3177,$A31,onrr!$G$2:$G$3177,$B31)</f>
        <v>263269109</v>
      </c>
      <c r="F31" s="111">
        <f>SUMIFS(onrr!$H$2:$H$3177,onrr!$A$2:$A$3177,F$1,onrr!$D$2:$D$3177,$A31,onrr!$G$2:$G$3177,$B31)</f>
        <v>252104718</v>
      </c>
      <c r="G31" s="112">
        <f>SUMIFS(onrr!$H$2:$H$3177,onrr!$A$2:$A$3177,G$1,onrr!$D$2:$D$3177,$A31,onrr!$G$2:$G$3177,$B31)</f>
        <v>206576818</v>
      </c>
      <c r="H31" s="113">
        <f t="shared" si="2"/>
        <v>250541240</v>
      </c>
      <c r="I31" s="67" t="str">
        <f t="shared" si="3"/>
        <v>35.79%</v>
      </c>
      <c r="J31" s="67" t="str">
        <f t="shared" si="4"/>
        <v>84.24%</v>
      </c>
      <c r="K31" s="67">
        <f t="shared" si="5"/>
        <v>1</v>
      </c>
    </row>
    <row r="32">
      <c r="A32" s="102" t="s">
        <v>533</v>
      </c>
      <c r="B32" s="104" t="s">
        <v>173</v>
      </c>
      <c r="C32" s="104">
        <v>3.239657E9</v>
      </c>
      <c r="D32" s="104">
        <v>3.420545E9</v>
      </c>
      <c r="E32" s="104">
        <v>4.001892E9</v>
      </c>
      <c r="F32" s="105">
        <v>4.470528E9</v>
      </c>
      <c r="G32" s="106">
        <v>4.140738E9</v>
      </c>
      <c r="H32" s="107">
        <f t="shared" si="2"/>
        <v>3854672000</v>
      </c>
      <c r="I32" s="108" t="str">
        <f t="shared" ref="I32:I61" si="7">ROUND(H32/$H$32*100,2)&amp;"%"</f>
        <v>100%</v>
      </c>
      <c r="J32" s="109" t="s">
        <v>534</v>
      </c>
      <c r="K32" s="109" t="s">
        <v>534</v>
      </c>
    </row>
    <row r="33">
      <c r="A33" s="102" t="s">
        <v>535</v>
      </c>
      <c r="B33" s="104" t="s">
        <v>173</v>
      </c>
      <c r="C33" s="104">
        <f t="shared" ref="C33:G33" si="6">SUM(C34:C61)</f>
        <v>171917034</v>
      </c>
      <c r="D33" s="104">
        <f t="shared" si="6"/>
        <v>178634496</v>
      </c>
      <c r="E33" s="104">
        <f t="shared" si="6"/>
        <v>226360765</v>
      </c>
      <c r="F33" s="104">
        <f t="shared" si="6"/>
        <v>293212062</v>
      </c>
      <c r="G33" s="106">
        <f t="shared" si="6"/>
        <v>314421357</v>
      </c>
      <c r="H33" s="107">
        <f t="shared" si="2"/>
        <v>236909143</v>
      </c>
      <c r="I33" s="108" t="str">
        <f t="shared" si="7"/>
        <v>6.15%</v>
      </c>
      <c r="J33" s="108" t="str">
        <f t="shared" ref="J33:J61" si="8">ROUND(H33/$H$33*100,2)&amp;"%"</f>
        <v>100%</v>
      </c>
      <c r="K33" s="109" t="s">
        <v>534</v>
      </c>
    </row>
    <row r="34">
      <c r="A34" s="110" t="str">
        <f t="shared" ref="A34:A61" si="9">A4</f>
        <v>AK</v>
      </c>
      <c r="B34" s="69" t="s">
        <v>173</v>
      </c>
      <c r="C34" s="111">
        <f>SUMIFS(onrr!$H$2:$H$3177,onrr!$A$2:$A$3177,C$1,onrr!$D$2:$D$3177,$A34,onrr!$G$2:$G$3177,$B34)</f>
        <v>834577</v>
      </c>
      <c r="D34" s="111">
        <f>SUMIFS(onrr!$H$2:$H$3177,onrr!$A$2:$A$3177,D$1,onrr!$D$2:$D$3177,$A34,onrr!$G$2:$G$3177,$B34)</f>
        <v>909176</v>
      </c>
      <c r="E34" s="111">
        <f>SUMIFS(onrr!$H$2:$H$3177,onrr!$A$2:$A$3177,E$1,onrr!$D$2:$D$3177,$A34,onrr!$G$2:$G$3177,$B34)</f>
        <v>993620</v>
      </c>
      <c r="F34" s="111">
        <f>SUMIFS(onrr!$H$2:$H$3177,onrr!$A$2:$A$3177,F$1,onrr!$D$2:$D$3177,$A34,onrr!$G$2:$G$3177,$B34)</f>
        <v>1341861</v>
      </c>
      <c r="G34" s="112">
        <f>SUMIFS(onrr!$H$2:$H$3177,onrr!$A$2:$A$3177,G$1,onrr!$D$2:$D$3177,$A34,onrr!$G$2:$G$3177,$B34)</f>
        <v>952457</v>
      </c>
      <c r="H34" s="113">
        <f t="shared" si="2"/>
        <v>1006338</v>
      </c>
      <c r="I34" s="115" t="str">
        <f t="shared" si="7"/>
        <v>0.03%</v>
      </c>
      <c r="J34" s="67" t="str">
        <f t="shared" si="8"/>
        <v>0.42%</v>
      </c>
      <c r="K34" s="67">
        <f t="shared" ref="K34:K61" si="10">IF(H34=0,"NA",RANK(H34,$H$34:$H$61))</f>
        <v>8</v>
      </c>
    </row>
    <row r="35">
      <c r="A35" s="110" t="str">
        <f t="shared" si="9"/>
        <v>AL</v>
      </c>
      <c r="B35" s="69" t="s">
        <v>173</v>
      </c>
      <c r="C35" s="111">
        <f>SUMIFS(onrr!$H$2:$H$3177,onrr!$A$2:$A$3177,C$1,onrr!$D$2:$D$3177,$A35,onrr!$G$2:$G$3177,$B35)</f>
        <v>54440</v>
      </c>
      <c r="D35" s="111">
        <f>SUMIFS(onrr!$H$2:$H$3177,onrr!$A$2:$A$3177,D$1,onrr!$D$2:$D$3177,$A35,onrr!$G$2:$G$3177,$B35)</f>
        <v>33491</v>
      </c>
      <c r="E35" s="111">
        <f>SUMIFS(onrr!$H$2:$H$3177,onrr!$A$2:$A$3177,E$1,onrr!$D$2:$D$3177,$A35,onrr!$G$2:$G$3177,$B35)</f>
        <v>20765</v>
      </c>
      <c r="F35" s="111">
        <f>SUMIFS(onrr!$H$2:$H$3177,onrr!$A$2:$A$3177,F$1,onrr!$D$2:$D$3177,$A35,onrr!$G$2:$G$3177,$B35)</f>
        <v>18282</v>
      </c>
      <c r="G35" s="112">
        <f>SUMIFS(onrr!$H$2:$H$3177,onrr!$A$2:$A$3177,G$1,onrr!$D$2:$D$3177,$A35,onrr!$G$2:$G$3177,$B35)</f>
        <v>17410</v>
      </c>
      <c r="H35" s="113">
        <f t="shared" si="2"/>
        <v>28878</v>
      </c>
      <c r="I35" s="115" t="str">
        <f t="shared" si="7"/>
        <v>0%</v>
      </c>
      <c r="J35" s="67" t="str">
        <f t="shared" si="8"/>
        <v>0.01%</v>
      </c>
      <c r="K35" s="67">
        <f t="shared" si="10"/>
        <v>16</v>
      </c>
    </row>
    <row r="36">
      <c r="A36" s="110" t="str">
        <f t="shared" si="9"/>
        <v>AR</v>
      </c>
      <c r="B36" s="69" t="s">
        <v>173</v>
      </c>
      <c r="C36" s="111">
        <f>SUMIFS(onrr!$H$2:$H$3177,onrr!$A$2:$A$3177,C$1,onrr!$D$2:$D$3177,$A36,onrr!$G$2:$G$3177,$B36)</f>
        <v>0</v>
      </c>
      <c r="D36" s="111">
        <f>SUMIFS(onrr!$H$2:$H$3177,onrr!$A$2:$A$3177,D$1,onrr!$D$2:$D$3177,$A36,onrr!$G$2:$G$3177,$B36)</f>
        <v>1</v>
      </c>
      <c r="E36" s="111">
        <f>SUMIFS(onrr!$H$2:$H$3177,onrr!$A$2:$A$3177,E$1,onrr!$D$2:$D$3177,$A36,onrr!$G$2:$G$3177,$B36)</f>
        <v>0</v>
      </c>
      <c r="F36" s="111">
        <f>SUMIFS(onrr!$H$2:$H$3177,onrr!$A$2:$A$3177,F$1,onrr!$D$2:$D$3177,$A36,onrr!$G$2:$G$3177,$B36)</f>
        <v>0</v>
      </c>
      <c r="G36" s="112">
        <f>SUMIFS(onrr!$H$2:$H$3177,onrr!$A$2:$A$3177,G$1,onrr!$D$2:$D$3177,$A36,onrr!$G$2:$G$3177,$B36)</f>
        <v>3</v>
      </c>
      <c r="H36" s="113">
        <f t="shared" si="2"/>
        <v>1</v>
      </c>
      <c r="I36" s="115" t="str">
        <f t="shared" si="7"/>
        <v>0%</v>
      </c>
      <c r="J36" s="67" t="str">
        <f t="shared" si="8"/>
        <v>0%</v>
      </c>
      <c r="K36" s="67">
        <f t="shared" si="10"/>
        <v>24</v>
      </c>
    </row>
    <row r="37">
      <c r="A37" s="110" t="str">
        <f t="shared" si="9"/>
        <v>CA</v>
      </c>
      <c r="B37" s="69" t="s">
        <v>173</v>
      </c>
      <c r="C37" s="111">
        <f>SUMIFS(onrr!$H$2:$H$3177,onrr!$A$2:$A$3177,C$1,onrr!$D$2:$D$3177,$A37,onrr!$G$2:$G$3177,$B37)</f>
        <v>11489308</v>
      </c>
      <c r="D37" s="111">
        <f>SUMIFS(onrr!$H$2:$H$3177,onrr!$A$2:$A$3177,D$1,onrr!$D$2:$D$3177,$A37,onrr!$G$2:$G$3177,$B37)</f>
        <v>10011353</v>
      </c>
      <c r="E37" s="111">
        <f>SUMIFS(onrr!$H$2:$H$3177,onrr!$A$2:$A$3177,E$1,onrr!$D$2:$D$3177,$A37,onrr!$G$2:$G$3177,$B37)</f>
        <v>9499978</v>
      </c>
      <c r="F37" s="111">
        <f>SUMIFS(onrr!$H$2:$H$3177,onrr!$A$2:$A$3177,F$1,onrr!$D$2:$D$3177,$A37,onrr!$G$2:$G$3177,$B37)</f>
        <v>9564568</v>
      </c>
      <c r="G37" s="112">
        <f>SUMIFS(onrr!$H$2:$H$3177,onrr!$A$2:$A$3177,G$1,onrr!$D$2:$D$3177,$A37,onrr!$G$2:$G$3177,$B37)</f>
        <v>9507307</v>
      </c>
      <c r="H37" s="113">
        <f t="shared" si="2"/>
        <v>10014503</v>
      </c>
      <c r="I37" s="115" t="str">
        <f t="shared" si="7"/>
        <v>0.26%</v>
      </c>
      <c r="J37" s="67" t="str">
        <f t="shared" si="8"/>
        <v>4.23%</v>
      </c>
      <c r="K37" s="67">
        <f t="shared" si="10"/>
        <v>4</v>
      </c>
    </row>
    <row r="38">
      <c r="A38" s="110" t="str">
        <f t="shared" si="9"/>
        <v>CO</v>
      </c>
      <c r="B38" s="69" t="s">
        <v>173</v>
      </c>
      <c r="C38" s="111">
        <f>SUMIFS(onrr!$H$2:$H$3177,onrr!$A$2:$A$3177,C$1,onrr!$D$2:$D$3177,$A38,onrr!$G$2:$G$3177,$B38)</f>
        <v>4508684</v>
      </c>
      <c r="D38" s="111">
        <f>SUMIFS(onrr!$H$2:$H$3177,onrr!$A$2:$A$3177,D$1,onrr!$D$2:$D$3177,$A38,onrr!$G$2:$G$3177,$B38)</f>
        <v>4743654</v>
      </c>
      <c r="E38" s="111">
        <f>SUMIFS(onrr!$H$2:$H$3177,onrr!$A$2:$A$3177,E$1,onrr!$D$2:$D$3177,$A38,onrr!$G$2:$G$3177,$B38)</f>
        <v>6800846</v>
      </c>
      <c r="F38" s="111">
        <f>SUMIFS(onrr!$H$2:$H$3177,onrr!$A$2:$A$3177,F$1,onrr!$D$2:$D$3177,$A38,onrr!$G$2:$G$3177,$B38)</f>
        <v>5999026</v>
      </c>
      <c r="G38" s="112">
        <f>SUMIFS(onrr!$H$2:$H$3177,onrr!$A$2:$A$3177,G$1,onrr!$D$2:$D$3177,$A38,onrr!$G$2:$G$3177,$B38)</f>
        <v>6572944</v>
      </c>
      <c r="H38" s="113">
        <f t="shared" si="2"/>
        <v>5725031</v>
      </c>
      <c r="I38" s="115" t="str">
        <f t="shared" si="7"/>
        <v>0.15%</v>
      </c>
      <c r="J38" s="67" t="str">
        <f t="shared" si="8"/>
        <v>2.42%</v>
      </c>
      <c r="K38" s="67">
        <f t="shared" si="10"/>
        <v>6</v>
      </c>
    </row>
    <row r="39">
      <c r="A39" s="110" t="str">
        <f t="shared" si="9"/>
        <v>ID</v>
      </c>
      <c r="B39" s="69" t="s">
        <v>173</v>
      </c>
      <c r="C39" s="111">
        <f>SUMIFS(onrr!$H$2:$H$3177,onrr!$A$2:$A$3177,C$1,onrr!$D$2:$D$3177,$A39,onrr!$G$2:$G$3177,$B39)</f>
        <v>9728</v>
      </c>
      <c r="D39" s="111">
        <f>SUMIFS(onrr!$H$2:$H$3177,onrr!$A$2:$A$3177,D$1,onrr!$D$2:$D$3177,$A39,onrr!$G$2:$G$3177,$B39)</f>
        <v>11885</v>
      </c>
      <c r="E39" s="111">
        <f>SUMIFS(onrr!$H$2:$H$3177,onrr!$A$2:$A$3177,E$1,onrr!$D$2:$D$3177,$A39,onrr!$G$2:$G$3177,$B39)</f>
        <v>1360</v>
      </c>
      <c r="F39" s="111">
        <f>SUMIFS(onrr!$H$2:$H$3177,onrr!$A$2:$A$3177,F$1,onrr!$D$2:$D$3177,$A39,onrr!$G$2:$G$3177,$B39)</f>
        <v>212</v>
      </c>
      <c r="G39" s="112">
        <f>SUMIFS(onrr!$H$2:$H$3177,onrr!$A$2:$A$3177,G$1,onrr!$D$2:$D$3177,$A39,onrr!$G$2:$G$3177,$B39)</f>
        <v>164</v>
      </c>
      <c r="H39" s="113">
        <f t="shared" si="2"/>
        <v>4670</v>
      </c>
      <c r="I39" s="115" t="str">
        <f t="shared" si="7"/>
        <v>0%</v>
      </c>
      <c r="J39" s="67" t="str">
        <f t="shared" si="8"/>
        <v>0%</v>
      </c>
      <c r="K39" s="67">
        <f t="shared" si="10"/>
        <v>22</v>
      </c>
    </row>
    <row r="40">
      <c r="A40" s="110" t="str">
        <f t="shared" si="9"/>
        <v>IL</v>
      </c>
      <c r="B40" s="69" t="s">
        <v>173</v>
      </c>
      <c r="C40" s="111">
        <f>SUMIFS(onrr!$H$2:$H$3177,onrr!$A$2:$A$3177,C$1,onrr!$D$2:$D$3177,$A40,onrr!$G$2:$G$3177,$B40)</f>
        <v>16105</v>
      </c>
      <c r="D40" s="111">
        <f>SUMIFS(onrr!$H$2:$H$3177,onrr!$A$2:$A$3177,D$1,onrr!$D$2:$D$3177,$A40,onrr!$G$2:$G$3177,$B40)</f>
        <v>16271</v>
      </c>
      <c r="E40" s="111">
        <f>SUMIFS(onrr!$H$2:$H$3177,onrr!$A$2:$A$3177,E$1,onrr!$D$2:$D$3177,$A40,onrr!$G$2:$G$3177,$B40)</f>
        <v>11300</v>
      </c>
      <c r="F40" s="111">
        <f>SUMIFS(onrr!$H$2:$H$3177,onrr!$A$2:$A$3177,F$1,onrr!$D$2:$D$3177,$A40,onrr!$G$2:$G$3177,$B40)</f>
        <v>7972</v>
      </c>
      <c r="G40" s="112">
        <f>SUMIFS(onrr!$H$2:$H$3177,onrr!$A$2:$A$3177,G$1,onrr!$D$2:$D$3177,$A40,onrr!$G$2:$G$3177,$B40)</f>
        <v>8579</v>
      </c>
      <c r="H40" s="113">
        <f t="shared" si="2"/>
        <v>12045</v>
      </c>
      <c r="I40" s="115" t="str">
        <f t="shared" si="7"/>
        <v>0%</v>
      </c>
      <c r="J40" s="67" t="str">
        <f t="shared" si="8"/>
        <v>0.01%</v>
      </c>
      <c r="K40" s="67">
        <f t="shared" si="10"/>
        <v>19</v>
      </c>
    </row>
    <row r="41">
      <c r="A41" s="110" t="str">
        <f t="shared" si="9"/>
        <v>KS</v>
      </c>
      <c r="B41" s="69" t="s">
        <v>173</v>
      </c>
      <c r="C41" s="111">
        <f>SUMIFS(onrr!$H$2:$H$3177,onrr!$A$2:$A$3177,C$1,onrr!$D$2:$D$3177,$A41,onrr!$G$2:$G$3177,$B41)</f>
        <v>142041</v>
      </c>
      <c r="D41" s="111">
        <f>SUMIFS(onrr!$H$2:$H$3177,onrr!$A$2:$A$3177,D$1,onrr!$D$2:$D$3177,$A41,onrr!$G$2:$G$3177,$B41)</f>
        <v>128566</v>
      </c>
      <c r="E41" s="111">
        <f>SUMIFS(onrr!$H$2:$H$3177,onrr!$A$2:$A$3177,E$1,onrr!$D$2:$D$3177,$A41,onrr!$G$2:$G$3177,$B41)</f>
        <v>128233</v>
      </c>
      <c r="F41" s="111">
        <f>SUMIFS(onrr!$H$2:$H$3177,onrr!$A$2:$A$3177,F$1,onrr!$D$2:$D$3177,$A41,onrr!$G$2:$G$3177,$B41)</f>
        <v>137929</v>
      </c>
      <c r="G41" s="112">
        <f>SUMIFS(onrr!$H$2:$H$3177,onrr!$A$2:$A$3177,G$1,onrr!$D$2:$D$3177,$A41,onrr!$G$2:$G$3177,$B41)</f>
        <v>101983</v>
      </c>
      <c r="H41" s="113">
        <f t="shared" si="2"/>
        <v>127750</v>
      </c>
      <c r="I41" s="115" t="str">
        <f t="shared" si="7"/>
        <v>0%</v>
      </c>
      <c r="J41" s="67" t="str">
        <f t="shared" si="8"/>
        <v>0.05%</v>
      </c>
      <c r="K41" s="67">
        <f t="shared" si="10"/>
        <v>14</v>
      </c>
    </row>
    <row r="42">
      <c r="A42" s="110" t="str">
        <f t="shared" si="9"/>
        <v>KY</v>
      </c>
      <c r="B42" s="69" t="s">
        <v>173</v>
      </c>
      <c r="C42" s="111">
        <f>SUMIFS(onrr!$H$2:$H$3177,onrr!$A$2:$A$3177,C$1,onrr!$D$2:$D$3177,$A42,onrr!$G$2:$G$3177,$B42)</f>
        <v>7984</v>
      </c>
      <c r="D42" s="111">
        <f>SUMIFS(onrr!$H$2:$H$3177,onrr!$A$2:$A$3177,D$1,onrr!$D$2:$D$3177,$A42,onrr!$G$2:$G$3177,$B42)</f>
        <v>6489</v>
      </c>
      <c r="E42" s="111">
        <f>SUMIFS(onrr!$H$2:$H$3177,onrr!$A$2:$A$3177,E$1,onrr!$D$2:$D$3177,$A42,onrr!$G$2:$G$3177,$B42)</f>
        <v>5263</v>
      </c>
      <c r="F42" s="111">
        <f>SUMIFS(onrr!$H$2:$H$3177,onrr!$A$2:$A$3177,F$1,onrr!$D$2:$D$3177,$A42,onrr!$G$2:$G$3177,$B42)</f>
        <v>4038</v>
      </c>
      <c r="G42" s="112">
        <f>SUMIFS(onrr!$H$2:$H$3177,onrr!$A$2:$A$3177,G$1,onrr!$D$2:$D$3177,$A42,onrr!$G$2:$G$3177,$B42)</f>
        <v>3269</v>
      </c>
      <c r="H42" s="113">
        <f t="shared" si="2"/>
        <v>5409</v>
      </c>
      <c r="I42" s="115" t="str">
        <f t="shared" si="7"/>
        <v>0%</v>
      </c>
      <c r="J42" s="67" t="str">
        <f t="shared" si="8"/>
        <v>0%</v>
      </c>
      <c r="K42" s="67">
        <f t="shared" si="10"/>
        <v>21</v>
      </c>
    </row>
    <row r="43">
      <c r="A43" s="110" t="str">
        <f t="shared" si="9"/>
        <v>LA</v>
      </c>
      <c r="B43" s="69" t="s">
        <v>173</v>
      </c>
      <c r="C43" s="111">
        <f>SUMIFS(onrr!$H$2:$H$3177,onrr!$A$2:$A$3177,C$1,onrr!$D$2:$D$3177,$A43,onrr!$G$2:$G$3177,$B43)</f>
        <v>384161</v>
      </c>
      <c r="D43" s="111">
        <f>SUMIFS(onrr!$H$2:$H$3177,onrr!$A$2:$A$3177,D$1,onrr!$D$2:$D$3177,$A43,onrr!$G$2:$G$3177,$B43)</f>
        <v>476286</v>
      </c>
      <c r="E43" s="111">
        <f>SUMIFS(onrr!$H$2:$H$3177,onrr!$A$2:$A$3177,E$1,onrr!$D$2:$D$3177,$A43,onrr!$G$2:$G$3177,$B43)</f>
        <v>457190</v>
      </c>
      <c r="F43" s="111">
        <f>SUMIFS(onrr!$H$2:$H$3177,onrr!$A$2:$A$3177,F$1,onrr!$D$2:$D$3177,$A43,onrr!$G$2:$G$3177,$B43)</f>
        <v>533354</v>
      </c>
      <c r="G43" s="112">
        <f>SUMIFS(onrr!$H$2:$H$3177,onrr!$A$2:$A$3177,G$1,onrr!$D$2:$D$3177,$A43,onrr!$G$2:$G$3177,$B43)</f>
        <v>449725</v>
      </c>
      <c r="H43" s="113">
        <f t="shared" si="2"/>
        <v>460143</v>
      </c>
      <c r="I43" s="115" t="str">
        <f t="shared" si="7"/>
        <v>0.01%</v>
      </c>
      <c r="J43" s="67" t="str">
        <f t="shared" si="8"/>
        <v>0.19%</v>
      </c>
      <c r="K43" s="67">
        <f t="shared" si="10"/>
        <v>10</v>
      </c>
    </row>
    <row r="44">
      <c r="A44" s="110" t="str">
        <f t="shared" si="9"/>
        <v>MI</v>
      </c>
      <c r="B44" s="69" t="s">
        <v>173</v>
      </c>
      <c r="C44" s="111">
        <f>SUMIFS(onrr!$H$2:$H$3177,onrr!$A$2:$A$3177,C$1,onrr!$D$2:$D$3177,$A44,onrr!$G$2:$G$3177,$B44)</f>
        <v>22458</v>
      </c>
      <c r="D44" s="111">
        <f>SUMIFS(onrr!$H$2:$H$3177,onrr!$A$2:$A$3177,D$1,onrr!$D$2:$D$3177,$A44,onrr!$G$2:$G$3177,$B44)</f>
        <v>18324</v>
      </c>
      <c r="E44" s="111">
        <f>SUMIFS(onrr!$H$2:$H$3177,onrr!$A$2:$A$3177,E$1,onrr!$D$2:$D$3177,$A44,onrr!$G$2:$G$3177,$B44)</f>
        <v>14832</v>
      </c>
      <c r="F44" s="111">
        <f>SUMIFS(onrr!$H$2:$H$3177,onrr!$A$2:$A$3177,F$1,onrr!$D$2:$D$3177,$A44,onrr!$G$2:$G$3177,$B44)</f>
        <v>13372</v>
      </c>
      <c r="G44" s="112">
        <f>SUMIFS(onrr!$H$2:$H$3177,onrr!$A$2:$A$3177,G$1,onrr!$D$2:$D$3177,$A44,onrr!$G$2:$G$3177,$B44)</f>
        <v>10333</v>
      </c>
      <c r="H44" s="113">
        <f t="shared" si="2"/>
        <v>15864</v>
      </c>
      <c r="I44" s="115" t="str">
        <f t="shared" si="7"/>
        <v>0%</v>
      </c>
      <c r="J44" s="67" t="str">
        <f t="shared" si="8"/>
        <v>0.01%</v>
      </c>
      <c r="K44" s="67">
        <f t="shared" si="10"/>
        <v>18</v>
      </c>
    </row>
    <row r="45">
      <c r="A45" s="110" t="str">
        <f t="shared" si="9"/>
        <v>MS</v>
      </c>
      <c r="B45" s="69" t="s">
        <v>173</v>
      </c>
      <c r="C45" s="111">
        <f>SUMIFS(onrr!$H$2:$H$3177,onrr!$A$2:$A$3177,C$1,onrr!$D$2:$D$3177,$A45,onrr!$G$2:$G$3177,$B45)</f>
        <v>435147</v>
      </c>
      <c r="D45" s="111">
        <f>SUMIFS(onrr!$H$2:$H$3177,onrr!$A$2:$A$3177,D$1,onrr!$D$2:$D$3177,$A45,onrr!$G$2:$G$3177,$B45)</f>
        <v>393863</v>
      </c>
      <c r="E45" s="111">
        <f>SUMIFS(onrr!$H$2:$H$3177,onrr!$A$2:$A$3177,E$1,onrr!$D$2:$D$3177,$A45,onrr!$G$2:$G$3177,$B45)</f>
        <v>318047</v>
      </c>
      <c r="F45" s="111">
        <f>SUMIFS(onrr!$H$2:$H$3177,onrr!$A$2:$A$3177,F$1,onrr!$D$2:$D$3177,$A45,onrr!$G$2:$G$3177,$B45)</f>
        <v>297249</v>
      </c>
      <c r="G45" s="112">
        <f>SUMIFS(onrr!$H$2:$H$3177,onrr!$A$2:$A$3177,G$1,onrr!$D$2:$D$3177,$A45,onrr!$G$2:$G$3177,$B45)</f>
        <v>231409</v>
      </c>
      <c r="H45" s="113">
        <f t="shared" si="2"/>
        <v>335143</v>
      </c>
      <c r="I45" s="115" t="str">
        <f t="shared" si="7"/>
        <v>0.01%</v>
      </c>
      <c r="J45" s="67" t="str">
        <f t="shared" si="8"/>
        <v>0.14%</v>
      </c>
      <c r="K45" s="67">
        <f t="shared" si="10"/>
        <v>12</v>
      </c>
    </row>
    <row r="46">
      <c r="A46" s="110" t="str">
        <f t="shared" si="9"/>
        <v>MT</v>
      </c>
      <c r="B46" s="69" t="s">
        <v>173</v>
      </c>
      <c r="C46" s="111">
        <f>SUMIFS(onrr!$H$2:$H$3177,onrr!$A$2:$A$3177,C$1,onrr!$D$2:$D$3177,$A46,onrr!$G$2:$G$3177,$B46)</f>
        <v>3111352</v>
      </c>
      <c r="D46" s="111">
        <f>SUMIFS(onrr!$H$2:$H$3177,onrr!$A$2:$A$3177,D$1,onrr!$D$2:$D$3177,$A46,onrr!$G$2:$G$3177,$B46)</f>
        <v>2879130</v>
      </c>
      <c r="E46" s="111">
        <f>SUMIFS(onrr!$H$2:$H$3177,onrr!$A$2:$A$3177,E$1,onrr!$D$2:$D$3177,$A46,onrr!$G$2:$G$3177,$B46)</f>
        <v>2983342</v>
      </c>
      <c r="F46" s="111">
        <f>SUMIFS(onrr!$H$2:$H$3177,onrr!$A$2:$A$3177,F$1,onrr!$D$2:$D$3177,$A46,onrr!$G$2:$G$3177,$B46)</f>
        <v>3255779</v>
      </c>
      <c r="G46" s="112">
        <f>SUMIFS(onrr!$H$2:$H$3177,onrr!$A$2:$A$3177,G$1,onrr!$D$2:$D$3177,$A46,onrr!$G$2:$G$3177,$B46)</f>
        <v>2900906</v>
      </c>
      <c r="H46" s="113">
        <f t="shared" si="2"/>
        <v>3026102</v>
      </c>
      <c r="I46" s="115" t="str">
        <f t="shared" si="7"/>
        <v>0.08%</v>
      </c>
      <c r="J46" s="67" t="str">
        <f t="shared" si="8"/>
        <v>1.28%</v>
      </c>
      <c r="K46" s="67">
        <f t="shared" si="10"/>
        <v>7</v>
      </c>
    </row>
    <row r="47">
      <c r="A47" s="110" t="str">
        <f t="shared" si="9"/>
        <v>ND</v>
      </c>
      <c r="B47" s="69" t="s">
        <v>173</v>
      </c>
      <c r="C47" s="111">
        <f>SUMIFS(onrr!$H$2:$H$3177,onrr!$A$2:$A$3177,C$1,onrr!$D$2:$D$3177,$A47,onrr!$G$2:$G$3177,$B47)</f>
        <v>25857820</v>
      </c>
      <c r="D47" s="111">
        <f>SUMIFS(onrr!$H$2:$H$3177,onrr!$A$2:$A$3177,D$1,onrr!$D$2:$D$3177,$A47,onrr!$G$2:$G$3177,$B47)</f>
        <v>28977899</v>
      </c>
      <c r="E47" s="111">
        <f>SUMIFS(onrr!$H$2:$H$3177,onrr!$A$2:$A$3177,E$1,onrr!$D$2:$D$3177,$A47,onrr!$G$2:$G$3177,$B47)</f>
        <v>35125219</v>
      </c>
      <c r="F47" s="111">
        <f>SUMIFS(onrr!$H$2:$H$3177,onrr!$A$2:$A$3177,F$1,onrr!$D$2:$D$3177,$A47,onrr!$G$2:$G$3177,$B47)</f>
        <v>45620848</v>
      </c>
      <c r="G47" s="112">
        <f>SUMIFS(onrr!$H$2:$H$3177,onrr!$A$2:$A$3177,G$1,onrr!$D$2:$D$3177,$A47,onrr!$G$2:$G$3177,$B47)</f>
        <v>39263016</v>
      </c>
      <c r="H47" s="113">
        <f t="shared" si="2"/>
        <v>34968960</v>
      </c>
      <c r="I47" s="115" t="str">
        <f t="shared" si="7"/>
        <v>0.91%</v>
      </c>
      <c r="J47" s="67" t="str">
        <f t="shared" si="8"/>
        <v>14.76%</v>
      </c>
      <c r="K47" s="67">
        <f t="shared" si="10"/>
        <v>3</v>
      </c>
    </row>
    <row r="48">
      <c r="A48" s="110" t="str">
        <f t="shared" si="9"/>
        <v>NE</v>
      </c>
      <c r="B48" s="69" t="s">
        <v>173</v>
      </c>
      <c r="C48" s="111">
        <f>SUMIFS(onrr!$H$2:$H$3177,onrr!$A$2:$A$3177,C$1,onrr!$D$2:$D$3177,$A48,onrr!$G$2:$G$3177,$B48)</f>
        <v>26412</v>
      </c>
      <c r="D48" s="111">
        <f>SUMIFS(onrr!$H$2:$H$3177,onrr!$A$2:$A$3177,D$1,onrr!$D$2:$D$3177,$A48,onrr!$G$2:$G$3177,$B48)</f>
        <v>24890</v>
      </c>
      <c r="E48" s="111">
        <f>SUMIFS(onrr!$H$2:$H$3177,onrr!$A$2:$A$3177,E$1,onrr!$D$2:$D$3177,$A48,onrr!$G$2:$G$3177,$B48)</f>
        <v>25405</v>
      </c>
      <c r="F48" s="111">
        <f>SUMIFS(onrr!$H$2:$H$3177,onrr!$A$2:$A$3177,F$1,onrr!$D$2:$D$3177,$A48,onrr!$G$2:$G$3177,$B48)</f>
        <v>22695</v>
      </c>
      <c r="G48" s="112">
        <f>SUMIFS(onrr!$H$2:$H$3177,onrr!$A$2:$A$3177,G$1,onrr!$D$2:$D$3177,$A48,onrr!$G$2:$G$3177,$B48)</f>
        <v>18477</v>
      </c>
      <c r="H48" s="113">
        <f t="shared" si="2"/>
        <v>23576</v>
      </c>
      <c r="I48" s="115" t="str">
        <f t="shared" si="7"/>
        <v>0%</v>
      </c>
      <c r="J48" s="67" t="str">
        <f t="shared" si="8"/>
        <v>0.01%</v>
      </c>
      <c r="K48" s="67">
        <f t="shared" si="10"/>
        <v>17</v>
      </c>
    </row>
    <row r="49">
      <c r="A49" s="110" t="str">
        <f t="shared" si="9"/>
        <v>NM</v>
      </c>
      <c r="B49" s="69" t="s">
        <v>173</v>
      </c>
      <c r="C49" s="111">
        <f>SUMIFS(onrr!$H$2:$H$3177,onrr!$A$2:$A$3177,C$1,onrr!$D$2:$D$3177,$A49,onrr!$G$2:$G$3177,$B49)</f>
        <v>74412963</v>
      </c>
      <c r="D49" s="111">
        <f>SUMIFS(onrr!$H$2:$H$3177,onrr!$A$2:$A$3177,D$1,onrr!$D$2:$D$3177,$A49,onrr!$G$2:$G$3177,$B49)</f>
        <v>81854621</v>
      </c>
      <c r="E49" s="111">
        <f>SUMIFS(onrr!$H$2:$H$3177,onrr!$A$2:$A$3177,E$1,onrr!$D$2:$D$3177,$A49,onrr!$G$2:$G$3177,$B49)</f>
        <v>117181306</v>
      </c>
      <c r="F49" s="111">
        <f>SUMIFS(onrr!$H$2:$H$3177,onrr!$A$2:$A$3177,F$1,onrr!$D$2:$D$3177,$A49,onrr!$G$2:$G$3177,$B49)</f>
        <v>167815040</v>
      </c>
      <c r="G49" s="112">
        <f>SUMIFS(onrr!$H$2:$H$3177,onrr!$A$2:$A$3177,G$1,onrr!$D$2:$D$3177,$A49,onrr!$G$2:$G$3177,$B49)</f>
        <v>197468433</v>
      </c>
      <c r="H49" s="113">
        <f t="shared" si="2"/>
        <v>127746473</v>
      </c>
      <c r="I49" s="115" t="str">
        <f t="shared" si="7"/>
        <v>3.31%</v>
      </c>
      <c r="J49" s="67" t="str">
        <f t="shared" si="8"/>
        <v>53.92%</v>
      </c>
      <c r="K49" s="67">
        <f t="shared" si="10"/>
        <v>1</v>
      </c>
    </row>
    <row r="50">
      <c r="A50" s="110" t="str">
        <f t="shared" si="9"/>
        <v>NV</v>
      </c>
      <c r="B50" s="69" t="s">
        <v>173</v>
      </c>
      <c r="C50" s="111">
        <f>SUMIFS(onrr!$H$2:$H$3177,onrr!$A$2:$A$3177,C$1,onrr!$D$2:$D$3177,$A50,onrr!$G$2:$G$3177,$B50)</f>
        <v>273787</v>
      </c>
      <c r="D50" s="111">
        <f>SUMIFS(onrr!$H$2:$H$3177,onrr!$A$2:$A$3177,D$1,onrr!$D$2:$D$3177,$A50,onrr!$G$2:$G$3177,$B50)</f>
        <v>281521</v>
      </c>
      <c r="E50" s="111">
        <f>SUMIFS(onrr!$H$2:$H$3177,onrr!$A$2:$A$3177,E$1,onrr!$D$2:$D$3177,$A50,onrr!$G$2:$G$3177,$B50)</f>
        <v>254661</v>
      </c>
      <c r="F50" s="111">
        <f>SUMIFS(onrr!$H$2:$H$3177,onrr!$A$2:$A$3177,F$1,onrr!$D$2:$D$3177,$A50,onrr!$G$2:$G$3177,$B50)</f>
        <v>264513</v>
      </c>
      <c r="G50" s="112">
        <f>SUMIFS(onrr!$H$2:$H$3177,onrr!$A$2:$A$3177,G$1,onrr!$D$2:$D$3177,$A50,onrr!$G$2:$G$3177,$B50)</f>
        <v>237328</v>
      </c>
      <c r="H50" s="113">
        <f t="shared" si="2"/>
        <v>262362</v>
      </c>
      <c r="I50" s="115" t="str">
        <f t="shared" si="7"/>
        <v>0.01%</v>
      </c>
      <c r="J50" s="67" t="str">
        <f t="shared" si="8"/>
        <v>0.11%</v>
      </c>
      <c r="K50" s="67">
        <f t="shared" si="10"/>
        <v>13</v>
      </c>
    </row>
    <row r="51">
      <c r="A51" s="110" t="str">
        <f t="shared" si="9"/>
        <v>NY</v>
      </c>
      <c r="B51" s="69" t="s">
        <v>173</v>
      </c>
      <c r="C51" s="111">
        <f>SUMIFS(onrr!$H$2:$H$3177,onrr!$A$2:$A$3177,C$1,onrr!$D$2:$D$3177,$A51,onrr!$G$2:$G$3177,$B51)</f>
        <v>0</v>
      </c>
      <c r="D51" s="111">
        <f>SUMIFS(onrr!$H$2:$H$3177,onrr!$A$2:$A$3177,D$1,onrr!$D$2:$D$3177,$A51,onrr!$G$2:$G$3177,$B51)</f>
        <v>0</v>
      </c>
      <c r="E51" s="111">
        <f>SUMIFS(onrr!$H$2:$H$3177,onrr!$A$2:$A$3177,E$1,onrr!$D$2:$D$3177,$A51,onrr!$G$2:$G$3177,$B51)</f>
        <v>0</v>
      </c>
      <c r="F51" s="111">
        <f>SUMIFS(onrr!$H$2:$H$3177,onrr!$A$2:$A$3177,F$1,onrr!$D$2:$D$3177,$A51,onrr!$G$2:$G$3177,$B51)</f>
        <v>0</v>
      </c>
      <c r="G51" s="112">
        <f>SUMIFS(onrr!$H$2:$H$3177,onrr!$A$2:$A$3177,G$1,onrr!$D$2:$D$3177,$A51,onrr!$G$2:$G$3177,$B51)</f>
        <v>0</v>
      </c>
      <c r="H51" s="113">
        <f t="shared" si="2"/>
        <v>0</v>
      </c>
      <c r="I51" s="115" t="str">
        <f t="shared" si="7"/>
        <v>0%</v>
      </c>
      <c r="J51" s="67" t="str">
        <f t="shared" si="8"/>
        <v>0%</v>
      </c>
      <c r="K51" s="67" t="str">
        <f t="shared" si="10"/>
        <v>NA</v>
      </c>
    </row>
    <row r="52">
      <c r="A52" s="110" t="str">
        <f t="shared" si="9"/>
        <v>OH</v>
      </c>
      <c r="B52" s="69" t="s">
        <v>173</v>
      </c>
      <c r="C52" s="111">
        <f>SUMIFS(onrr!$H$2:$H$3177,onrr!$A$2:$A$3177,C$1,onrr!$D$2:$D$3177,$A52,onrr!$G$2:$G$3177,$B52)</f>
        <v>12058</v>
      </c>
      <c r="D52" s="111">
        <f>SUMIFS(onrr!$H$2:$H$3177,onrr!$A$2:$A$3177,D$1,onrr!$D$2:$D$3177,$A52,onrr!$G$2:$G$3177,$B52)</f>
        <v>11586</v>
      </c>
      <c r="E52" s="111">
        <f>SUMIFS(onrr!$H$2:$H$3177,onrr!$A$2:$A$3177,E$1,onrr!$D$2:$D$3177,$A52,onrr!$G$2:$G$3177,$B52)</f>
        <v>12222</v>
      </c>
      <c r="F52" s="111">
        <f>SUMIFS(onrr!$H$2:$H$3177,onrr!$A$2:$A$3177,F$1,onrr!$D$2:$D$3177,$A52,onrr!$G$2:$G$3177,$B52)</f>
        <v>11583</v>
      </c>
      <c r="G52" s="112">
        <f>SUMIFS(onrr!$H$2:$H$3177,onrr!$A$2:$A$3177,G$1,onrr!$D$2:$D$3177,$A52,onrr!$G$2:$G$3177,$B52)</f>
        <v>8953</v>
      </c>
      <c r="H52" s="113">
        <f t="shared" si="2"/>
        <v>11280</v>
      </c>
      <c r="I52" s="115" t="str">
        <f t="shared" si="7"/>
        <v>0%</v>
      </c>
      <c r="J52" s="67" t="str">
        <f t="shared" si="8"/>
        <v>0%</v>
      </c>
      <c r="K52" s="67">
        <f t="shared" si="10"/>
        <v>20</v>
      </c>
    </row>
    <row r="53">
      <c r="A53" s="110" t="str">
        <f t="shared" si="9"/>
        <v>OK</v>
      </c>
      <c r="B53" s="69" t="s">
        <v>173</v>
      </c>
      <c r="C53" s="111">
        <f>SUMIFS(onrr!$H$2:$H$3177,onrr!$A$2:$A$3177,C$1,onrr!$D$2:$D$3177,$A53,onrr!$G$2:$G$3177,$B53)</f>
        <v>970990</v>
      </c>
      <c r="D53" s="111">
        <f>SUMIFS(onrr!$H$2:$H$3177,onrr!$A$2:$A$3177,D$1,onrr!$D$2:$D$3177,$A53,onrr!$G$2:$G$3177,$B53)</f>
        <v>652192</v>
      </c>
      <c r="E53" s="111">
        <f>SUMIFS(onrr!$H$2:$H$3177,onrr!$A$2:$A$3177,E$1,onrr!$D$2:$D$3177,$A53,onrr!$G$2:$G$3177,$B53)</f>
        <v>582645</v>
      </c>
      <c r="F53" s="111">
        <f>SUMIFS(onrr!$H$2:$H$3177,onrr!$A$2:$A$3177,F$1,onrr!$D$2:$D$3177,$A53,onrr!$G$2:$G$3177,$B53)</f>
        <v>798760</v>
      </c>
      <c r="G53" s="112">
        <f>SUMIFS(onrr!$H$2:$H$3177,onrr!$A$2:$A$3177,G$1,onrr!$D$2:$D$3177,$A53,onrr!$G$2:$G$3177,$B53)</f>
        <v>627964</v>
      </c>
      <c r="H53" s="113">
        <f t="shared" si="2"/>
        <v>726510</v>
      </c>
      <c r="I53" s="115" t="str">
        <f t="shared" si="7"/>
        <v>0.02%</v>
      </c>
      <c r="J53" s="67" t="str">
        <f t="shared" si="8"/>
        <v>0.31%</v>
      </c>
      <c r="K53" s="67">
        <f t="shared" si="10"/>
        <v>9</v>
      </c>
    </row>
    <row r="54">
      <c r="A54" s="110" t="str">
        <f t="shared" si="9"/>
        <v>PA</v>
      </c>
      <c r="B54" s="69" t="s">
        <v>173</v>
      </c>
      <c r="C54" s="111">
        <f>SUMIFS(onrr!$H$2:$H$3177,onrr!$A$2:$A$3177,C$1,onrr!$D$2:$D$3177,$A54,onrr!$G$2:$G$3177,$B54)</f>
        <v>867</v>
      </c>
      <c r="D54" s="111">
        <f>SUMIFS(onrr!$H$2:$H$3177,onrr!$A$2:$A$3177,D$1,onrr!$D$2:$D$3177,$A54,onrr!$G$2:$G$3177,$B54)</f>
        <v>912</v>
      </c>
      <c r="E54" s="111">
        <f>SUMIFS(onrr!$H$2:$H$3177,onrr!$A$2:$A$3177,E$1,onrr!$D$2:$D$3177,$A54,onrr!$G$2:$G$3177,$B54)</f>
        <v>712</v>
      </c>
      <c r="F54" s="111">
        <f>SUMIFS(onrr!$H$2:$H$3177,onrr!$A$2:$A$3177,F$1,onrr!$D$2:$D$3177,$A54,onrr!$G$2:$G$3177,$B54)</f>
        <v>624</v>
      </c>
      <c r="G54" s="112">
        <f>SUMIFS(onrr!$H$2:$H$3177,onrr!$A$2:$A$3177,G$1,onrr!$D$2:$D$3177,$A54,onrr!$G$2:$G$3177,$B54)</f>
        <v>569</v>
      </c>
      <c r="H54" s="113">
        <f t="shared" si="2"/>
        <v>737</v>
      </c>
      <c r="I54" s="115" t="str">
        <f t="shared" si="7"/>
        <v>0%</v>
      </c>
      <c r="J54" s="67" t="str">
        <f t="shared" si="8"/>
        <v>0%</v>
      </c>
      <c r="K54" s="67">
        <f t="shared" si="10"/>
        <v>23</v>
      </c>
    </row>
    <row r="55">
      <c r="A55" s="110" t="str">
        <f t="shared" si="9"/>
        <v>SD</v>
      </c>
      <c r="B55" s="69" t="s">
        <v>173</v>
      </c>
      <c r="C55" s="111">
        <f>SUMIFS(onrr!$H$2:$H$3177,onrr!$A$2:$A$3177,C$1,onrr!$D$2:$D$3177,$A55,onrr!$G$2:$G$3177,$B55)</f>
        <v>125810</v>
      </c>
      <c r="D55" s="111">
        <f>SUMIFS(onrr!$H$2:$H$3177,onrr!$A$2:$A$3177,D$1,onrr!$D$2:$D$3177,$A55,onrr!$G$2:$G$3177,$B55)</f>
        <v>114854</v>
      </c>
      <c r="E55" s="111">
        <f>SUMIFS(onrr!$H$2:$H$3177,onrr!$A$2:$A$3177,E$1,onrr!$D$2:$D$3177,$A55,onrr!$G$2:$G$3177,$B55)</f>
        <v>114320</v>
      </c>
      <c r="F55" s="111">
        <f>SUMIFS(onrr!$H$2:$H$3177,onrr!$A$2:$A$3177,F$1,onrr!$D$2:$D$3177,$A55,onrr!$G$2:$G$3177,$B55)</f>
        <v>105376</v>
      </c>
      <c r="G55" s="112">
        <f>SUMIFS(onrr!$H$2:$H$3177,onrr!$A$2:$A$3177,G$1,onrr!$D$2:$D$3177,$A55,onrr!$G$2:$G$3177,$B55)</f>
        <v>98387</v>
      </c>
      <c r="H55" s="113">
        <f t="shared" si="2"/>
        <v>111749</v>
      </c>
      <c r="I55" s="115" t="str">
        <f t="shared" si="7"/>
        <v>0%</v>
      </c>
      <c r="J55" s="67" t="str">
        <f t="shared" si="8"/>
        <v>0.05%</v>
      </c>
      <c r="K55" s="67">
        <f t="shared" si="10"/>
        <v>15</v>
      </c>
    </row>
    <row r="56">
      <c r="A56" s="110" t="str">
        <f t="shared" si="9"/>
        <v>TX</v>
      </c>
      <c r="B56" s="69" t="s">
        <v>173</v>
      </c>
      <c r="C56" s="111">
        <f>SUMIFS(onrr!$H$2:$H$3177,onrr!$A$2:$A$3177,C$1,onrr!$D$2:$D$3177,$A56,onrr!$G$2:$G$3177,$B56)</f>
        <v>259898</v>
      </c>
      <c r="D56" s="111">
        <f>SUMIFS(onrr!$H$2:$H$3177,onrr!$A$2:$A$3177,D$1,onrr!$D$2:$D$3177,$A56,onrr!$G$2:$G$3177,$B56)</f>
        <v>352632</v>
      </c>
      <c r="E56" s="111">
        <f>SUMIFS(onrr!$H$2:$H$3177,onrr!$A$2:$A$3177,E$1,onrr!$D$2:$D$3177,$A56,onrr!$G$2:$G$3177,$B56)</f>
        <v>463375</v>
      </c>
      <c r="F56" s="111">
        <f>SUMIFS(onrr!$H$2:$H$3177,onrr!$A$2:$A$3177,F$1,onrr!$D$2:$D$3177,$A56,onrr!$G$2:$G$3177,$B56)</f>
        <v>353852</v>
      </c>
      <c r="G56" s="112">
        <f>SUMIFS(onrr!$H$2:$H$3177,onrr!$A$2:$A$3177,G$1,onrr!$D$2:$D$3177,$A56,onrr!$G$2:$G$3177,$B56)</f>
        <v>283556</v>
      </c>
      <c r="H56" s="113">
        <f t="shared" si="2"/>
        <v>342663</v>
      </c>
      <c r="I56" s="115" t="str">
        <f t="shared" si="7"/>
        <v>0.01%</v>
      </c>
      <c r="J56" s="67" t="str">
        <f t="shared" si="8"/>
        <v>0.14%</v>
      </c>
      <c r="K56" s="67">
        <f t="shared" si="10"/>
        <v>11</v>
      </c>
    </row>
    <row r="57">
      <c r="A57" s="110" t="str">
        <f t="shared" si="9"/>
        <v>UT</v>
      </c>
      <c r="B57" s="69" t="s">
        <v>173</v>
      </c>
      <c r="C57" s="111">
        <f>SUMIFS(onrr!$H$2:$H$3177,onrr!$A$2:$A$3177,C$1,onrr!$D$2:$D$3177,$A57,onrr!$G$2:$G$3177,$B57)</f>
        <v>9682409</v>
      </c>
      <c r="D57" s="111">
        <f>SUMIFS(onrr!$H$2:$H$3177,onrr!$A$2:$A$3177,D$1,onrr!$D$2:$D$3177,$A57,onrr!$G$2:$G$3177,$B57)</f>
        <v>9144701</v>
      </c>
      <c r="E57" s="111">
        <f>SUMIFS(onrr!$H$2:$H$3177,onrr!$A$2:$A$3177,E$1,onrr!$D$2:$D$3177,$A57,onrr!$G$2:$G$3177,$B57)</f>
        <v>8491520</v>
      </c>
      <c r="F57" s="111">
        <f>SUMIFS(onrr!$H$2:$H$3177,onrr!$A$2:$A$3177,F$1,onrr!$D$2:$D$3177,$A57,onrr!$G$2:$G$3177,$B57)</f>
        <v>8225911</v>
      </c>
      <c r="G57" s="112">
        <f>SUMIFS(onrr!$H$2:$H$3177,onrr!$A$2:$A$3177,G$1,onrr!$D$2:$D$3177,$A57,onrr!$G$2:$G$3177,$B57)</f>
        <v>6412327</v>
      </c>
      <c r="H57" s="113">
        <f t="shared" si="2"/>
        <v>8391374</v>
      </c>
      <c r="I57" s="115" t="str">
        <f t="shared" si="7"/>
        <v>0.22%</v>
      </c>
      <c r="J57" s="67" t="str">
        <f t="shared" si="8"/>
        <v>3.54%</v>
      </c>
      <c r="K57" s="67">
        <f t="shared" si="10"/>
        <v>5</v>
      </c>
    </row>
    <row r="58">
      <c r="A58" s="110" t="str">
        <f t="shared" si="9"/>
        <v>VA</v>
      </c>
      <c r="B58" s="69" t="s">
        <v>173</v>
      </c>
      <c r="C58" s="111">
        <f>SUMIFS(onrr!$H$2:$H$3177,onrr!$A$2:$A$3177,C$1,onrr!$D$2:$D$3177,$A58,onrr!$G$2:$G$3177,$B58)</f>
        <v>0</v>
      </c>
      <c r="D58" s="111">
        <f>SUMIFS(onrr!$H$2:$H$3177,onrr!$A$2:$A$3177,D$1,onrr!$D$2:$D$3177,$A58,onrr!$G$2:$G$3177,$B58)</f>
        <v>0</v>
      </c>
      <c r="E58" s="111">
        <f>SUMIFS(onrr!$H$2:$H$3177,onrr!$A$2:$A$3177,E$1,onrr!$D$2:$D$3177,$A58,onrr!$G$2:$G$3177,$B58)</f>
        <v>0</v>
      </c>
      <c r="F58" s="111">
        <f>SUMIFS(onrr!$H$2:$H$3177,onrr!$A$2:$A$3177,F$1,onrr!$D$2:$D$3177,$A58,onrr!$G$2:$G$3177,$B58)</f>
        <v>0</v>
      </c>
      <c r="G58" s="112">
        <f>SUMIFS(onrr!$H$2:$H$3177,onrr!$A$2:$A$3177,G$1,onrr!$D$2:$D$3177,$A58,onrr!$G$2:$G$3177,$B58)</f>
        <v>0</v>
      </c>
      <c r="H58" s="113">
        <f t="shared" si="2"/>
        <v>0</v>
      </c>
      <c r="I58" s="115" t="str">
        <f t="shared" si="7"/>
        <v>0%</v>
      </c>
      <c r="J58" s="67" t="str">
        <f t="shared" si="8"/>
        <v>0%</v>
      </c>
      <c r="K58" s="67" t="str">
        <f t="shared" si="10"/>
        <v>NA</v>
      </c>
    </row>
    <row r="59">
      <c r="A59" s="110" t="str">
        <f t="shared" si="9"/>
        <v>WA</v>
      </c>
      <c r="B59" s="69" t="s">
        <v>173</v>
      </c>
      <c r="C59" s="111">
        <f>SUMIFS(onrr!$H$2:$H$3177,onrr!$A$2:$A$3177,C$1,onrr!$D$2:$D$3177,$A59,onrr!$G$2:$G$3177,$B59)</f>
        <v>0</v>
      </c>
      <c r="D59" s="111">
        <f>SUMIFS(onrr!$H$2:$H$3177,onrr!$A$2:$A$3177,D$1,onrr!$D$2:$D$3177,$A59,onrr!$G$2:$G$3177,$B59)</f>
        <v>0</v>
      </c>
      <c r="E59" s="111">
        <f>SUMIFS(onrr!$H$2:$H$3177,onrr!$A$2:$A$3177,E$1,onrr!$D$2:$D$3177,$A59,onrr!$G$2:$G$3177,$B59)</f>
        <v>0</v>
      </c>
      <c r="F59" s="111">
        <f>SUMIFS(onrr!$H$2:$H$3177,onrr!$A$2:$A$3177,F$1,onrr!$D$2:$D$3177,$A59,onrr!$G$2:$G$3177,$B59)</f>
        <v>0</v>
      </c>
      <c r="G59" s="112">
        <f>SUMIFS(onrr!$H$2:$H$3177,onrr!$A$2:$A$3177,G$1,onrr!$D$2:$D$3177,$A59,onrr!$G$2:$G$3177,$B59)</f>
        <v>0</v>
      </c>
      <c r="H59" s="113">
        <f t="shared" si="2"/>
        <v>0</v>
      </c>
      <c r="I59" s="115" t="str">
        <f t="shared" si="7"/>
        <v>0%</v>
      </c>
      <c r="J59" s="67" t="str">
        <f t="shared" si="8"/>
        <v>0%</v>
      </c>
      <c r="K59" s="67" t="str">
        <f t="shared" si="10"/>
        <v>NA</v>
      </c>
    </row>
    <row r="60">
      <c r="A60" s="110" t="str">
        <f t="shared" si="9"/>
        <v>WV</v>
      </c>
      <c r="B60" s="69" t="s">
        <v>173</v>
      </c>
      <c r="C60" s="111">
        <f>SUMIFS(onrr!$H$2:$H$3177,onrr!$A$2:$A$3177,C$1,onrr!$D$2:$D$3177,$A60,onrr!$G$2:$G$3177,$B60)</f>
        <v>0</v>
      </c>
      <c r="D60" s="111">
        <f>SUMIFS(onrr!$H$2:$H$3177,onrr!$A$2:$A$3177,D$1,onrr!$D$2:$D$3177,$A60,onrr!$G$2:$G$3177,$B60)</f>
        <v>0</v>
      </c>
      <c r="E60" s="111">
        <f>SUMIFS(onrr!$H$2:$H$3177,onrr!$A$2:$A$3177,E$1,onrr!$D$2:$D$3177,$A60,onrr!$G$2:$G$3177,$B60)</f>
        <v>0</v>
      </c>
      <c r="F60" s="111">
        <f>SUMIFS(onrr!$H$2:$H$3177,onrr!$A$2:$A$3177,F$1,onrr!$D$2:$D$3177,$A60,onrr!$G$2:$G$3177,$B60)</f>
        <v>0</v>
      </c>
      <c r="G60" s="112">
        <f>SUMIFS(onrr!$H$2:$H$3177,onrr!$A$2:$A$3177,G$1,onrr!$D$2:$D$3177,$A60,onrr!$G$2:$G$3177,$B60)</f>
        <v>0</v>
      </c>
      <c r="H60" s="113">
        <f t="shared" si="2"/>
        <v>0</v>
      </c>
      <c r="I60" s="115" t="str">
        <f t="shared" si="7"/>
        <v>0%</v>
      </c>
      <c r="J60" s="67" t="str">
        <f t="shared" si="8"/>
        <v>0%</v>
      </c>
      <c r="K60" s="67" t="str">
        <f t="shared" si="10"/>
        <v>NA</v>
      </c>
    </row>
    <row r="61">
      <c r="A61" s="110" t="str">
        <f t="shared" si="9"/>
        <v>WY</v>
      </c>
      <c r="B61" s="69" t="s">
        <v>173</v>
      </c>
      <c r="C61" s="111">
        <f>SUMIFS(onrr!$H$2:$H$3177,onrr!$A$2:$A$3177,C$1,onrr!$D$2:$D$3177,$A61,onrr!$G$2:$G$3177,$B61)</f>
        <v>39278035</v>
      </c>
      <c r="D61" s="111">
        <f>SUMIFS(onrr!$H$2:$H$3177,onrr!$A$2:$A$3177,D$1,onrr!$D$2:$D$3177,$A61,onrr!$G$2:$G$3177,$B61)</f>
        <v>37590199</v>
      </c>
      <c r="E61" s="111">
        <f>SUMIFS(onrr!$H$2:$H$3177,onrr!$A$2:$A$3177,E$1,onrr!$D$2:$D$3177,$A61,onrr!$G$2:$G$3177,$B61)</f>
        <v>42874604</v>
      </c>
      <c r="F61" s="111">
        <f>SUMIFS(onrr!$H$2:$H$3177,onrr!$A$2:$A$3177,F$1,onrr!$D$2:$D$3177,$A61,onrr!$G$2:$G$3177,$B61)</f>
        <v>48819218</v>
      </c>
      <c r="G61" s="112">
        <f>SUMIFS(onrr!$H$2:$H$3177,onrr!$A$2:$A$3177,G$1,onrr!$D$2:$D$3177,$A61,onrr!$G$2:$G$3177,$B61)</f>
        <v>49245858</v>
      </c>
      <c r="H61" s="113">
        <f t="shared" si="2"/>
        <v>43561583</v>
      </c>
      <c r="I61" s="115" t="str">
        <f t="shared" si="7"/>
        <v>1.13%</v>
      </c>
      <c r="J61" s="67" t="str">
        <f t="shared" si="8"/>
        <v>18.39%</v>
      </c>
      <c r="K61" s="67">
        <f t="shared" si="10"/>
        <v>2</v>
      </c>
    </row>
    <row r="62">
      <c r="A62" s="102" t="s">
        <v>533</v>
      </c>
      <c r="B62" s="104" t="s">
        <v>174</v>
      </c>
      <c r="C62" s="116">
        <v>2.8400049E10</v>
      </c>
      <c r="D62" s="116">
        <v>2.9237825E10</v>
      </c>
      <c r="E62" s="116">
        <v>3.3008867E10</v>
      </c>
      <c r="F62" s="117">
        <v>3.6515188E10</v>
      </c>
      <c r="G62" s="116">
        <v>3.6172542E10</v>
      </c>
      <c r="H62" s="107">
        <f t="shared" si="2"/>
        <v>32666894200</v>
      </c>
      <c r="I62" s="108" t="str">
        <f t="shared" ref="I62:I91" si="12">ROUND(H62/$H$62*100,2)&amp;"%"</f>
        <v>100%</v>
      </c>
      <c r="J62" s="109" t="s">
        <v>534</v>
      </c>
      <c r="K62" s="109" t="s">
        <v>534</v>
      </c>
      <c r="M62" s="118"/>
      <c r="N62" s="118"/>
      <c r="O62" s="118"/>
      <c r="P62" s="118"/>
      <c r="Q62" s="118"/>
    </row>
    <row r="63">
      <c r="A63" s="102" t="s">
        <v>535</v>
      </c>
      <c r="B63" s="104" t="s">
        <v>174</v>
      </c>
      <c r="C63" s="104">
        <f t="shared" ref="C63:G63" si="11">SUM(C64:C91)</f>
        <v>3300221597</v>
      </c>
      <c r="D63" s="104">
        <f t="shared" si="11"/>
        <v>3236718007</v>
      </c>
      <c r="E63" s="104">
        <f t="shared" si="11"/>
        <v>3327281643</v>
      </c>
      <c r="F63" s="104">
        <f t="shared" si="11"/>
        <v>3386536791</v>
      </c>
      <c r="G63" s="106">
        <f t="shared" si="11"/>
        <v>3293447433</v>
      </c>
      <c r="H63" s="107">
        <f t="shared" si="2"/>
        <v>3308841094</v>
      </c>
      <c r="I63" s="108" t="str">
        <f t="shared" si="12"/>
        <v>10.13%</v>
      </c>
      <c r="J63" s="108" t="str">
        <f t="shared" ref="J63:J91" si="13">ROUND(H63/$H$63*100,2)&amp;"%"</f>
        <v>100%</v>
      </c>
      <c r="K63" s="109" t="s">
        <v>534</v>
      </c>
      <c r="M63" s="119"/>
      <c r="N63" s="120"/>
      <c r="O63" s="120"/>
      <c r="P63" s="120"/>
      <c r="Q63" s="120"/>
    </row>
    <row r="64">
      <c r="A64" s="110" t="str">
        <f t="shared" ref="A64:A91" si="14">A4</f>
        <v>AK</v>
      </c>
      <c r="B64" s="69" t="s">
        <v>174</v>
      </c>
      <c r="C64" s="111">
        <f>SUMIFS(onrr!$H$2:$H$3177,onrr!$A$2:$A$3177,C$1,onrr!$D$2:$D$3177,$A64,onrr!$G$2:$G$3177,$B64)</f>
        <v>14565324</v>
      </c>
      <c r="D64" s="111">
        <f>SUMIFS(onrr!$H$2:$H$3177,onrr!$A$2:$A$3177,D$1,onrr!$D$2:$D$3177,$A64,onrr!$G$2:$G$3177,$B64)</f>
        <v>16345944</v>
      </c>
      <c r="E64" s="111">
        <f>SUMIFS(onrr!$H$2:$H$3177,onrr!$A$2:$A$3177,E$1,onrr!$D$2:$D$3177,$A64,onrr!$G$2:$G$3177,$B64)</f>
        <v>14977468</v>
      </c>
      <c r="F64" s="111">
        <f>SUMIFS(onrr!$H$2:$H$3177,onrr!$A$2:$A$3177,F$1,onrr!$D$2:$D$3177,$A64,onrr!$G$2:$G$3177,$B64)</f>
        <v>17782538</v>
      </c>
      <c r="G64" s="112">
        <f>SUMIFS(onrr!$H$2:$H$3177,onrr!$A$2:$A$3177,G$1,onrr!$D$2:$D$3177,$A64,onrr!$G$2:$G$3177,$B64)</f>
        <v>17993335</v>
      </c>
      <c r="H64" s="113">
        <f t="shared" si="2"/>
        <v>16332922</v>
      </c>
      <c r="I64" s="67" t="str">
        <f t="shared" si="12"/>
        <v>0.05%</v>
      </c>
      <c r="J64" s="67" t="str">
        <f t="shared" si="13"/>
        <v>0.49%</v>
      </c>
      <c r="K64" s="67">
        <f t="shared" ref="K64:K91" si="15">IF(H64=0,"NA",RANK(H64,$H$64:$H$91))</f>
        <v>8</v>
      </c>
    </row>
    <row r="65">
      <c r="A65" s="110" t="str">
        <f t="shared" si="14"/>
        <v>AL</v>
      </c>
      <c r="B65" s="69" t="s">
        <v>174</v>
      </c>
      <c r="C65" s="111">
        <f>SUMIFS(onrr!$H$2:$H$3177,onrr!$A$2:$A$3177,C$1,onrr!$D$2:$D$3177,$A65,onrr!$G$2:$G$3177,$B65)</f>
        <v>13662395</v>
      </c>
      <c r="D65" s="111">
        <f>SUMIFS(onrr!$H$2:$H$3177,onrr!$A$2:$A$3177,D$1,onrr!$D$2:$D$3177,$A65,onrr!$G$2:$G$3177,$B65)</f>
        <v>11781386</v>
      </c>
      <c r="E65" s="111">
        <f>SUMIFS(onrr!$H$2:$H$3177,onrr!$A$2:$A$3177,E$1,onrr!$D$2:$D$3177,$A65,onrr!$G$2:$G$3177,$B65)</f>
        <v>10215707</v>
      </c>
      <c r="F65" s="111">
        <f>SUMIFS(onrr!$H$2:$H$3177,onrr!$A$2:$A$3177,F$1,onrr!$D$2:$D$3177,$A65,onrr!$G$2:$G$3177,$B65)</f>
        <v>10471581</v>
      </c>
      <c r="G65" s="112">
        <f>SUMIFS(onrr!$H$2:$H$3177,onrr!$A$2:$A$3177,G$1,onrr!$D$2:$D$3177,$A65,onrr!$G$2:$G$3177,$B65)</f>
        <v>9265633</v>
      </c>
      <c r="H65" s="113">
        <f t="shared" si="2"/>
        <v>11079340</v>
      </c>
      <c r="I65" s="67" t="str">
        <f t="shared" si="12"/>
        <v>0.03%</v>
      </c>
      <c r="J65" s="67" t="str">
        <f t="shared" si="13"/>
        <v>0.33%</v>
      </c>
      <c r="K65" s="67">
        <f t="shared" si="15"/>
        <v>11</v>
      </c>
    </row>
    <row r="66">
      <c r="A66" s="110" t="str">
        <f t="shared" si="14"/>
        <v>AR</v>
      </c>
      <c r="B66" s="69" t="s">
        <v>174</v>
      </c>
      <c r="C66" s="111">
        <f>SUMIFS(onrr!$H$2:$H$3177,onrr!$A$2:$A$3177,C$1,onrr!$D$2:$D$3177,$A66,onrr!$G$2:$G$3177,$B66)</f>
        <v>12424517</v>
      </c>
      <c r="D66" s="111">
        <f>SUMIFS(onrr!$H$2:$H$3177,onrr!$A$2:$A$3177,D$1,onrr!$D$2:$D$3177,$A66,onrr!$G$2:$G$3177,$B66)</f>
        <v>11001930</v>
      </c>
      <c r="E66" s="111">
        <f>SUMIFS(onrr!$H$2:$H$3177,onrr!$A$2:$A$3177,E$1,onrr!$D$2:$D$3177,$A66,onrr!$G$2:$G$3177,$B66)</f>
        <v>10121088</v>
      </c>
      <c r="F66" s="111">
        <f>SUMIFS(onrr!$H$2:$H$3177,onrr!$A$2:$A$3177,F$1,onrr!$D$2:$D$3177,$A66,onrr!$G$2:$G$3177,$B66)</f>
        <v>8943097</v>
      </c>
      <c r="G66" s="112">
        <f>SUMIFS(onrr!$H$2:$H$3177,onrr!$A$2:$A$3177,G$1,onrr!$D$2:$D$3177,$A66,onrr!$G$2:$G$3177,$B66)</f>
        <v>8215842</v>
      </c>
      <c r="H66" s="113">
        <f t="shared" si="2"/>
        <v>10141295</v>
      </c>
      <c r="I66" s="67" t="str">
        <f t="shared" si="12"/>
        <v>0.03%</v>
      </c>
      <c r="J66" s="67" t="str">
        <f t="shared" si="13"/>
        <v>0.31%</v>
      </c>
      <c r="K66" s="67">
        <f t="shared" si="15"/>
        <v>12</v>
      </c>
    </row>
    <row r="67">
      <c r="A67" s="110" t="str">
        <f t="shared" si="14"/>
        <v>CA</v>
      </c>
      <c r="B67" s="69" t="s">
        <v>174</v>
      </c>
      <c r="C67" s="111">
        <f>SUMIFS(onrr!$H$2:$H$3177,onrr!$A$2:$A$3177,C$1,onrr!$D$2:$D$3177,$A67,onrr!$G$2:$G$3177,$B67)</f>
        <v>11877207</v>
      </c>
      <c r="D67" s="111">
        <f>SUMIFS(onrr!$H$2:$H$3177,onrr!$A$2:$A$3177,D$1,onrr!$D$2:$D$3177,$A67,onrr!$G$2:$G$3177,$B67)</f>
        <v>10960592</v>
      </c>
      <c r="E67" s="111">
        <f>SUMIFS(onrr!$H$2:$H$3177,onrr!$A$2:$A$3177,E$1,onrr!$D$2:$D$3177,$A67,onrr!$G$2:$G$3177,$B67)</f>
        <v>11042091</v>
      </c>
      <c r="F67" s="111">
        <f>SUMIFS(onrr!$H$2:$H$3177,onrr!$A$2:$A$3177,F$1,onrr!$D$2:$D$3177,$A67,onrr!$G$2:$G$3177,$B67)</f>
        <v>9810633</v>
      </c>
      <c r="G67" s="112">
        <f>SUMIFS(onrr!$H$2:$H$3177,onrr!$A$2:$A$3177,G$1,onrr!$D$2:$D$3177,$A67,onrr!$G$2:$G$3177,$B67)</f>
        <v>6785129</v>
      </c>
      <c r="H67" s="113">
        <f t="shared" si="2"/>
        <v>10095130</v>
      </c>
      <c r="I67" s="67" t="str">
        <f t="shared" si="12"/>
        <v>0.03%</v>
      </c>
      <c r="J67" s="67" t="str">
        <f t="shared" si="13"/>
        <v>0.31%</v>
      </c>
      <c r="K67" s="67">
        <f t="shared" si="15"/>
        <v>13</v>
      </c>
    </row>
    <row r="68">
      <c r="A68" s="110" t="str">
        <f t="shared" si="14"/>
        <v>CO</v>
      </c>
      <c r="B68" s="69" t="s">
        <v>174</v>
      </c>
      <c r="C68" s="111">
        <f>SUMIFS(onrr!$H$2:$H$3177,onrr!$A$2:$A$3177,C$1,onrr!$D$2:$D$3177,$A68,onrr!$G$2:$G$3177,$B68)</f>
        <v>637490392</v>
      </c>
      <c r="D68" s="111">
        <f>SUMIFS(onrr!$H$2:$H$3177,onrr!$A$2:$A$3177,D$1,onrr!$D$2:$D$3177,$A68,onrr!$G$2:$G$3177,$B68)</f>
        <v>650811134</v>
      </c>
      <c r="E68" s="111">
        <f>SUMIFS(onrr!$H$2:$H$3177,onrr!$A$2:$A$3177,E$1,onrr!$D$2:$D$3177,$A68,onrr!$G$2:$G$3177,$B68)</f>
        <v>647023114</v>
      </c>
      <c r="F68" s="111">
        <f>SUMIFS(onrr!$H$2:$H$3177,onrr!$A$2:$A$3177,F$1,onrr!$D$2:$D$3177,$A68,onrr!$G$2:$G$3177,$B68)</f>
        <v>663121139</v>
      </c>
      <c r="G68" s="112">
        <f>SUMIFS(onrr!$H$2:$H$3177,onrr!$A$2:$A$3177,G$1,onrr!$D$2:$D$3177,$A68,onrr!$G$2:$G$3177,$B68)</f>
        <v>591706248</v>
      </c>
      <c r="H68" s="113">
        <f t="shared" si="2"/>
        <v>638030405</v>
      </c>
      <c r="I68" s="67" t="str">
        <f t="shared" si="12"/>
        <v>1.95%</v>
      </c>
      <c r="J68" s="67" t="str">
        <f t="shared" si="13"/>
        <v>19.28%</v>
      </c>
      <c r="K68" s="67">
        <f t="shared" si="15"/>
        <v>3</v>
      </c>
    </row>
    <row r="69">
      <c r="A69" s="110" t="str">
        <f t="shared" si="14"/>
        <v>ID</v>
      </c>
      <c r="B69" s="69" t="s">
        <v>174</v>
      </c>
      <c r="C69" s="111">
        <f>SUMIFS(onrr!$H$2:$H$3177,onrr!$A$2:$A$3177,C$1,onrr!$D$2:$D$3177,$A69,onrr!$G$2:$G$3177,$B69)</f>
        <v>382866</v>
      </c>
      <c r="D69" s="111">
        <f>SUMIFS(onrr!$H$2:$H$3177,onrr!$A$2:$A$3177,D$1,onrr!$D$2:$D$3177,$A69,onrr!$G$2:$G$3177,$B69)</f>
        <v>614946</v>
      </c>
      <c r="E69" s="111">
        <f>SUMIFS(onrr!$H$2:$H$3177,onrr!$A$2:$A$3177,E$1,onrr!$D$2:$D$3177,$A69,onrr!$G$2:$G$3177,$B69)</f>
        <v>83249</v>
      </c>
      <c r="F69" s="111">
        <f>SUMIFS(onrr!$H$2:$H$3177,onrr!$A$2:$A$3177,F$1,onrr!$D$2:$D$3177,$A69,onrr!$G$2:$G$3177,$B69)</f>
        <v>25152</v>
      </c>
      <c r="G69" s="112">
        <f>SUMIFS(onrr!$H$2:$H$3177,onrr!$A$2:$A$3177,G$1,onrr!$D$2:$D$3177,$A69,onrr!$G$2:$G$3177,$B69)</f>
        <v>11465</v>
      </c>
      <c r="H69" s="113">
        <f t="shared" si="2"/>
        <v>223536</v>
      </c>
      <c r="I69" s="67" t="str">
        <f t="shared" si="12"/>
        <v>0%</v>
      </c>
      <c r="J69" s="67" t="str">
        <f t="shared" si="13"/>
        <v>0.01%</v>
      </c>
      <c r="K69" s="67">
        <f t="shared" si="15"/>
        <v>19</v>
      </c>
    </row>
    <row r="70">
      <c r="A70" s="110" t="str">
        <f t="shared" si="14"/>
        <v>IL</v>
      </c>
      <c r="B70" s="69" t="s">
        <v>174</v>
      </c>
      <c r="C70" s="111">
        <f>SUMIFS(onrr!$H$2:$H$3177,onrr!$A$2:$A$3177,C$1,onrr!$D$2:$D$3177,$A70,onrr!$G$2:$G$3177,$B70)</f>
        <v>9233</v>
      </c>
      <c r="D70" s="111">
        <f>SUMIFS(onrr!$H$2:$H$3177,onrr!$A$2:$A$3177,D$1,onrr!$D$2:$D$3177,$A70,onrr!$G$2:$G$3177,$B70)</f>
        <v>6532</v>
      </c>
      <c r="E70" s="111">
        <f>SUMIFS(onrr!$H$2:$H$3177,onrr!$A$2:$A$3177,E$1,onrr!$D$2:$D$3177,$A70,onrr!$G$2:$G$3177,$B70)</f>
        <v>3638</v>
      </c>
      <c r="F70" s="111">
        <f>SUMIFS(onrr!$H$2:$H$3177,onrr!$A$2:$A$3177,F$1,onrr!$D$2:$D$3177,$A70,onrr!$G$2:$G$3177,$B70)</f>
        <v>2584</v>
      </c>
      <c r="G70" s="112">
        <f>SUMIFS(onrr!$H$2:$H$3177,onrr!$A$2:$A$3177,G$1,onrr!$D$2:$D$3177,$A70,onrr!$G$2:$G$3177,$B70)</f>
        <v>2196</v>
      </c>
      <c r="H70" s="113">
        <f t="shared" si="2"/>
        <v>4837</v>
      </c>
      <c r="I70" s="67" t="str">
        <f t="shared" si="12"/>
        <v>0%</v>
      </c>
      <c r="J70" s="67" t="str">
        <f t="shared" si="13"/>
        <v>0%</v>
      </c>
      <c r="K70" s="67">
        <f t="shared" si="15"/>
        <v>25</v>
      </c>
    </row>
    <row r="71">
      <c r="A71" s="110" t="str">
        <f t="shared" si="14"/>
        <v>KS</v>
      </c>
      <c r="B71" s="69" t="s">
        <v>174</v>
      </c>
      <c r="C71" s="111">
        <f>SUMIFS(onrr!$H$2:$H$3177,onrr!$A$2:$A$3177,C$1,onrr!$D$2:$D$3177,$A71,onrr!$G$2:$G$3177,$B71)</f>
        <v>4223135</v>
      </c>
      <c r="D71" s="111">
        <f>SUMIFS(onrr!$H$2:$H$3177,onrr!$A$2:$A$3177,D$1,onrr!$D$2:$D$3177,$A71,onrr!$G$2:$G$3177,$B71)</f>
        <v>3915997</v>
      </c>
      <c r="E71" s="111">
        <f>SUMIFS(onrr!$H$2:$H$3177,onrr!$A$2:$A$3177,E$1,onrr!$D$2:$D$3177,$A71,onrr!$G$2:$G$3177,$B71)</f>
        <v>3761159</v>
      </c>
      <c r="F71" s="111">
        <f>SUMIFS(onrr!$H$2:$H$3177,onrr!$A$2:$A$3177,F$1,onrr!$D$2:$D$3177,$A71,onrr!$G$2:$G$3177,$B71)</f>
        <v>3555465</v>
      </c>
      <c r="G71" s="112">
        <f>SUMIFS(onrr!$H$2:$H$3177,onrr!$A$2:$A$3177,G$1,onrr!$D$2:$D$3177,$A71,onrr!$G$2:$G$3177,$B71)</f>
        <v>3224742</v>
      </c>
      <c r="H71" s="113">
        <f t="shared" si="2"/>
        <v>3736100</v>
      </c>
      <c r="I71" s="67" t="str">
        <f t="shared" si="12"/>
        <v>0.01%</v>
      </c>
      <c r="J71" s="67" t="str">
        <f t="shared" si="13"/>
        <v>0.11%</v>
      </c>
      <c r="K71" s="67">
        <f t="shared" si="15"/>
        <v>14</v>
      </c>
    </row>
    <row r="72">
      <c r="A72" s="110" t="str">
        <f t="shared" si="14"/>
        <v>KY</v>
      </c>
      <c r="B72" s="69" t="s">
        <v>174</v>
      </c>
      <c r="C72" s="111">
        <f>SUMIFS(onrr!$H$2:$H$3177,onrr!$A$2:$A$3177,C$1,onrr!$D$2:$D$3177,$A72,onrr!$G$2:$G$3177,$B72)</f>
        <v>156228</v>
      </c>
      <c r="D72" s="111">
        <f>SUMIFS(onrr!$H$2:$H$3177,onrr!$A$2:$A$3177,D$1,onrr!$D$2:$D$3177,$A72,onrr!$G$2:$G$3177,$B72)</f>
        <v>122040</v>
      </c>
      <c r="E72" s="111">
        <f>SUMIFS(onrr!$H$2:$H$3177,onrr!$A$2:$A$3177,E$1,onrr!$D$2:$D$3177,$A72,onrr!$G$2:$G$3177,$B72)</f>
        <v>112145</v>
      </c>
      <c r="F72" s="111">
        <f>SUMIFS(onrr!$H$2:$H$3177,onrr!$A$2:$A$3177,F$1,onrr!$D$2:$D$3177,$A72,onrr!$G$2:$G$3177,$B72)</f>
        <v>106260</v>
      </c>
      <c r="G72" s="112">
        <f>SUMIFS(onrr!$H$2:$H$3177,onrr!$A$2:$A$3177,G$1,onrr!$D$2:$D$3177,$A72,onrr!$G$2:$G$3177,$B72)</f>
        <v>97191</v>
      </c>
      <c r="H72" s="113">
        <f t="shared" si="2"/>
        <v>118773</v>
      </c>
      <c r="I72" s="67" t="str">
        <f t="shared" si="12"/>
        <v>0%</v>
      </c>
      <c r="J72" s="67" t="str">
        <f t="shared" si="13"/>
        <v>0%</v>
      </c>
      <c r="K72" s="67">
        <f t="shared" si="15"/>
        <v>21</v>
      </c>
    </row>
    <row r="73">
      <c r="A73" s="110" t="str">
        <f t="shared" si="14"/>
        <v>LA</v>
      </c>
      <c r="B73" s="69" t="s">
        <v>174</v>
      </c>
      <c r="C73" s="111">
        <f>SUMIFS(onrr!$H$2:$H$3177,onrr!$A$2:$A$3177,C$1,onrr!$D$2:$D$3177,$A73,onrr!$G$2:$G$3177,$B73)</f>
        <v>13270317</v>
      </c>
      <c r="D73" s="111">
        <f>SUMIFS(onrr!$H$2:$H$3177,onrr!$A$2:$A$3177,D$1,onrr!$D$2:$D$3177,$A73,onrr!$G$2:$G$3177,$B73)</f>
        <v>18172556</v>
      </c>
      <c r="E73" s="111">
        <f>SUMIFS(onrr!$H$2:$H$3177,onrr!$A$2:$A$3177,E$1,onrr!$D$2:$D$3177,$A73,onrr!$G$2:$G$3177,$B73)</f>
        <v>21156381</v>
      </c>
      <c r="F73" s="111">
        <f>SUMIFS(onrr!$H$2:$H$3177,onrr!$A$2:$A$3177,F$1,onrr!$D$2:$D$3177,$A73,onrr!$G$2:$G$3177,$B73)</f>
        <v>29535558</v>
      </c>
      <c r="G73" s="112">
        <f>SUMIFS(onrr!$H$2:$H$3177,onrr!$A$2:$A$3177,G$1,onrr!$D$2:$D$3177,$A73,onrr!$G$2:$G$3177,$B73)</f>
        <v>27499806</v>
      </c>
      <c r="H73" s="113">
        <f t="shared" si="2"/>
        <v>21926924</v>
      </c>
      <c r="I73" s="67" t="str">
        <f t="shared" si="12"/>
        <v>0.07%</v>
      </c>
      <c r="J73" s="67" t="str">
        <f t="shared" si="13"/>
        <v>0.66%</v>
      </c>
      <c r="K73" s="67">
        <f t="shared" si="15"/>
        <v>7</v>
      </c>
    </row>
    <row r="74">
      <c r="A74" s="110" t="str">
        <f t="shared" si="14"/>
        <v>MI</v>
      </c>
      <c r="B74" s="69" t="s">
        <v>174</v>
      </c>
      <c r="C74" s="111">
        <f>SUMIFS(onrr!$H$2:$H$3177,onrr!$A$2:$A$3177,C$1,onrr!$D$2:$D$3177,$A74,onrr!$G$2:$G$3177,$B74)</f>
        <v>1368307</v>
      </c>
      <c r="D74" s="111">
        <f>SUMIFS(onrr!$H$2:$H$3177,onrr!$A$2:$A$3177,D$1,onrr!$D$2:$D$3177,$A74,onrr!$G$2:$G$3177,$B74)</f>
        <v>1286369</v>
      </c>
      <c r="E74" s="111">
        <f>SUMIFS(onrr!$H$2:$H$3177,onrr!$A$2:$A$3177,E$1,onrr!$D$2:$D$3177,$A74,onrr!$G$2:$G$3177,$B74)</f>
        <v>1198808</v>
      </c>
      <c r="F74" s="111">
        <f>SUMIFS(onrr!$H$2:$H$3177,onrr!$A$2:$A$3177,F$1,onrr!$D$2:$D$3177,$A74,onrr!$G$2:$G$3177,$B74)</f>
        <v>1237833</v>
      </c>
      <c r="G74" s="112">
        <f>SUMIFS(onrr!$H$2:$H$3177,onrr!$A$2:$A$3177,G$1,onrr!$D$2:$D$3177,$A74,onrr!$G$2:$G$3177,$B74)</f>
        <v>1104798</v>
      </c>
      <c r="H74" s="113">
        <f t="shared" si="2"/>
        <v>1239223</v>
      </c>
      <c r="I74" s="67" t="str">
        <f t="shared" si="12"/>
        <v>0%</v>
      </c>
      <c r="J74" s="67" t="str">
        <f t="shared" si="13"/>
        <v>0.04%</v>
      </c>
      <c r="K74" s="67">
        <f t="shared" si="15"/>
        <v>16</v>
      </c>
    </row>
    <row r="75">
      <c r="A75" s="110" t="str">
        <f t="shared" si="14"/>
        <v>MS</v>
      </c>
      <c r="B75" s="69" t="s">
        <v>174</v>
      </c>
      <c r="C75" s="111">
        <f>SUMIFS(onrr!$H$2:$H$3177,onrr!$A$2:$A$3177,C$1,onrr!$D$2:$D$3177,$A75,onrr!$G$2:$G$3177,$B75)</f>
        <v>403612</v>
      </c>
      <c r="D75" s="111">
        <f>SUMIFS(onrr!$H$2:$H$3177,onrr!$A$2:$A$3177,D$1,onrr!$D$2:$D$3177,$A75,onrr!$G$2:$G$3177,$B75)</f>
        <v>380157</v>
      </c>
      <c r="E75" s="111">
        <f>SUMIFS(onrr!$H$2:$H$3177,onrr!$A$2:$A$3177,E$1,onrr!$D$2:$D$3177,$A75,onrr!$G$2:$G$3177,$B75)</f>
        <v>273389</v>
      </c>
      <c r="F75" s="111">
        <f>SUMIFS(onrr!$H$2:$H$3177,onrr!$A$2:$A$3177,F$1,onrr!$D$2:$D$3177,$A75,onrr!$G$2:$G$3177,$B75)</f>
        <v>267817</v>
      </c>
      <c r="G75" s="112">
        <f>SUMIFS(onrr!$H$2:$H$3177,onrr!$A$2:$A$3177,G$1,onrr!$D$2:$D$3177,$A75,onrr!$G$2:$G$3177,$B75)</f>
        <v>224962</v>
      </c>
      <c r="H75" s="113">
        <f t="shared" si="2"/>
        <v>309987</v>
      </c>
      <c r="I75" s="67" t="str">
        <f t="shared" si="12"/>
        <v>0%</v>
      </c>
      <c r="J75" s="67" t="str">
        <f t="shared" si="13"/>
        <v>0.01%</v>
      </c>
      <c r="K75" s="67">
        <f t="shared" si="15"/>
        <v>18</v>
      </c>
    </row>
    <row r="76">
      <c r="A76" s="110" t="str">
        <f t="shared" si="14"/>
        <v>MT</v>
      </c>
      <c r="B76" s="69" t="s">
        <v>174</v>
      </c>
      <c r="C76" s="111">
        <f>SUMIFS(onrr!$H$2:$H$3177,onrr!$A$2:$A$3177,C$1,onrr!$D$2:$D$3177,$A76,onrr!$G$2:$G$3177,$B76)</f>
        <v>12846836</v>
      </c>
      <c r="D76" s="111">
        <f>SUMIFS(onrr!$H$2:$H$3177,onrr!$A$2:$A$3177,D$1,onrr!$D$2:$D$3177,$A76,onrr!$G$2:$G$3177,$B76)</f>
        <v>12337060</v>
      </c>
      <c r="E76" s="111">
        <f>SUMIFS(onrr!$H$2:$H$3177,onrr!$A$2:$A$3177,E$1,onrr!$D$2:$D$3177,$A76,onrr!$G$2:$G$3177,$B76)</f>
        <v>11695098</v>
      </c>
      <c r="F76" s="111">
        <f>SUMIFS(onrr!$H$2:$H$3177,onrr!$A$2:$A$3177,F$1,onrr!$D$2:$D$3177,$A76,onrr!$G$2:$G$3177,$B76)</f>
        <v>11116341</v>
      </c>
      <c r="G76" s="112">
        <f>SUMIFS(onrr!$H$2:$H$3177,onrr!$A$2:$A$3177,G$1,onrr!$D$2:$D$3177,$A76,onrr!$G$2:$G$3177,$B76)</f>
        <v>10442392</v>
      </c>
      <c r="H76" s="113">
        <f t="shared" si="2"/>
        <v>11687545</v>
      </c>
      <c r="I76" s="67" t="str">
        <f t="shared" si="12"/>
        <v>0.04%</v>
      </c>
      <c r="J76" s="67" t="str">
        <f t="shared" si="13"/>
        <v>0.35%</v>
      </c>
      <c r="K76" s="67">
        <f t="shared" si="15"/>
        <v>10</v>
      </c>
    </row>
    <row r="77">
      <c r="A77" s="110" t="str">
        <f t="shared" si="14"/>
        <v>ND</v>
      </c>
      <c r="B77" s="69" t="s">
        <v>174</v>
      </c>
      <c r="C77" s="111">
        <f>SUMIFS(onrr!$H$2:$H$3177,onrr!$A$2:$A$3177,C$1,onrr!$D$2:$D$3177,$A77,onrr!$G$2:$G$3177,$B77)</f>
        <v>45796092</v>
      </c>
      <c r="D77" s="111">
        <f>SUMIFS(onrr!$H$2:$H$3177,onrr!$A$2:$A$3177,D$1,onrr!$D$2:$D$3177,$A77,onrr!$G$2:$G$3177,$B77)</f>
        <v>55516094</v>
      </c>
      <c r="E77" s="111">
        <f>SUMIFS(onrr!$H$2:$H$3177,onrr!$A$2:$A$3177,E$1,onrr!$D$2:$D$3177,$A77,onrr!$G$2:$G$3177,$B77)</f>
        <v>68403067</v>
      </c>
      <c r="F77" s="111">
        <f>SUMIFS(onrr!$H$2:$H$3177,onrr!$A$2:$A$3177,F$1,onrr!$D$2:$D$3177,$A77,onrr!$G$2:$G$3177,$B77)</f>
        <v>88297683</v>
      </c>
      <c r="G77" s="112">
        <f>SUMIFS(onrr!$H$2:$H$3177,onrr!$A$2:$A$3177,G$1,onrr!$D$2:$D$3177,$A77,onrr!$G$2:$G$3177,$B77)</f>
        <v>84420597</v>
      </c>
      <c r="H77" s="113">
        <f t="shared" si="2"/>
        <v>68486707</v>
      </c>
      <c r="I77" s="67" t="str">
        <f t="shared" si="12"/>
        <v>0.21%</v>
      </c>
      <c r="J77" s="67" t="str">
        <f t="shared" si="13"/>
        <v>2.07%</v>
      </c>
      <c r="K77" s="67">
        <f t="shared" si="15"/>
        <v>5</v>
      </c>
    </row>
    <row r="78">
      <c r="A78" s="110" t="str">
        <f t="shared" si="14"/>
        <v>NE</v>
      </c>
      <c r="B78" s="69" t="s">
        <v>174</v>
      </c>
      <c r="C78" s="111">
        <f>SUMIFS(onrr!$H$2:$H$3177,onrr!$A$2:$A$3177,C$1,onrr!$D$2:$D$3177,$A78,onrr!$G$2:$G$3177,$B78)</f>
        <v>635</v>
      </c>
      <c r="D78" s="111">
        <f>SUMIFS(onrr!$H$2:$H$3177,onrr!$A$2:$A$3177,D$1,onrr!$D$2:$D$3177,$A78,onrr!$G$2:$G$3177,$B78)</f>
        <v>259</v>
      </c>
      <c r="E78" s="111">
        <f>SUMIFS(onrr!$H$2:$H$3177,onrr!$A$2:$A$3177,E$1,onrr!$D$2:$D$3177,$A78,onrr!$G$2:$G$3177,$B78)</f>
        <v>11</v>
      </c>
      <c r="F78" s="111">
        <f>SUMIFS(onrr!$H$2:$H$3177,onrr!$A$2:$A$3177,F$1,onrr!$D$2:$D$3177,$A78,onrr!$G$2:$G$3177,$B78)</f>
        <v>9</v>
      </c>
      <c r="G78" s="112">
        <f>SUMIFS(onrr!$H$2:$H$3177,onrr!$A$2:$A$3177,G$1,onrr!$D$2:$D$3177,$A78,onrr!$G$2:$G$3177,$B78)</f>
        <v>2</v>
      </c>
      <c r="H78" s="113">
        <f t="shared" si="2"/>
        <v>183</v>
      </c>
      <c r="I78" s="67" t="str">
        <f t="shared" si="12"/>
        <v>0%</v>
      </c>
      <c r="J78" s="67" t="str">
        <f t="shared" si="13"/>
        <v>0%</v>
      </c>
      <c r="K78" s="67">
        <f t="shared" si="15"/>
        <v>27</v>
      </c>
    </row>
    <row r="79">
      <c r="A79" s="110" t="str">
        <f t="shared" si="14"/>
        <v>NM</v>
      </c>
      <c r="B79" s="69" t="s">
        <v>174</v>
      </c>
      <c r="C79" s="111">
        <f>SUMIFS(onrr!$H$2:$H$3177,onrr!$A$2:$A$3177,C$1,onrr!$D$2:$D$3177,$A79,onrr!$G$2:$G$3177,$B79)</f>
        <v>782795288</v>
      </c>
      <c r="D79" s="111">
        <f>SUMIFS(onrr!$H$2:$H$3177,onrr!$A$2:$A$3177,D$1,onrr!$D$2:$D$3177,$A79,onrr!$G$2:$G$3177,$B79)</f>
        <v>786532574</v>
      </c>
      <c r="E79" s="111">
        <f>SUMIFS(onrr!$H$2:$H$3177,onrr!$A$2:$A$3177,E$1,onrr!$D$2:$D$3177,$A79,onrr!$G$2:$G$3177,$B79)</f>
        <v>885024132</v>
      </c>
      <c r="F79" s="111">
        <f>SUMIFS(onrr!$H$2:$H$3177,onrr!$A$2:$A$3177,F$1,onrr!$D$2:$D$3177,$A79,onrr!$G$2:$G$3177,$B79)</f>
        <v>1047716286</v>
      </c>
      <c r="G79" s="112">
        <f>SUMIFS(onrr!$H$2:$H$3177,onrr!$A$2:$A$3177,G$1,onrr!$D$2:$D$3177,$A79,onrr!$G$2:$G$3177,$B79)</f>
        <v>1141952863</v>
      </c>
      <c r="H79" s="113">
        <f t="shared" si="2"/>
        <v>928804229</v>
      </c>
      <c r="I79" s="67" t="str">
        <f t="shared" si="12"/>
        <v>2.84%</v>
      </c>
      <c r="J79" s="67" t="str">
        <f t="shared" si="13"/>
        <v>28.07%</v>
      </c>
      <c r="K79" s="67">
        <f t="shared" si="15"/>
        <v>2</v>
      </c>
    </row>
    <row r="80">
      <c r="A80" s="110" t="str">
        <f t="shared" si="14"/>
        <v>NV</v>
      </c>
      <c r="B80" s="69" t="s">
        <v>174</v>
      </c>
      <c r="C80" s="111">
        <f>SUMIFS(onrr!$H$2:$H$3177,onrr!$A$2:$A$3177,C$1,onrr!$D$2:$D$3177,$A80,onrr!$G$2:$G$3177,$B80)</f>
        <v>1813</v>
      </c>
      <c r="D80" s="111">
        <f>SUMIFS(onrr!$H$2:$H$3177,onrr!$A$2:$A$3177,D$1,onrr!$D$2:$D$3177,$A80,onrr!$G$2:$G$3177,$B80)</f>
        <v>1772</v>
      </c>
      <c r="E80" s="111">
        <f>SUMIFS(onrr!$H$2:$H$3177,onrr!$A$2:$A$3177,E$1,onrr!$D$2:$D$3177,$A80,onrr!$G$2:$G$3177,$B80)</f>
        <v>1708</v>
      </c>
      <c r="F80" s="111">
        <f>SUMIFS(onrr!$H$2:$H$3177,onrr!$A$2:$A$3177,F$1,onrr!$D$2:$D$3177,$A80,onrr!$G$2:$G$3177,$B80)</f>
        <v>1617</v>
      </c>
      <c r="G80" s="112">
        <f>SUMIFS(onrr!$H$2:$H$3177,onrr!$A$2:$A$3177,G$1,onrr!$D$2:$D$3177,$A80,onrr!$G$2:$G$3177,$B80)</f>
        <v>10240</v>
      </c>
      <c r="H80" s="113">
        <f t="shared" si="2"/>
        <v>3430</v>
      </c>
      <c r="I80" s="67" t="str">
        <f t="shared" si="12"/>
        <v>0%</v>
      </c>
      <c r="J80" s="67" t="str">
        <f t="shared" si="13"/>
        <v>0%</v>
      </c>
      <c r="K80" s="67">
        <f t="shared" si="15"/>
        <v>26</v>
      </c>
    </row>
    <row r="81">
      <c r="A81" s="110" t="str">
        <f t="shared" si="14"/>
        <v>NY</v>
      </c>
      <c r="B81" s="69" t="s">
        <v>174</v>
      </c>
      <c r="C81" s="111">
        <f>SUMIFS(onrr!$H$2:$H$3177,onrr!$A$2:$A$3177,C$1,onrr!$D$2:$D$3177,$A81,onrr!$G$2:$G$3177,$B81)</f>
        <v>6042</v>
      </c>
      <c r="D81" s="111">
        <f>SUMIFS(onrr!$H$2:$H$3177,onrr!$A$2:$A$3177,D$1,onrr!$D$2:$D$3177,$A81,onrr!$G$2:$G$3177,$B81)</f>
        <v>7647</v>
      </c>
      <c r="E81" s="111">
        <f>SUMIFS(onrr!$H$2:$H$3177,onrr!$A$2:$A$3177,E$1,onrr!$D$2:$D$3177,$A81,onrr!$G$2:$G$3177,$B81)</f>
        <v>7797</v>
      </c>
      <c r="F81" s="111">
        <f>SUMIFS(onrr!$H$2:$H$3177,onrr!$A$2:$A$3177,F$1,onrr!$D$2:$D$3177,$A81,onrr!$G$2:$G$3177,$B81)</f>
        <v>7559</v>
      </c>
      <c r="G81" s="112">
        <f>SUMIFS(onrr!$H$2:$H$3177,onrr!$A$2:$A$3177,G$1,onrr!$D$2:$D$3177,$A81,onrr!$G$2:$G$3177,$B81)</f>
        <v>5722</v>
      </c>
      <c r="H81" s="113">
        <f t="shared" si="2"/>
        <v>6953</v>
      </c>
      <c r="I81" s="67" t="str">
        <f t="shared" si="12"/>
        <v>0%</v>
      </c>
      <c r="J81" s="67" t="str">
        <f t="shared" si="13"/>
        <v>0%</v>
      </c>
      <c r="K81" s="67">
        <f t="shared" si="15"/>
        <v>24</v>
      </c>
    </row>
    <row r="82">
      <c r="A82" s="110" t="str">
        <f t="shared" si="14"/>
        <v>OH</v>
      </c>
      <c r="B82" s="69" t="s">
        <v>174</v>
      </c>
      <c r="C82" s="111">
        <f>SUMIFS(onrr!$H$2:$H$3177,onrr!$A$2:$A$3177,C$1,onrr!$D$2:$D$3177,$A82,onrr!$G$2:$G$3177,$B82)</f>
        <v>347161</v>
      </c>
      <c r="D82" s="111">
        <f>SUMIFS(onrr!$H$2:$H$3177,onrr!$A$2:$A$3177,D$1,onrr!$D$2:$D$3177,$A82,onrr!$G$2:$G$3177,$B82)</f>
        <v>3925058</v>
      </c>
      <c r="E82" s="111">
        <f>SUMIFS(onrr!$H$2:$H$3177,onrr!$A$2:$A$3177,E$1,onrr!$D$2:$D$3177,$A82,onrr!$G$2:$G$3177,$B82)</f>
        <v>3602566</v>
      </c>
      <c r="F82" s="111">
        <f>SUMIFS(onrr!$H$2:$H$3177,onrr!$A$2:$A$3177,F$1,onrr!$D$2:$D$3177,$A82,onrr!$G$2:$G$3177,$B82)</f>
        <v>2245117</v>
      </c>
      <c r="G82" s="112">
        <f>SUMIFS(onrr!$H$2:$H$3177,onrr!$A$2:$A$3177,G$1,onrr!$D$2:$D$3177,$A82,onrr!$G$2:$G$3177,$B82)</f>
        <v>3649083</v>
      </c>
      <c r="H82" s="113">
        <f t="shared" si="2"/>
        <v>2753797</v>
      </c>
      <c r="I82" s="67" t="str">
        <f t="shared" si="12"/>
        <v>0.01%</v>
      </c>
      <c r="J82" s="67" t="str">
        <f t="shared" si="13"/>
        <v>0.08%</v>
      </c>
      <c r="K82" s="67">
        <f t="shared" si="15"/>
        <v>15</v>
      </c>
    </row>
    <row r="83">
      <c r="A83" s="110" t="str">
        <f t="shared" si="14"/>
        <v>OK</v>
      </c>
      <c r="B83" s="69" t="s">
        <v>174</v>
      </c>
      <c r="C83" s="111">
        <f>SUMIFS(onrr!$H$2:$H$3177,onrr!$A$2:$A$3177,C$1,onrr!$D$2:$D$3177,$A83,onrr!$G$2:$G$3177,$B83)</f>
        <v>18466624</v>
      </c>
      <c r="D83" s="111">
        <f>SUMIFS(onrr!$H$2:$H$3177,onrr!$A$2:$A$3177,D$1,onrr!$D$2:$D$3177,$A83,onrr!$G$2:$G$3177,$B83)</f>
        <v>15772758</v>
      </c>
      <c r="E83" s="111">
        <f>SUMIFS(onrr!$H$2:$H$3177,onrr!$A$2:$A$3177,E$1,onrr!$D$2:$D$3177,$A83,onrr!$G$2:$G$3177,$B83)</f>
        <v>15125112</v>
      </c>
      <c r="F83" s="111">
        <f>SUMIFS(onrr!$H$2:$H$3177,onrr!$A$2:$A$3177,F$1,onrr!$D$2:$D$3177,$A83,onrr!$G$2:$G$3177,$B83)</f>
        <v>14920403</v>
      </c>
      <c r="G83" s="112">
        <f>SUMIFS(onrr!$H$2:$H$3177,onrr!$A$2:$A$3177,G$1,onrr!$D$2:$D$3177,$A83,onrr!$G$2:$G$3177,$B83)</f>
        <v>14478710</v>
      </c>
      <c r="H83" s="113">
        <f t="shared" si="2"/>
        <v>15752721</v>
      </c>
      <c r="I83" s="67" t="str">
        <f t="shared" si="12"/>
        <v>0.05%</v>
      </c>
      <c r="J83" s="67" t="str">
        <f t="shared" si="13"/>
        <v>0.48%</v>
      </c>
      <c r="K83" s="67">
        <f t="shared" si="15"/>
        <v>9</v>
      </c>
    </row>
    <row r="84">
      <c r="A84" s="110" t="str">
        <f t="shared" si="14"/>
        <v>PA</v>
      </c>
      <c r="B84" s="69" t="s">
        <v>174</v>
      </c>
      <c r="C84" s="111">
        <f>SUMIFS(onrr!$H$2:$H$3177,onrr!$A$2:$A$3177,C$1,onrr!$D$2:$D$3177,$A84,onrr!$G$2:$G$3177,$B84)</f>
        <v>26713</v>
      </c>
      <c r="D84" s="111">
        <f>SUMIFS(onrr!$H$2:$H$3177,onrr!$A$2:$A$3177,D$1,onrr!$D$2:$D$3177,$A84,onrr!$G$2:$G$3177,$B84)</f>
        <v>28755</v>
      </c>
      <c r="E84" s="111">
        <f>SUMIFS(onrr!$H$2:$H$3177,onrr!$A$2:$A$3177,E$1,onrr!$D$2:$D$3177,$A84,onrr!$G$2:$G$3177,$B84)</f>
        <v>110760</v>
      </c>
      <c r="F84" s="111">
        <f>SUMIFS(onrr!$H$2:$H$3177,onrr!$A$2:$A$3177,F$1,onrr!$D$2:$D$3177,$A84,onrr!$G$2:$G$3177,$B84)</f>
        <v>68498</v>
      </c>
      <c r="G84" s="112">
        <f>SUMIFS(onrr!$H$2:$H$3177,onrr!$A$2:$A$3177,G$1,onrr!$D$2:$D$3177,$A84,onrr!$G$2:$G$3177,$B84)</f>
        <v>54450</v>
      </c>
      <c r="H84" s="113">
        <f t="shared" si="2"/>
        <v>57835</v>
      </c>
      <c r="I84" s="67" t="str">
        <f t="shared" si="12"/>
        <v>0%</v>
      </c>
      <c r="J84" s="67" t="str">
        <f t="shared" si="13"/>
        <v>0%</v>
      </c>
      <c r="K84" s="67">
        <f t="shared" si="15"/>
        <v>23</v>
      </c>
    </row>
    <row r="85">
      <c r="A85" s="110" t="str">
        <f t="shared" si="14"/>
        <v>SD</v>
      </c>
      <c r="B85" s="69" t="s">
        <v>174</v>
      </c>
      <c r="C85" s="111">
        <f>SUMIFS(onrr!$H$2:$H$3177,onrr!$A$2:$A$3177,C$1,onrr!$D$2:$D$3177,$A85,onrr!$G$2:$G$3177,$B85)</f>
        <v>1689070</v>
      </c>
      <c r="D85" s="111">
        <f>SUMIFS(onrr!$H$2:$H$3177,onrr!$A$2:$A$3177,D$1,onrr!$D$2:$D$3177,$A85,onrr!$G$2:$G$3177,$B85)</f>
        <v>1233049</v>
      </c>
      <c r="E85" s="111">
        <f>SUMIFS(onrr!$H$2:$H$3177,onrr!$A$2:$A$3177,E$1,onrr!$D$2:$D$3177,$A85,onrr!$G$2:$G$3177,$B85)</f>
        <v>948608</v>
      </c>
      <c r="F85" s="111">
        <f>SUMIFS(onrr!$H$2:$H$3177,onrr!$A$2:$A$3177,F$1,onrr!$D$2:$D$3177,$A85,onrr!$G$2:$G$3177,$B85)</f>
        <v>877074</v>
      </c>
      <c r="G85" s="112">
        <f>SUMIFS(onrr!$H$2:$H$3177,onrr!$A$2:$A$3177,G$1,onrr!$D$2:$D$3177,$A85,onrr!$G$2:$G$3177,$B85)</f>
        <v>772480</v>
      </c>
      <c r="H85" s="113">
        <f t="shared" si="2"/>
        <v>1104056</v>
      </c>
      <c r="I85" s="67" t="str">
        <f t="shared" si="12"/>
        <v>0%</v>
      </c>
      <c r="J85" s="67" t="str">
        <f t="shared" si="13"/>
        <v>0.03%</v>
      </c>
      <c r="K85" s="67">
        <f t="shared" si="15"/>
        <v>17</v>
      </c>
    </row>
    <row r="86">
      <c r="A86" s="110" t="str">
        <f t="shared" si="14"/>
        <v>TX</v>
      </c>
      <c r="B86" s="69" t="s">
        <v>174</v>
      </c>
      <c r="C86" s="111">
        <f>SUMIFS(onrr!$H$2:$H$3177,onrr!$A$2:$A$3177,C$1,onrr!$D$2:$D$3177,$A86,onrr!$G$2:$G$3177,$B86)</f>
        <v>33291605</v>
      </c>
      <c r="D86" s="111">
        <f>SUMIFS(onrr!$H$2:$H$3177,onrr!$A$2:$A$3177,D$1,onrr!$D$2:$D$3177,$A86,onrr!$G$2:$G$3177,$B86)</f>
        <v>31245879</v>
      </c>
      <c r="E86" s="111">
        <f>SUMIFS(onrr!$H$2:$H$3177,onrr!$A$2:$A$3177,E$1,onrr!$D$2:$D$3177,$A86,onrr!$G$2:$G$3177,$B86)</f>
        <v>27612984</v>
      </c>
      <c r="F86" s="111">
        <f>SUMIFS(onrr!$H$2:$H$3177,onrr!$A$2:$A$3177,F$1,onrr!$D$2:$D$3177,$A86,onrr!$G$2:$G$3177,$B86)</f>
        <v>27677111</v>
      </c>
      <c r="G86" s="112">
        <f>SUMIFS(onrr!$H$2:$H$3177,onrr!$A$2:$A$3177,G$1,onrr!$D$2:$D$3177,$A86,onrr!$G$2:$G$3177,$B86)</f>
        <v>21409926</v>
      </c>
      <c r="H86" s="113">
        <f t="shared" si="2"/>
        <v>28247501</v>
      </c>
      <c r="I86" s="67" t="str">
        <f t="shared" si="12"/>
        <v>0.09%</v>
      </c>
      <c r="J86" s="67" t="str">
        <f t="shared" si="13"/>
        <v>0.85%</v>
      </c>
      <c r="K86" s="67">
        <f t="shared" si="15"/>
        <v>6</v>
      </c>
    </row>
    <row r="87">
      <c r="A87" s="110" t="str">
        <f t="shared" si="14"/>
        <v>UT</v>
      </c>
      <c r="B87" s="69" t="s">
        <v>174</v>
      </c>
      <c r="C87" s="111">
        <f>SUMIFS(onrr!$H$2:$H$3177,onrr!$A$2:$A$3177,C$1,onrr!$D$2:$D$3177,$A87,onrr!$G$2:$G$3177,$B87)</f>
        <v>235202222</v>
      </c>
      <c r="D87" s="111">
        <f>SUMIFS(onrr!$H$2:$H$3177,onrr!$A$2:$A$3177,D$1,onrr!$D$2:$D$3177,$A87,onrr!$G$2:$G$3177,$B87)</f>
        <v>197763804</v>
      </c>
      <c r="E87" s="111">
        <f>SUMIFS(onrr!$H$2:$H$3177,onrr!$A$2:$A$3177,E$1,onrr!$D$2:$D$3177,$A87,onrr!$G$2:$G$3177,$B87)</f>
        <v>175152176</v>
      </c>
      <c r="F87" s="111">
        <f>SUMIFS(onrr!$H$2:$H$3177,onrr!$A$2:$A$3177,F$1,onrr!$D$2:$D$3177,$A87,onrr!$G$2:$G$3177,$B87)</f>
        <v>157320280</v>
      </c>
      <c r="G87" s="112">
        <f>SUMIFS(onrr!$H$2:$H$3177,onrr!$A$2:$A$3177,G$1,onrr!$D$2:$D$3177,$A87,onrr!$G$2:$G$3177,$B87)</f>
        <v>139276421</v>
      </c>
      <c r="H87" s="113">
        <f t="shared" si="2"/>
        <v>180942981</v>
      </c>
      <c r="I87" s="67" t="str">
        <f t="shared" si="12"/>
        <v>0.55%</v>
      </c>
      <c r="J87" s="67" t="str">
        <f t="shared" si="13"/>
        <v>5.47%</v>
      </c>
      <c r="K87" s="67">
        <f t="shared" si="15"/>
        <v>4</v>
      </c>
    </row>
    <row r="88">
      <c r="A88" s="110" t="str">
        <f t="shared" si="14"/>
        <v>VA</v>
      </c>
      <c r="B88" s="69" t="s">
        <v>174</v>
      </c>
      <c r="C88" s="111">
        <f>SUMIFS(onrr!$H$2:$H$3177,onrr!$A$2:$A$3177,C$1,onrr!$D$2:$D$3177,$A88,onrr!$G$2:$G$3177,$B88)</f>
        <v>156876</v>
      </c>
      <c r="D88" s="111">
        <f>SUMIFS(onrr!$H$2:$H$3177,onrr!$A$2:$A$3177,D$1,onrr!$D$2:$D$3177,$A88,onrr!$G$2:$G$3177,$B88)</f>
        <v>148092</v>
      </c>
      <c r="E88" s="111">
        <f>SUMIFS(onrr!$H$2:$H$3177,onrr!$A$2:$A$3177,E$1,onrr!$D$2:$D$3177,$A88,onrr!$G$2:$G$3177,$B88)</f>
        <v>138262</v>
      </c>
      <c r="F88" s="111">
        <f>SUMIFS(onrr!$H$2:$H$3177,onrr!$A$2:$A$3177,F$1,onrr!$D$2:$D$3177,$A88,onrr!$G$2:$G$3177,$B88)</f>
        <v>123196</v>
      </c>
      <c r="G88" s="112">
        <f>SUMIFS(onrr!$H$2:$H$3177,onrr!$A$2:$A$3177,G$1,onrr!$D$2:$D$3177,$A88,onrr!$G$2:$G$3177,$B88)</f>
        <v>116552</v>
      </c>
      <c r="H88" s="113">
        <f t="shared" si="2"/>
        <v>136596</v>
      </c>
      <c r="I88" s="67" t="str">
        <f t="shared" si="12"/>
        <v>0%</v>
      </c>
      <c r="J88" s="67" t="str">
        <f t="shared" si="13"/>
        <v>0%</v>
      </c>
      <c r="K88" s="67">
        <f t="shared" si="15"/>
        <v>20</v>
      </c>
    </row>
    <row r="89">
      <c r="A89" s="110" t="str">
        <f t="shared" si="14"/>
        <v>WA</v>
      </c>
      <c r="B89" s="69" t="s">
        <v>174</v>
      </c>
      <c r="C89" s="111">
        <f>SUMIFS(onrr!$H$2:$H$3177,onrr!$A$2:$A$3177,C$1,onrr!$D$2:$D$3177,$A89,onrr!$G$2:$G$3177,$B89)</f>
        <v>0</v>
      </c>
      <c r="D89" s="111">
        <f>SUMIFS(onrr!$H$2:$H$3177,onrr!$A$2:$A$3177,D$1,onrr!$D$2:$D$3177,$A89,onrr!$G$2:$G$3177,$B89)</f>
        <v>0</v>
      </c>
      <c r="E89" s="111">
        <f>SUMIFS(onrr!$H$2:$H$3177,onrr!$A$2:$A$3177,E$1,onrr!$D$2:$D$3177,$A89,onrr!$G$2:$G$3177,$B89)</f>
        <v>0</v>
      </c>
      <c r="F89" s="111">
        <f>SUMIFS(onrr!$H$2:$H$3177,onrr!$A$2:$A$3177,F$1,onrr!$D$2:$D$3177,$A89,onrr!$G$2:$G$3177,$B89)</f>
        <v>0</v>
      </c>
      <c r="G89" s="112">
        <f>SUMIFS(onrr!$H$2:$H$3177,onrr!$A$2:$A$3177,G$1,onrr!$D$2:$D$3177,$A89,onrr!$G$2:$G$3177,$B89)</f>
        <v>0</v>
      </c>
      <c r="H89" s="113">
        <f t="shared" si="2"/>
        <v>0</v>
      </c>
      <c r="I89" s="67" t="str">
        <f t="shared" si="12"/>
        <v>0%</v>
      </c>
      <c r="J89" s="67" t="str">
        <f t="shared" si="13"/>
        <v>0%</v>
      </c>
      <c r="K89" s="67" t="str">
        <f t="shared" si="15"/>
        <v>NA</v>
      </c>
    </row>
    <row r="90">
      <c r="A90" s="110" t="str">
        <f t="shared" si="14"/>
        <v>WV</v>
      </c>
      <c r="B90" s="69" t="s">
        <v>174</v>
      </c>
      <c r="C90" s="111">
        <f>SUMIFS(onrr!$H$2:$H$3177,onrr!$A$2:$A$3177,C$1,onrr!$D$2:$D$3177,$A90,onrr!$G$2:$G$3177,$B90)</f>
        <v>137852</v>
      </c>
      <c r="D90" s="111">
        <f>SUMIFS(onrr!$H$2:$H$3177,onrr!$A$2:$A$3177,D$1,onrr!$D$2:$D$3177,$A90,onrr!$G$2:$G$3177,$B90)</f>
        <v>138197</v>
      </c>
      <c r="E90" s="111">
        <f>SUMIFS(onrr!$H$2:$H$3177,onrr!$A$2:$A$3177,E$1,onrr!$D$2:$D$3177,$A90,onrr!$G$2:$G$3177,$B90)</f>
        <v>119371</v>
      </c>
      <c r="F90" s="111">
        <f>SUMIFS(onrr!$H$2:$H$3177,onrr!$A$2:$A$3177,F$1,onrr!$D$2:$D$3177,$A90,onrr!$G$2:$G$3177,$B90)</f>
        <v>82685</v>
      </c>
      <c r="G90" s="112">
        <f>SUMIFS(onrr!$H$2:$H$3177,onrr!$A$2:$A$3177,G$1,onrr!$D$2:$D$3177,$A90,onrr!$G$2:$G$3177,$B90)</f>
        <v>56494</v>
      </c>
      <c r="H90" s="113">
        <f t="shared" si="2"/>
        <v>106920</v>
      </c>
      <c r="I90" s="67" t="str">
        <f t="shared" si="12"/>
        <v>0%</v>
      </c>
      <c r="J90" s="67" t="str">
        <f t="shared" si="13"/>
        <v>0%</v>
      </c>
      <c r="K90" s="67">
        <f t="shared" si="15"/>
        <v>22</v>
      </c>
    </row>
    <row r="91">
      <c r="A91" s="110" t="str">
        <f t="shared" si="14"/>
        <v>WY</v>
      </c>
      <c r="B91" s="69" t="s">
        <v>174</v>
      </c>
      <c r="C91" s="111">
        <f>SUMIFS(onrr!$H$2:$H$3177,onrr!$A$2:$A$3177,C$1,onrr!$D$2:$D$3177,$A91,onrr!$G$2:$G$3177,$B91)</f>
        <v>1459623235</v>
      </c>
      <c r="D91" s="111">
        <f>SUMIFS(onrr!$H$2:$H$3177,onrr!$A$2:$A$3177,D$1,onrr!$D$2:$D$3177,$A91,onrr!$G$2:$G$3177,$B91)</f>
        <v>1406667426</v>
      </c>
      <c r="E91" s="111">
        <f>SUMIFS(onrr!$H$2:$H$3177,onrr!$A$2:$A$3177,E$1,onrr!$D$2:$D$3177,$A91,onrr!$G$2:$G$3177,$B91)</f>
        <v>1419371754</v>
      </c>
      <c r="F91" s="111">
        <f>SUMIFS(onrr!$H$2:$H$3177,onrr!$A$2:$A$3177,F$1,onrr!$D$2:$D$3177,$A91,onrr!$G$2:$G$3177,$B91)</f>
        <v>1291223275</v>
      </c>
      <c r="G91" s="112">
        <f>SUMIFS(onrr!$H$2:$H$3177,onrr!$A$2:$A$3177,G$1,onrr!$D$2:$D$3177,$A91,onrr!$G$2:$G$3177,$B91)</f>
        <v>1210670154</v>
      </c>
      <c r="H91" s="113">
        <f t="shared" si="2"/>
        <v>1357511169</v>
      </c>
      <c r="I91" s="67" t="str">
        <f t="shared" si="12"/>
        <v>4.16%</v>
      </c>
      <c r="J91" s="67" t="str">
        <f t="shared" si="13"/>
        <v>41.03%</v>
      </c>
      <c r="K91" s="67">
        <f t="shared" si="15"/>
        <v>1</v>
      </c>
    </row>
    <row r="94">
      <c r="B94" s="111"/>
      <c r="C94" s="111"/>
      <c r="D94" s="111"/>
      <c r="E94" s="111"/>
      <c r="F94" s="111"/>
      <c r="G94" s="112"/>
      <c r="H94" s="113"/>
      <c r="I94" s="67"/>
      <c r="J94" s="67"/>
      <c r="K94" s="67"/>
    </row>
    <row r="95">
      <c r="B95" s="111"/>
      <c r="C95" s="111"/>
      <c r="D95" s="111"/>
      <c r="E95" s="111"/>
      <c r="F95" s="111"/>
      <c r="G95" s="112"/>
      <c r="H95" s="113"/>
      <c r="I95" s="67"/>
      <c r="J95" s="67"/>
      <c r="K95" s="67"/>
    </row>
    <row r="96">
      <c r="B96" s="111"/>
      <c r="C96" s="111"/>
      <c r="D96" s="111"/>
      <c r="E96" s="111"/>
      <c r="F96" s="111"/>
      <c r="G96" s="112"/>
      <c r="H96" s="113"/>
      <c r="I96" s="67"/>
      <c r="J96" s="67"/>
      <c r="K96" s="67"/>
    </row>
    <row r="97">
      <c r="B97" s="111"/>
      <c r="C97" s="111"/>
      <c r="D97" s="111"/>
      <c r="E97" s="111"/>
      <c r="F97" s="111"/>
      <c r="G97" s="112"/>
      <c r="H97" s="113"/>
      <c r="I97" s="67"/>
      <c r="J97" s="67"/>
      <c r="K97" s="67"/>
    </row>
    <row r="98">
      <c r="B98" s="111"/>
      <c r="C98" s="111"/>
      <c r="D98" s="111"/>
      <c r="E98" s="111"/>
      <c r="F98" s="111"/>
      <c r="G98" s="112"/>
      <c r="H98" s="113"/>
      <c r="I98" s="67"/>
      <c r="J98" s="67"/>
      <c r="K98" s="67"/>
    </row>
    <row r="99">
      <c r="B99" s="111"/>
      <c r="C99" s="111"/>
      <c r="D99" s="111"/>
      <c r="E99" s="111"/>
      <c r="F99" s="111"/>
      <c r="G99" s="112"/>
      <c r="H99" s="113"/>
      <c r="I99" s="67"/>
      <c r="J99" s="67"/>
      <c r="K99" s="67"/>
    </row>
    <row r="100">
      <c r="B100" s="111"/>
      <c r="C100" s="111"/>
      <c r="D100" s="111"/>
      <c r="E100" s="111"/>
      <c r="F100" s="111"/>
      <c r="G100" s="112"/>
      <c r="H100" s="113"/>
      <c r="I100" s="67"/>
      <c r="J100" s="67"/>
      <c r="K100" s="67"/>
    </row>
    <row r="101">
      <c r="B101" s="111"/>
      <c r="C101" s="111"/>
      <c r="D101" s="111"/>
      <c r="E101" s="111"/>
      <c r="F101" s="111"/>
      <c r="G101" s="112"/>
      <c r="H101" s="113"/>
      <c r="I101" s="67"/>
      <c r="J101" s="67"/>
      <c r="K101" s="67"/>
    </row>
    <row r="102">
      <c r="B102" s="111"/>
      <c r="C102" s="111"/>
      <c r="D102" s="111"/>
      <c r="E102" s="111"/>
      <c r="F102" s="111"/>
      <c r="G102" s="112"/>
      <c r="H102" s="113"/>
      <c r="I102" s="67"/>
      <c r="J102" s="67"/>
      <c r="K102" s="67"/>
    </row>
    <row r="103">
      <c r="B103" s="111"/>
      <c r="C103" s="111"/>
      <c r="D103" s="111"/>
      <c r="E103" s="111"/>
      <c r="F103" s="111"/>
      <c r="G103" s="112"/>
      <c r="H103" s="113"/>
      <c r="I103" s="67"/>
      <c r="J103" s="67"/>
      <c r="K103" s="67"/>
    </row>
    <row r="104">
      <c r="B104" s="111"/>
      <c r="C104" s="111"/>
      <c r="D104" s="111"/>
      <c r="E104" s="111"/>
      <c r="F104" s="111"/>
      <c r="G104" s="112"/>
      <c r="H104" s="113"/>
      <c r="I104" s="67"/>
      <c r="J104" s="67"/>
      <c r="K104" s="67"/>
    </row>
    <row r="105">
      <c r="B105" s="111"/>
      <c r="C105" s="111"/>
      <c r="D105" s="111"/>
      <c r="E105" s="111"/>
      <c r="F105" s="111"/>
      <c r="G105" s="112"/>
      <c r="H105" s="113"/>
      <c r="I105" s="67"/>
      <c r="J105" s="67"/>
      <c r="K105" s="67"/>
    </row>
    <row r="106">
      <c r="B106" s="111"/>
      <c r="C106" s="111"/>
      <c r="D106" s="111"/>
      <c r="E106" s="111"/>
      <c r="F106" s="111"/>
      <c r="G106" s="112"/>
      <c r="H106" s="113"/>
      <c r="I106" s="67"/>
      <c r="J106" s="67"/>
      <c r="K106" s="67"/>
    </row>
    <row r="107">
      <c r="B107" s="111"/>
      <c r="C107" s="111"/>
      <c r="D107" s="111"/>
      <c r="E107" s="111"/>
      <c r="F107" s="111"/>
      <c r="G107" s="112"/>
      <c r="H107" s="113"/>
      <c r="I107" s="67"/>
      <c r="J107" s="67"/>
      <c r="K107" s="67"/>
    </row>
    <row r="108">
      <c r="B108" s="111"/>
      <c r="C108" s="111"/>
      <c r="D108" s="111"/>
      <c r="E108" s="111"/>
      <c r="F108" s="111"/>
      <c r="G108" s="112"/>
      <c r="H108" s="113"/>
      <c r="I108" s="67"/>
      <c r="J108" s="67"/>
      <c r="K108" s="67"/>
    </row>
    <row r="109">
      <c r="B109" s="111"/>
      <c r="C109" s="111"/>
      <c r="D109" s="111"/>
      <c r="E109" s="111"/>
      <c r="F109" s="111"/>
      <c r="G109" s="112"/>
      <c r="H109" s="113"/>
      <c r="I109" s="67"/>
      <c r="J109" s="67"/>
      <c r="K109" s="67"/>
    </row>
    <row r="110">
      <c r="B110" s="111"/>
      <c r="C110" s="111"/>
      <c r="D110" s="111"/>
      <c r="E110" s="111"/>
      <c r="F110" s="111"/>
      <c r="G110" s="112"/>
      <c r="H110" s="113"/>
      <c r="I110" s="67"/>
      <c r="J110" s="67"/>
      <c r="K110" s="67"/>
    </row>
    <row r="111">
      <c r="B111" s="111"/>
      <c r="C111" s="111"/>
      <c r="D111" s="111"/>
      <c r="E111" s="111"/>
      <c r="F111" s="111"/>
      <c r="G111" s="112"/>
      <c r="H111" s="113"/>
      <c r="I111" s="67"/>
      <c r="J111" s="67"/>
      <c r="K111" s="67"/>
    </row>
    <row r="112">
      <c r="B112" s="111"/>
      <c r="C112" s="111"/>
      <c r="D112" s="111"/>
      <c r="E112" s="111"/>
      <c r="F112" s="111"/>
      <c r="G112" s="112"/>
      <c r="H112" s="113"/>
      <c r="I112" s="67"/>
      <c r="J112" s="67"/>
      <c r="K112" s="67"/>
    </row>
    <row r="113">
      <c r="B113" s="111"/>
      <c r="C113" s="111"/>
      <c r="D113" s="111"/>
      <c r="E113" s="111"/>
      <c r="F113" s="111"/>
      <c r="G113" s="112"/>
      <c r="H113" s="113"/>
      <c r="I113" s="67"/>
      <c r="J113" s="67"/>
      <c r="K113" s="67"/>
    </row>
    <row r="114">
      <c r="B114" s="111"/>
      <c r="C114" s="111"/>
      <c r="D114" s="111"/>
      <c r="E114" s="111"/>
      <c r="F114" s="111"/>
      <c r="G114" s="112"/>
      <c r="H114" s="113"/>
      <c r="I114" s="67"/>
      <c r="J114" s="67"/>
      <c r="K114" s="67"/>
    </row>
    <row r="115">
      <c r="B115" s="111"/>
      <c r="C115" s="111"/>
      <c r="D115" s="111"/>
      <c r="E115" s="111"/>
      <c r="F115" s="111"/>
      <c r="G115" s="112"/>
      <c r="H115" s="113"/>
      <c r="I115" s="67"/>
      <c r="J115" s="67"/>
      <c r="K115" s="67"/>
    </row>
    <row r="116">
      <c r="B116" s="111"/>
      <c r="C116" s="111"/>
      <c r="D116" s="111"/>
      <c r="E116" s="111"/>
      <c r="F116" s="111"/>
      <c r="G116" s="112"/>
      <c r="H116" s="113"/>
      <c r="I116" s="67"/>
      <c r="J116" s="67"/>
      <c r="K116" s="67"/>
    </row>
    <row r="117">
      <c r="B117" s="111"/>
      <c r="C117" s="111"/>
      <c r="D117" s="111"/>
      <c r="E117" s="111"/>
      <c r="F117" s="111"/>
      <c r="G117" s="112"/>
      <c r="H117" s="113"/>
      <c r="I117" s="67"/>
      <c r="J117" s="67"/>
      <c r="K117" s="67"/>
    </row>
    <row r="118">
      <c r="B118" s="111"/>
      <c r="C118" s="111"/>
      <c r="D118" s="111"/>
      <c r="E118" s="111"/>
      <c r="F118" s="111"/>
      <c r="G118" s="112"/>
      <c r="H118" s="113"/>
      <c r="I118" s="67"/>
      <c r="J118" s="67"/>
      <c r="K118" s="67"/>
    </row>
    <row r="119">
      <c r="B119" s="111"/>
      <c r="C119" s="111"/>
      <c r="D119" s="111"/>
      <c r="E119" s="111"/>
      <c r="F119" s="111"/>
      <c r="G119" s="112"/>
      <c r="H119" s="113"/>
      <c r="I119" s="67"/>
      <c r="J119" s="67"/>
      <c r="K119" s="67"/>
    </row>
    <row r="120">
      <c r="B120" s="111"/>
      <c r="C120" s="111"/>
      <c r="D120" s="111"/>
      <c r="E120" s="111"/>
      <c r="F120" s="111"/>
      <c r="G120" s="112"/>
      <c r="H120" s="113"/>
      <c r="I120" s="67"/>
      <c r="J120" s="67"/>
      <c r="K120" s="67"/>
    </row>
    <row r="121">
      <c r="B121" s="111"/>
      <c r="C121" s="111"/>
      <c r="D121" s="111"/>
      <c r="E121" s="111"/>
      <c r="F121" s="111"/>
      <c r="G121" s="112"/>
      <c r="H121" s="113"/>
      <c r="I121" s="67"/>
      <c r="J121" s="67"/>
      <c r="K121" s="67"/>
    </row>
    <row r="122">
      <c r="B122" s="111"/>
      <c r="C122" s="111"/>
      <c r="D122" s="111"/>
      <c r="E122" s="111"/>
      <c r="F122" s="111"/>
      <c r="G122" s="112"/>
      <c r="H122" s="113"/>
      <c r="I122" s="67"/>
      <c r="J122" s="67"/>
      <c r="K122" s="67"/>
    </row>
    <row r="123">
      <c r="B123" s="111"/>
      <c r="C123" s="111"/>
      <c r="D123" s="111"/>
      <c r="E123" s="111"/>
      <c r="F123" s="111"/>
      <c r="G123" s="112"/>
      <c r="H123" s="113"/>
      <c r="I123" s="67"/>
      <c r="J123" s="67"/>
      <c r="K123" s="67"/>
    </row>
    <row r="124">
      <c r="B124" s="111"/>
      <c r="C124" s="111"/>
      <c r="D124" s="111"/>
      <c r="E124" s="111"/>
      <c r="F124" s="111"/>
      <c r="G124" s="112"/>
      <c r="H124" s="113"/>
      <c r="I124" s="67"/>
      <c r="J124" s="67"/>
      <c r="K124" s="67"/>
    </row>
    <row r="125">
      <c r="B125" s="111"/>
      <c r="C125" s="111"/>
      <c r="D125" s="111"/>
      <c r="E125" s="111"/>
      <c r="F125" s="111"/>
      <c r="G125" s="112"/>
      <c r="H125" s="113"/>
      <c r="I125" s="67"/>
      <c r="J125" s="67"/>
      <c r="K125" s="67"/>
    </row>
    <row r="126">
      <c r="B126" s="111"/>
      <c r="C126" s="111"/>
      <c r="D126" s="111"/>
      <c r="E126" s="111"/>
      <c r="F126" s="111"/>
      <c r="G126" s="112"/>
      <c r="H126" s="113"/>
      <c r="I126" s="67"/>
      <c r="J126" s="67"/>
      <c r="K126" s="67"/>
    </row>
    <row r="127">
      <c r="B127" s="111"/>
      <c r="C127" s="111"/>
      <c r="D127" s="111"/>
      <c r="E127" s="111"/>
      <c r="F127" s="111"/>
      <c r="G127" s="112"/>
      <c r="H127" s="113"/>
      <c r="I127" s="67"/>
      <c r="J127" s="67"/>
      <c r="K127" s="67"/>
    </row>
    <row r="128">
      <c r="B128" s="111"/>
      <c r="C128" s="111"/>
      <c r="D128" s="111"/>
      <c r="E128" s="111"/>
      <c r="F128" s="111"/>
      <c r="G128" s="112"/>
      <c r="H128" s="113"/>
      <c r="I128" s="67"/>
      <c r="J128" s="67"/>
      <c r="K128" s="67"/>
    </row>
    <row r="129">
      <c r="B129" s="111"/>
      <c r="C129" s="111"/>
      <c r="D129" s="111"/>
      <c r="E129" s="111"/>
      <c r="F129" s="111"/>
      <c r="G129" s="112"/>
      <c r="H129" s="113"/>
      <c r="I129" s="67"/>
      <c r="J129" s="67"/>
      <c r="K129" s="67"/>
    </row>
    <row r="130">
      <c r="B130" s="111"/>
      <c r="C130" s="111"/>
      <c r="D130" s="111"/>
      <c r="E130" s="111"/>
      <c r="F130" s="111"/>
      <c r="G130" s="112"/>
      <c r="H130" s="113"/>
      <c r="I130" s="67"/>
      <c r="J130" s="67"/>
      <c r="K130" s="67"/>
    </row>
    <row r="131">
      <c r="B131" s="111"/>
      <c r="C131" s="111"/>
      <c r="D131" s="111"/>
      <c r="E131" s="111"/>
      <c r="F131" s="111"/>
      <c r="G131" s="112"/>
      <c r="H131" s="113"/>
      <c r="I131" s="67"/>
      <c r="J131" s="67"/>
      <c r="K131" s="67"/>
    </row>
    <row r="132">
      <c r="B132" s="111"/>
      <c r="C132" s="111"/>
      <c r="D132" s="111"/>
      <c r="E132" s="111"/>
      <c r="F132" s="111"/>
      <c r="G132" s="112"/>
      <c r="H132" s="113"/>
      <c r="I132" s="67"/>
      <c r="J132" s="67"/>
      <c r="K132" s="67"/>
    </row>
    <row r="133">
      <c r="B133" s="111"/>
      <c r="C133" s="111"/>
      <c r="D133" s="111"/>
      <c r="E133" s="111"/>
      <c r="F133" s="111"/>
      <c r="G133" s="112"/>
      <c r="H133" s="113"/>
      <c r="I133" s="67"/>
      <c r="J133" s="67"/>
      <c r="K133" s="67"/>
    </row>
    <row r="134">
      <c r="B134" s="111"/>
      <c r="C134" s="111"/>
      <c r="D134" s="111"/>
      <c r="E134" s="111"/>
      <c r="F134" s="111"/>
      <c r="G134" s="112"/>
      <c r="H134" s="113"/>
      <c r="I134" s="67"/>
      <c r="J134" s="67"/>
      <c r="K134" s="67"/>
    </row>
    <row r="135">
      <c r="B135" s="111"/>
      <c r="C135" s="111"/>
      <c r="D135" s="111"/>
      <c r="E135" s="111"/>
      <c r="F135" s="111"/>
      <c r="G135" s="112"/>
      <c r="H135" s="113"/>
      <c r="I135" s="67"/>
      <c r="J135" s="67"/>
      <c r="K135" s="67"/>
    </row>
    <row r="136">
      <c r="B136" s="111"/>
      <c r="C136" s="111"/>
      <c r="D136" s="111"/>
      <c r="E136" s="111"/>
      <c r="F136" s="111"/>
      <c r="G136" s="112"/>
      <c r="H136" s="113"/>
      <c r="I136" s="67"/>
      <c r="J136" s="67"/>
      <c r="K136" s="67"/>
    </row>
    <row r="137">
      <c r="B137" s="111"/>
      <c r="C137" s="111"/>
      <c r="D137" s="111"/>
      <c r="E137" s="111"/>
      <c r="F137" s="111"/>
      <c r="G137" s="112"/>
      <c r="H137" s="113"/>
      <c r="I137" s="67"/>
      <c r="J137" s="67"/>
      <c r="K137" s="67"/>
    </row>
    <row r="138">
      <c r="B138" s="111"/>
      <c r="C138" s="111"/>
      <c r="D138" s="111"/>
      <c r="E138" s="111"/>
      <c r="F138" s="111"/>
      <c r="G138" s="112"/>
      <c r="H138" s="113"/>
      <c r="I138" s="67"/>
      <c r="J138" s="67"/>
      <c r="K138" s="67"/>
    </row>
    <row r="139">
      <c r="B139" s="111"/>
      <c r="C139" s="111"/>
      <c r="D139" s="111"/>
      <c r="E139" s="111"/>
      <c r="F139" s="111"/>
      <c r="G139" s="112"/>
      <c r="H139" s="113"/>
      <c r="I139" s="67"/>
      <c r="J139" s="67"/>
      <c r="K139" s="67"/>
    </row>
    <row r="140">
      <c r="B140" s="111"/>
      <c r="C140" s="111"/>
      <c r="D140" s="111"/>
      <c r="E140" s="111"/>
      <c r="F140" s="111"/>
      <c r="G140" s="112"/>
      <c r="H140" s="113"/>
      <c r="I140" s="67"/>
      <c r="J140" s="67"/>
      <c r="K140" s="67"/>
    </row>
    <row r="141">
      <c r="B141" s="111"/>
      <c r="C141" s="111"/>
      <c r="D141" s="111"/>
      <c r="E141" s="111"/>
      <c r="F141" s="111"/>
      <c r="G141" s="112"/>
      <c r="H141" s="113"/>
      <c r="I141" s="67"/>
      <c r="J141" s="67"/>
      <c r="K141" s="67"/>
    </row>
    <row r="142">
      <c r="B142" s="111"/>
      <c r="C142" s="111"/>
      <c r="D142" s="111"/>
      <c r="E142" s="111"/>
      <c r="F142" s="111"/>
      <c r="G142" s="112"/>
      <c r="H142" s="113"/>
      <c r="I142" s="67"/>
      <c r="J142" s="67"/>
      <c r="K142" s="67"/>
    </row>
    <row r="143">
      <c r="B143" s="111"/>
      <c r="C143" s="111"/>
      <c r="D143" s="111"/>
      <c r="E143" s="111"/>
      <c r="F143" s="111"/>
      <c r="G143" s="112"/>
      <c r="H143" s="113"/>
      <c r="I143" s="67"/>
      <c r="J143" s="67"/>
      <c r="K143" s="67"/>
    </row>
    <row r="144">
      <c r="B144" s="111"/>
      <c r="C144" s="111"/>
      <c r="D144" s="111"/>
      <c r="E144" s="111"/>
      <c r="F144" s="111"/>
      <c r="G144" s="112"/>
      <c r="H144" s="113"/>
      <c r="I144" s="67"/>
      <c r="J144" s="67"/>
      <c r="K144" s="67"/>
    </row>
    <row r="145">
      <c r="B145" s="111"/>
      <c r="C145" s="111"/>
      <c r="D145" s="111"/>
      <c r="E145" s="111"/>
      <c r="F145" s="111"/>
      <c r="G145" s="112"/>
      <c r="H145" s="113"/>
      <c r="I145" s="67"/>
      <c r="J145" s="67"/>
      <c r="K145" s="67"/>
    </row>
    <row r="146">
      <c r="B146" s="111"/>
      <c r="C146" s="111"/>
      <c r="D146" s="111"/>
      <c r="E146" s="111"/>
      <c r="F146" s="111"/>
      <c r="G146" s="112"/>
      <c r="H146" s="113"/>
      <c r="I146" s="67"/>
      <c r="J146" s="67"/>
      <c r="K146" s="67"/>
    </row>
    <row r="147">
      <c r="B147" s="111"/>
      <c r="C147" s="111"/>
      <c r="D147" s="111"/>
      <c r="E147" s="111"/>
      <c r="F147" s="111"/>
      <c r="G147" s="112"/>
      <c r="H147" s="113"/>
      <c r="I147" s="67"/>
      <c r="J147" s="67"/>
      <c r="K147" s="67"/>
    </row>
    <row r="148">
      <c r="B148" s="111"/>
      <c r="C148" s="111"/>
      <c r="D148" s="111"/>
      <c r="E148" s="111"/>
      <c r="F148" s="111"/>
      <c r="G148" s="112"/>
      <c r="H148" s="113"/>
      <c r="I148" s="67"/>
      <c r="J148" s="67"/>
      <c r="K148" s="67"/>
    </row>
    <row r="149">
      <c r="B149" s="111"/>
      <c r="C149" s="111"/>
      <c r="D149" s="111"/>
      <c r="E149" s="111"/>
      <c r="F149" s="111"/>
      <c r="G149" s="112"/>
      <c r="H149" s="113"/>
      <c r="I149" s="67"/>
      <c r="J149" s="67"/>
      <c r="K149" s="67"/>
    </row>
    <row r="150">
      <c r="B150" s="111"/>
      <c r="C150" s="111"/>
      <c r="D150" s="111"/>
      <c r="E150" s="111"/>
      <c r="F150" s="111"/>
      <c r="G150" s="112"/>
      <c r="H150" s="113"/>
      <c r="I150" s="67"/>
      <c r="J150" s="67"/>
      <c r="K150" s="67"/>
    </row>
    <row r="151">
      <c r="B151" s="111"/>
      <c r="C151" s="111"/>
      <c r="D151" s="111"/>
      <c r="E151" s="111"/>
      <c r="F151" s="111"/>
      <c r="G151" s="112"/>
      <c r="H151" s="113"/>
      <c r="I151" s="67"/>
      <c r="J151" s="67"/>
      <c r="K151" s="67"/>
    </row>
    <row r="152">
      <c r="B152" s="111"/>
      <c r="C152" s="111"/>
      <c r="D152" s="111"/>
      <c r="E152" s="111"/>
      <c r="F152" s="111"/>
      <c r="G152" s="112"/>
      <c r="H152" s="113"/>
      <c r="I152" s="67"/>
      <c r="J152" s="67"/>
      <c r="K152" s="67"/>
    </row>
    <row r="153">
      <c r="B153" s="111"/>
      <c r="C153" s="111"/>
      <c r="D153" s="111"/>
      <c r="E153" s="111"/>
      <c r="F153" s="111"/>
      <c r="G153" s="112"/>
      <c r="H153" s="113"/>
      <c r="I153" s="67"/>
      <c r="J153" s="67"/>
      <c r="K153" s="67"/>
    </row>
    <row r="154">
      <c r="B154" s="111"/>
      <c r="C154" s="111"/>
      <c r="D154" s="111"/>
      <c r="E154" s="111"/>
      <c r="F154" s="111"/>
      <c r="G154" s="112"/>
      <c r="H154" s="113"/>
      <c r="I154" s="67"/>
      <c r="J154" s="67"/>
      <c r="K154" s="67"/>
    </row>
    <row r="155">
      <c r="B155" s="111"/>
      <c r="C155" s="111"/>
      <c r="D155" s="111"/>
      <c r="E155" s="111"/>
      <c r="F155" s="111"/>
      <c r="G155" s="112"/>
      <c r="H155" s="113"/>
      <c r="I155" s="67"/>
      <c r="J155" s="67"/>
      <c r="K155" s="67"/>
    </row>
    <row r="156">
      <c r="B156" s="111"/>
      <c r="C156" s="111"/>
      <c r="D156" s="111"/>
      <c r="E156" s="111"/>
      <c r="F156" s="111"/>
      <c r="G156" s="112"/>
      <c r="H156" s="113"/>
      <c r="I156" s="67"/>
      <c r="J156" s="67"/>
      <c r="K156" s="67"/>
    </row>
    <row r="157">
      <c r="B157" s="111"/>
      <c r="C157" s="111"/>
      <c r="D157" s="111"/>
      <c r="E157" s="111"/>
      <c r="F157" s="111"/>
      <c r="G157" s="112"/>
      <c r="H157" s="113"/>
      <c r="I157" s="67"/>
      <c r="J157" s="67"/>
      <c r="K157" s="67"/>
    </row>
    <row r="158">
      <c r="B158" s="111"/>
      <c r="C158" s="111"/>
      <c r="D158" s="111"/>
      <c r="E158" s="111"/>
      <c r="F158" s="111"/>
      <c r="G158" s="112"/>
      <c r="H158" s="113"/>
      <c r="I158" s="67"/>
      <c r="J158" s="67"/>
      <c r="K158" s="67"/>
    </row>
    <row r="159">
      <c r="B159" s="111"/>
      <c r="C159" s="111"/>
      <c r="D159" s="111"/>
      <c r="E159" s="111"/>
      <c r="F159" s="111"/>
      <c r="G159" s="112"/>
      <c r="H159" s="113"/>
      <c r="I159" s="67"/>
      <c r="J159" s="67"/>
      <c r="K159" s="67"/>
    </row>
    <row r="160">
      <c r="B160" s="111"/>
      <c r="C160" s="111"/>
      <c r="D160" s="111"/>
      <c r="E160" s="111"/>
      <c r="F160" s="111"/>
      <c r="G160" s="112"/>
      <c r="H160" s="113"/>
      <c r="I160" s="67"/>
      <c r="J160" s="67"/>
      <c r="K160" s="67"/>
    </row>
    <row r="161">
      <c r="B161" s="111"/>
      <c r="C161" s="111"/>
      <c r="D161" s="111"/>
      <c r="E161" s="111"/>
      <c r="F161" s="111"/>
      <c r="G161" s="112"/>
      <c r="H161" s="113"/>
      <c r="I161" s="67"/>
      <c r="J161" s="67"/>
      <c r="K161" s="67"/>
    </row>
    <row r="162">
      <c r="B162" s="111"/>
      <c r="C162" s="111"/>
      <c r="D162" s="111"/>
      <c r="E162" s="111"/>
      <c r="F162" s="111"/>
      <c r="G162" s="112"/>
      <c r="H162" s="113"/>
      <c r="I162" s="67"/>
      <c r="J162" s="67"/>
      <c r="K162" s="67"/>
    </row>
    <row r="163">
      <c r="B163" s="111"/>
      <c r="C163" s="111"/>
      <c r="D163" s="111"/>
      <c r="E163" s="111"/>
      <c r="F163" s="111"/>
      <c r="G163" s="112"/>
      <c r="H163" s="113"/>
      <c r="I163" s="67"/>
      <c r="J163" s="67"/>
      <c r="K163" s="67"/>
    </row>
    <row r="164">
      <c r="B164" s="111"/>
      <c r="C164" s="111"/>
      <c r="D164" s="111"/>
      <c r="E164" s="111"/>
      <c r="F164" s="111"/>
      <c r="G164" s="112"/>
      <c r="H164" s="113"/>
      <c r="I164" s="67"/>
      <c r="J164" s="67"/>
      <c r="K164" s="67"/>
    </row>
    <row r="165">
      <c r="B165" s="111"/>
      <c r="C165" s="111"/>
      <c r="D165" s="111"/>
      <c r="E165" s="111"/>
      <c r="F165" s="111"/>
      <c r="G165" s="112"/>
      <c r="H165" s="113"/>
      <c r="I165" s="67"/>
      <c r="J165" s="67"/>
      <c r="K165" s="67"/>
    </row>
    <row r="166">
      <c r="B166" s="111"/>
      <c r="C166" s="111"/>
      <c r="D166" s="111"/>
      <c r="E166" s="111"/>
      <c r="F166" s="111"/>
      <c r="G166" s="112"/>
      <c r="H166" s="113"/>
      <c r="I166" s="67"/>
      <c r="J166" s="67"/>
      <c r="K166" s="67"/>
    </row>
    <row r="167">
      <c r="B167" s="111"/>
      <c r="C167" s="111"/>
      <c r="D167" s="111"/>
      <c r="E167" s="111"/>
      <c r="F167" s="111"/>
      <c r="G167" s="112"/>
      <c r="H167" s="113"/>
      <c r="I167" s="67"/>
      <c r="J167" s="67"/>
      <c r="K167" s="67"/>
    </row>
    <row r="168">
      <c r="B168" s="111"/>
      <c r="C168" s="111"/>
      <c r="D168" s="111"/>
      <c r="E168" s="111"/>
      <c r="F168" s="111"/>
      <c r="G168" s="112"/>
      <c r="H168" s="113"/>
      <c r="I168" s="67"/>
      <c r="J168" s="67"/>
      <c r="K168" s="67"/>
    </row>
    <row r="169">
      <c r="B169" s="111"/>
      <c r="C169" s="111"/>
      <c r="D169" s="111"/>
      <c r="E169" s="111"/>
      <c r="F169" s="111"/>
      <c r="G169" s="112"/>
      <c r="H169" s="113"/>
      <c r="I169" s="67"/>
      <c r="J169" s="67"/>
      <c r="K169" s="67"/>
    </row>
    <row r="170">
      <c r="B170" s="111"/>
      <c r="C170" s="111"/>
      <c r="D170" s="111"/>
      <c r="E170" s="111"/>
      <c r="F170" s="111"/>
      <c r="G170" s="112"/>
      <c r="H170" s="113"/>
      <c r="I170" s="67"/>
      <c r="J170" s="67"/>
      <c r="K170" s="67"/>
    </row>
    <row r="171">
      <c r="B171" s="111"/>
      <c r="C171" s="111"/>
      <c r="D171" s="111"/>
      <c r="E171" s="111"/>
      <c r="F171" s="111"/>
      <c r="G171" s="112"/>
      <c r="H171" s="113"/>
      <c r="I171" s="67"/>
      <c r="J171" s="67"/>
      <c r="K171" s="67"/>
    </row>
    <row r="172">
      <c r="B172" s="111"/>
      <c r="C172" s="111"/>
      <c r="D172" s="111"/>
      <c r="E172" s="111"/>
      <c r="F172" s="111"/>
      <c r="G172" s="112"/>
      <c r="H172" s="113"/>
      <c r="I172" s="67"/>
      <c r="J172" s="67"/>
      <c r="K172" s="67"/>
    </row>
    <row r="173">
      <c r="B173" s="111"/>
      <c r="C173" s="111"/>
      <c r="D173" s="111"/>
      <c r="E173" s="111"/>
      <c r="F173" s="111"/>
      <c r="G173" s="112"/>
      <c r="H173" s="113"/>
      <c r="I173" s="67"/>
      <c r="J173" s="67"/>
      <c r="K173" s="67"/>
    </row>
    <row r="174">
      <c r="B174" s="111"/>
      <c r="C174" s="111"/>
      <c r="D174" s="111"/>
      <c r="E174" s="111"/>
      <c r="F174" s="111"/>
      <c r="G174" s="112"/>
      <c r="H174" s="113"/>
      <c r="I174" s="67"/>
      <c r="J174" s="67"/>
      <c r="K174" s="67"/>
    </row>
    <row r="175">
      <c r="B175" s="111"/>
      <c r="C175" s="111"/>
      <c r="D175" s="111"/>
      <c r="E175" s="111"/>
      <c r="F175" s="111"/>
      <c r="G175" s="112"/>
      <c r="H175" s="113"/>
      <c r="I175" s="67"/>
      <c r="J175" s="67"/>
      <c r="K175" s="67"/>
    </row>
    <row r="176">
      <c r="B176" s="111"/>
      <c r="C176" s="111"/>
      <c r="D176" s="111"/>
      <c r="E176" s="111"/>
      <c r="F176" s="111"/>
      <c r="G176" s="112"/>
      <c r="H176" s="113"/>
      <c r="I176" s="67"/>
      <c r="J176" s="67"/>
      <c r="K176" s="67"/>
    </row>
    <row r="177">
      <c r="B177" s="111"/>
      <c r="C177" s="111"/>
      <c r="D177" s="111"/>
      <c r="E177" s="111"/>
      <c r="F177" s="111"/>
      <c r="G177" s="112"/>
      <c r="H177" s="113"/>
      <c r="I177" s="67"/>
      <c r="J177" s="67"/>
      <c r="K177" s="67"/>
    </row>
    <row r="178">
      <c r="B178" s="111"/>
      <c r="C178" s="111"/>
      <c r="D178" s="111"/>
      <c r="E178" s="111"/>
      <c r="F178" s="111"/>
      <c r="G178" s="112"/>
      <c r="H178" s="113"/>
      <c r="I178" s="67"/>
      <c r="J178" s="67"/>
      <c r="K178" s="67"/>
    </row>
    <row r="179">
      <c r="B179" s="111"/>
      <c r="C179" s="111"/>
      <c r="D179" s="111"/>
      <c r="E179" s="111"/>
      <c r="F179" s="111"/>
      <c r="G179" s="112"/>
      <c r="H179" s="113"/>
      <c r="I179" s="67"/>
      <c r="J179" s="67"/>
      <c r="K179" s="67"/>
    </row>
    <row r="180">
      <c r="B180" s="111"/>
      <c r="C180" s="111"/>
      <c r="D180" s="111"/>
      <c r="E180" s="111"/>
      <c r="F180" s="111"/>
      <c r="G180" s="112"/>
      <c r="H180" s="113"/>
      <c r="I180" s="67"/>
      <c r="J180" s="67"/>
      <c r="K180" s="67"/>
    </row>
    <row r="181">
      <c r="B181" s="111"/>
      <c r="C181" s="111"/>
      <c r="D181" s="111"/>
      <c r="E181" s="111"/>
      <c r="F181" s="111"/>
      <c r="G181" s="112"/>
      <c r="H181" s="113"/>
      <c r="I181" s="67"/>
      <c r="J181" s="67"/>
      <c r="K181" s="67"/>
    </row>
    <row r="182">
      <c r="B182" s="111"/>
      <c r="C182" s="111"/>
      <c r="D182" s="111"/>
      <c r="E182" s="111"/>
      <c r="F182" s="111"/>
      <c r="G182" s="112"/>
      <c r="H182" s="113"/>
      <c r="I182" s="67"/>
      <c r="J182" s="67"/>
      <c r="K182" s="67"/>
    </row>
    <row r="183">
      <c r="B183" s="111"/>
      <c r="C183" s="111"/>
      <c r="D183" s="111"/>
      <c r="E183" s="111"/>
      <c r="F183" s="111"/>
      <c r="G183" s="112"/>
      <c r="H183" s="113"/>
      <c r="I183" s="67"/>
      <c r="J183" s="67"/>
      <c r="K183" s="67"/>
    </row>
    <row r="184">
      <c r="B184" s="111"/>
      <c r="C184" s="111"/>
      <c r="D184" s="111"/>
      <c r="E184" s="111"/>
      <c r="F184" s="111"/>
      <c r="G184" s="112"/>
      <c r="H184" s="113"/>
      <c r="I184" s="67"/>
      <c r="J184" s="67"/>
      <c r="K184" s="67"/>
    </row>
    <row r="185">
      <c r="B185" s="111"/>
      <c r="C185" s="111"/>
      <c r="D185" s="111"/>
      <c r="E185" s="111"/>
      <c r="F185" s="111"/>
      <c r="G185" s="112"/>
      <c r="H185" s="113"/>
      <c r="I185" s="67"/>
      <c r="J185" s="67"/>
      <c r="K185" s="67"/>
    </row>
    <row r="186">
      <c r="B186" s="111"/>
      <c r="C186" s="111"/>
      <c r="D186" s="111"/>
      <c r="E186" s="111"/>
      <c r="F186" s="111"/>
      <c r="G186" s="112"/>
      <c r="H186" s="113"/>
      <c r="I186" s="67"/>
      <c r="J186" s="67"/>
      <c r="K186" s="67"/>
    </row>
    <row r="187">
      <c r="B187" s="111"/>
      <c r="C187" s="111"/>
      <c r="D187" s="111"/>
      <c r="E187" s="111"/>
      <c r="F187" s="111"/>
      <c r="G187" s="112"/>
      <c r="H187" s="113"/>
      <c r="I187" s="67"/>
      <c r="J187" s="67"/>
      <c r="K187" s="67"/>
    </row>
    <row r="188">
      <c r="B188" s="111"/>
      <c r="C188" s="111"/>
      <c r="D188" s="111"/>
      <c r="E188" s="111"/>
      <c r="F188" s="111"/>
      <c r="G188" s="112"/>
      <c r="H188" s="113"/>
      <c r="I188" s="67"/>
      <c r="J188" s="67"/>
      <c r="K188" s="67"/>
    </row>
    <row r="189">
      <c r="B189" s="111"/>
      <c r="C189" s="111"/>
      <c r="D189" s="111"/>
      <c r="E189" s="111"/>
      <c r="F189" s="111"/>
      <c r="G189" s="112"/>
      <c r="H189" s="113"/>
      <c r="I189" s="67"/>
      <c r="J189" s="67"/>
      <c r="K189" s="67"/>
    </row>
    <row r="190">
      <c r="B190" s="111"/>
      <c r="C190" s="111"/>
      <c r="D190" s="111"/>
      <c r="E190" s="111"/>
      <c r="F190" s="111"/>
      <c r="G190" s="112"/>
      <c r="H190" s="113"/>
      <c r="I190" s="67"/>
      <c r="J190" s="67"/>
      <c r="K190" s="67"/>
    </row>
    <row r="191">
      <c r="B191" s="111"/>
      <c r="C191" s="111"/>
      <c r="D191" s="111"/>
      <c r="E191" s="111"/>
      <c r="F191" s="111"/>
      <c r="G191" s="112"/>
      <c r="H191" s="113"/>
      <c r="I191" s="67"/>
      <c r="J191" s="67"/>
      <c r="K191" s="67"/>
    </row>
    <row r="192">
      <c r="B192" s="111"/>
      <c r="C192" s="111"/>
      <c r="D192" s="111"/>
      <c r="E192" s="111"/>
      <c r="F192" s="111"/>
      <c r="G192" s="112"/>
      <c r="H192" s="113"/>
      <c r="I192" s="67"/>
      <c r="J192" s="67"/>
      <c r="K192" s="67"/>
    </row>
    <row r="193">
      <c r="B193" s="111"/>
      <c r="C193" s="111"/>
      <c r="D193" s="111"/>
      <c r="E193" s="111"/>
      <c r="F193" s="111"/>
      <c r="G193" s="112"/>
      <c r="H193" s="113"/>
      <c r="I193" s="67"/>
      <c r="J193" s="67"/>
      <c r="K193" s="67"/>
    </row>
    <row r="194">
      <c r="B194" s="111"/>
      <c r="C194" s="111"/>
      <c r="D194" s="111"/>
      <c r="E194" s="111"/>
      <c r="F194" s="111"/>
      <c r="G194" s="112"/>
      <c r="H194" s="113"/>
      <c r="I194" s="67"/>
      <c r="J194" s="67"/>
      <c r="K194" s="67"/>
    </row>
    <row r="195">
      <c r="B195" s="111"/>
      <c r="C195" s="111"/>
      <c r="D195" s="111"/>
      <c r="E195" s="111"/>
      <c r="F195" s="111"/>
      <c r="G195" s="112"/>
      <c r="H195" s="113"/>
      <c r="I195" s="67"/>
      <c r="J195" s="67"/>
      <c r="K195" s="67"/>
    </row>
    <row r="196">
      <c r="B196" s="111"/>
      <c r="C196" s="111"/>
      <c r="D196" s="111"/>
      <c r="E196" s="111"/>
      <c r="F196" s="111"/>
      <c r="G196" s="112"/>
      <c r="H196" s="113"/>
      <c r="I196" s="67"/>
      <c r="J196" s="67"/>
      <c r="K196" s="67"/>
    </row>
    <row r="197">
      <c r="B197" s="111"/>
      <c r="C197" s="111"/>
      <c r="D197" s="111"/>
      <c r="E197" s="111"/>
      <c r="F197" s="111"/>
      <c r="G197" s="112"/>
      <c r="H197" s="113"/>
      <c r="I197" s="67"/>
      <c r="J197" s="67"/>
      <c r="K197" s="67"/>
    </row>
    <row r="198">
      <c r="B198" s="111"/>
      <c r="C198" s="111"/>
      <c r="D198" s="111"/>
      <c r="E198" s="111"/>
      <c r="F198" s="111"/>
      <c r="G198" s="112"/>
      <c r="H198" s="113"/>
      <c r="I198" s="67"/>
      <c r="J198" s="67"/>
      <c r="K198" s="67"/>
    </row>
    <row r="199">
      <c r="B199" s="111"/>
      <c r="C199" s="111"/>
      <c r="D199" s="111"/>
      <c r="E199" s="111"/>
      <c r="F199" s="111"/>
      <c r="G199" s="112"/>
      <c r="H199" s="113"/>
      <c r="I199" s="67"/>
      <c r="J199" s="67"/>
      <c r="K199" s="67"/>
    </row>
    <row r="200">
      <c r="B200" s="111"/>
      <c r="C200" s="111"/>
      <c r="D200" s="111"/>
      <c r="E200" s="111"/>
      <c r="F200" s="111"/>
      <c r="G200" s="112"/>
      <c r="H200" s="113"/>
      <c r="I200" s="67"/>
      <c r="J200" s="67"/>
      <c r="K200" s="67"/>
    </row>
    <row r="201">
      <c r="B201" s="111"/>
      <c r="C201" s="111"/>
      <c r="D201" s="111"/>
      <c r="E201" s="111"/>
      <c r="F201" s="111"/>
      <c r="G201" s="112"/>
      <c r="H201" s="113"/>
      <c r="I201" s="67"/>
      <c r="J201" s="67"/>
      <c r="K201" s="67"/>
    </row>
    <row r="202">
      <c r="B202" s="111"/>
      <c r="C202" s="111"/>
      <c r="D202" s="111"/>
      <c r="E202" s="111"/>
      <c r="F202" s="111"/>
      <c r="G202" s="112"/>
      <c r="H202" s="113"/>
      <c r="I202" s="67"/>
      <c r="J202" s="67"/>
      <c r="K202" s="67"/>
    </row>
    <row r="203">
      <c r="B203" s="111"/>
      <c r="C203" s="111"/>
      <c r="D203" s="111"/>
      <c r="E203" s="111"/>
      <c r="F203" s="111"/>
      <c r="G203" s="112"/>
      <c r="H203" s="113"/>
      <c r="I203" s="67"/>
      <c r="J203" s="67"/>
      <c r="K203" s="67"/>
    </row>
    <row r="204">
      <c r="B204" s="111"/>
      <c r="C204" s="111"/>
      <c r="D204" s="111"/>
      <c r="E204" s="111"/>
      <c r="F204" s="111"/>
      <c r="G204" s="112"/>
      <c r="H204" s="113"/>
      <c r="I204" s="67"/>
      <c r="J204" s="67"/>
      <c r="K204" s="67"/>
    </row>
    <row r="205">
      <c r="B205" s="111"/>
      <c r="C205" s="111"/>
      <c r="D205" s="111"/>
      <c r="E205" s="111"/>
      <c r="F205" s="111"/>
      <c r="G205" s="112"/>
      <c r="H205" s="113"/>
      <c r="I205" s="67"/>
      <c r="J205" s="67"/>
      <c r="K205" s="67"/>
    </row>
    <row r="206">
      <c r="B206" s="111"/>
      <c r="C206" s="111"/>
      <c r="D206" s="111"/>
      <c r="E206" s="111"/>
      <c r="F206" s="111"/>
      <c r="G206" s="112"/>
      <c r="H206" s="113"/>
      <c r="I206" s="67"/>
      <c r="J206" s="67"/>
      <c r="K206" s="67"/>
    </row>
    <row r="207">
      <c r="B207" s="111"/>
      <c r="C207" s="111"/>
      <c r="D207" s="111"/>
      <c r="E207" s="111"/>
      <c r="F207" s="111"/>
      <c r="G207" s="112"/>
      <c r="H207" s="113"/>
      <c r="I207" s="67"/>
      <c r="J207" s="67"/>
      <c r="K207" s="67"/>
    </row>
    <row r="208">
      <c r="B208" s="111"/>
      <c r="C208" s="111"/>
      <c r="D208" s="111"/>
      <c r="E208" s="111"/>
      <c r="F208" s="111"/>
      <c r="G208" s="112"/>
      <c r="H208" s="113"/>
      <c r="I208" s="67"/>
      <c r="J208" s="67"/>
      <c r="K208" s="67"/>
    </row>
    <row r="209">
      <c r="B209" s="111"/>
      <c r="C209" s="111"/>
      <c r="D209" s="111"/>
      <c r="E209" s="111"/>
      <c r="F209" s="111"/>
      <c r="G209" s="112"/>
      <c r="H209" s="113"/>
      <c r="I209" s="67"/>
      <c r="J209" s="67"/>
      <c r="K209" s="67"/>
    </row>
    <row r="210">
      <c r="B210" s="111"/>
      <c r="C210" s="111"/>
      <c r="D210" s="111"/>
      <c r="E210" s="111"/>
      <c r="F210" s="111"/>
      <c r="G210" s="112"/>
      <c r="H210" s="113"/>
      <c r="I210" s="67"/>
      <c r="J210" s="67"/>
      <c r="K210" s="67"/>
    </row>
    <row r="211">
      <c r="B211" s="111"/>
      <c r="C211" s="111"/>
      <c r="D211" s="111"/>
      <c r="E211" s="111"/>
      <c r="F211" s="111"/>
      <c r="G211" s="112"/>
      <c r="H211" s="113"/>
      <c r="I211" s="67"/>
      <c r="J211" s="67"/>
      <c r="K211" s="67"/>
    </row>
    <row r="212">
      <c r="B212" s="111"/>
      <c r="C212" s="111"/>
      <c r="D212" s="111"/>
      <c r="E212" s="111"/>
      <c r="F212" s="111"/>
      <c r="G212" s="112"/>
      <c r="H212" s="113"/>
      <c r="I212" s="67"/>
      <c r="J212" s="67"/>
      <c r="K212" s="67"/>
    </row>
    <row r="213">
      <c r="B213" s="111"/>
      <c r="C213" s="111"/>
      <c r="D213" s="111"/>
      <c r="E213" s="111"/>
      <c r="F213" s="111"/>
      <c r="G213" s="112"/>
      <c r="H213" s="113"/>
      <c r="I213" s="67"/>
      <c r="J213" s="67"/>
      <c r="K213" s="67"/>
    </row>
    <row r="214">
      <c r="B214" s="111"/>
      <c r="C214" s="111"/>
      <c r="D214" s="111"/>
      <c r="E214" s="111"/>
      <c r="F214" s="111"/>
      <c r="G214" s="112"/>
      <c r="H214" s="113"/>
      <c r="I214" s="67"/>
      <c r="J214" s="67"/>
      <c r="K214" s="67"/>
    </row>
    <row r="215">
      <c r="B215" s="111"/>
      <c r="C215" s="111"/>
      <c r="D215" s="111"/>
      <c r="E215" s="111"/>
      <c r="F215" s="111"/>
      <c r="G215" s="112"/>
      <c r="H215" s="113"/>
      <c r="I215" s="67"/>
      <c r="J215" s="67"/>
      <c r="K215" s="67"/>
    </row>
    <row r="216">
      <c r="B216" s="111"/>
      <c r="C216" s="111"/>
      <c r="D216" s="111"/>
      <c r="E216" s="111"/>
      <c r="F216" s="111"/>
      <c r="G216" s="112"/>
      <c r="H216" s="113"/>
      <c r="I216" s="67"/>
      <c r="J216" s="67"/>
      <c r="K216" s="67"/>
    </row>
    <row r="217">
      <c r="B217" s="111"/>
      <c r="C217" s="111"/>
      <c r="D217" s="111"/>
      <c r="E217" s="111"/>
      <c r="F217" s="111"/>
      <c r="G217" s="112"/>
      <c r="H217" s="113"/>
      <c r="I217" s="67"/>
      <c r="J217" s="67"/>
      <c r="K217" s="67"/>
    </row>
    <row r="218">
      <c r="B218" s="111"/>
      <c r="C218" s="111"/>
      <c r="D218" s="111"/>
      <c r="E218" s="111"/>
      <c r="F218" s="111"/>
      <c r="G218" s="112"/>
      <c r="H218" s="113"/>
      <c r="I218" s="67"/>
      <c r="J218" s="67"/>
      <c r="K218" s="67"/>
    </row>
    <row r="219">
      <c r="B219" s="111"/>
      <c r="C219" s="111"/>
      <c r="D219" s="111"/>
      <c r="E219" s="111"/>
      <c r="F219" s="111"/>
      <c r="G219" s="112"/>
      <c r="H219" s="113"/>
      <c r="I219" s="67"/>
      <c r="J219" s="67"/>
      <c r="K219" s="67"/>
    </row>
    <row r="220">
      <c r="B220" s="111"/>
      <c r="C220" s="111"/>
      <c r="D220" s="111"/>
      <c r="E220" s="111"/>
      <c r="F220" s="111"/>
      <c r="G220" s="112"/>
      <c r="H220" s="113"/>
      <c r="I220" s="67"/>
      <c r="J220" s="67"/>
      <c r="K220" s="67"/>
    </row>
    <row r="221">
      <c r="B221" s="111"/>
      <c r="C221" s="111"/>
      <c r="D221" s="111"/>
      <c r="E221" s="111"/>
      <c r="F221" s="111"/>
      <c r="G221" s="112"/>
      <c r="H221" s="113"/>
      <c r="I221" s="67"/>
      <c r="J221" s="67"/>
      <c r="K221" s="67"/>
    </row>
    <row r="222">
      <c r="B222" s="111"/>
      <c r="C222" s="111"/>
      <c r="D222" s="111"/>
      <c r="E222" s="111"/>
      <c r="F222" s="111"/>
      <c r="G222" s="112"/>
      <c r="H222" s="113"/>
      <c r="I222" s="67"/>
      <c r="J222" s="67"/>
      <c r="K222" s="67"/>
    </row>
    <row r="223">
      <c r="B223" s="111"/>
      <c r="C223" s="111"/>
      <c r="D223" s="111"/>
      <c r="E223" s="111"/>
      <c r="F223" s="111"/>
      <c r="G223" s="112"/>
      <c r="H223" s="113"/>
      <c r="I223" s="67"/>
      <c r="J223" s="67"/>
      <c r="K223" s="67"/>
    </row>
    <row r="224">
      <c r="B224" s="111"/>
      <c r="C224" s="111"/>
      <c r="D224" s="111"/>
      <c r="E224" s="111"/>
      <c r="F224" s="111"/>
      <c r="G224" s="112"/>
      <c r="H224" s="113"/>
      <c r="I224" s="67"/>
      <c r="J224" s="67"/>
      <c r="K224" s="67"/>
    </row>
    <row r="225">
      <c r="B225" s="111"/>
      <c r="C225" s="111"/>
      <c r="D225" s="111"/>
      <c r="E225" s="111"/>
      <c r="F225" s="111"/>
      <c r="G225" s="112"/>
      <c r="H225" s="113"/>
      <c r="I225" s="67"/>
      <c r="J225" s="67"/>
      <c r="K225" s="67"/>
    </row>
    <row r="226">
      <c r="B226" s="111"/>
      <c r="C226" s="111"/>
      <c r="D226" s="111"/>
      <c r="E226" s="111"/>
      <c r="F226" s="111"/>
      <c r="G226" s="112"/>
      <c r="H226" s="113"/>
      <c r="I226" s="67"/>
      <c r="J226" s="67"/>
      <c r="K226" s="67"/>
    </row>
    <row r="227">
      <c r="B227" s="111"/>
      <c r="C227" s="111"/>
      <c r="D227" s="111"/>
      <c r="E227" s="111"/>
      <c r="F227" s="111"/>
      <c r="G227" s="112"/>
      <c r="H227" s="113"/>
      <c r="I227" s="67"/>
      <c r="J227" s="67"/>
      <c r="K227" s="67"/>
    </row>
    <row r="228">
      <c r="B228" s="111"/>
      <c r="C228" s="111"/>
      <c r="D228" s="111"/>
      <c r="E228" s="111"/>
      <c r="F228" s="111"/>
      <c r="G228" s="112"/>
      <c r="H228" s="113"/>
      <c r="I228" s="67"/>
      <c r="J228" s="67"/>
      <c r="K228" s="67"/>
    </row>
    <row r="229">
      <c r="B229" s="111"/>
      <c r="C229" s="111"/>
      <c r="D229" s="111"/>
      <c r="E229" s="111"/>
      <c r="F229" s="111"/>
      <c r="G229" s="112"/>
      <c r="H229" s="113"/>
      <c r="I229" s="67"/>
      <c r="J229" s="67"/>
      <c r="K229" s="67"/>
    </row>
    <row r="230">
      <c r="B230" s="111"/>
      <c r="C230" s="111"/>
      <c r="D230" s="111"/>
      <c r="E230" s="111"/>
      <c r="F230" s="111"/>
      <c r="G230" s="112"/>
      <c r="H230" s="113"/>
      <c r="I230" s="67"/>
      <c r="J230" s="67"/>
      <c r="K230" s="67"/>
    </row>
    <row r="231">
      <c r="B231" s="111"/>
      <c r="C231" s="111"/>
      <c r="D231" s="111"/>
      <c r="E231" s="111"/>
      <c r="F231" s="111"/>
      <c r="G231" s="112"/>
      <c r="H231" s="113"/>
      <c r="I231" s="67"/>
      <c r="J231" s="67"/>
      <c r="K231" s="67"/>
    </row>
    <row r="232">
      <c r="B232" s="111"/>
      <c r="C232" s="111"/>
      <c r="D232" s="111"/>
      <c r="E232" s="111"/>
      <c r="F232" s="111"/>
      <c r="G232" s="112"/>
      <c r="H232" s="113"/>
      <c r="I232" s="67"/>
      <c r="J232" s="67"/>
      <c r="K232" s="67"/>
    </row>
    <row r="233">
      <c r="B233" s="111"/>
      <c r="C233" s="111"/>
      <c r="D233" s="111"/>
      <c r="E233" s="111"/>
      <c r="F233" s="111"/>
      <c r="G233" s="112"/>
      <c r="H233" s="113"/>
      <c r="I233" s="67"/>
      <c r="J233" s="67"/>
      <c r="K233" s="67"/>
    </row>
    <row r="234">
      <c r="B234" s="111"/>
      <c r="C234" s="111"/>
      <c r="D234" s="111"/>
      <c r="E234" s="111"/>
      <c r="F234" s="111"/>
      <c r="G234" s="112"/>
      <c r="H234" s="113"/>
      <c r="I234" s="67"/>
      <c r="J234" s="67"/>
      <c r="K234" s="67"/>
    </row>
    <row r="235">
      <c r="B235" s="111"/>
      <c r="C235" s="111"/>
      <c r="D235" s="111"/>
      <c r="E235" s="111"/>
      <c r="F235" s="111"/>
      <c r="G235" s="112"/>
      <c r="H235" s="113"/>
      <c r="I235" s="67"/>
      <c r="J235" s="67"/>
      <c r="K235" s="67"/>
    </row>
    <row r="236">
      <c r="B236" s="111"/>
      <c r="C236" s="111"/>
      <c r="D236" s="111"/>
      <c r="E236" s="111"/>
      <c r="F236" s="111"/>
      <c r="G236" s="112"/>
      <c r="H236" s="113"/>
      <c r="I236" s="67"/>
      <c r="J236" s="67"/>
      <c r="K236" s="67"/>
    </row>
    <row r="237">
      <c r="B237" s="111"/>
      <c r="C237" s="111"/>
      <c r="D237" s="111"/>
      <c r="E237" s="111"/>
      <c r="F237" s="111"/>
      <c r="G237" s="112"/>
      <c r="H237" s="113"/>
      <c r="I237" s="67"/>
      <c r="J237" s="67"/>
      <c r="K237" s="67"/>
    </row>
    <row r="238">
      <c r="B238" s="111"/>
      <c r="C238" s="111"/>
      <c r="D238" s="111"/>
      <c r="E238" s="111"/>
      <c r="F238" s="111"/>
      <c r="G238" s="112"/>
      <c r="H238" s="113"/>
      <c r="I238" s="67"/>
      <c r="J238" s="67"/>
      <c r="K238" s="67"/>
    </row>
    <row r="239">
      <c r="B239" s="111"/>
      <c r="C239" s="111"/>
      <c r="D239" s="111"/>
      <c r="E239" s="111"/>
      <c r="F239" s="111"/>
      <c r="G239" s="112"/>
      <c r="H239" s="113"/>
      <c r="I239" s="67"/>
      <c r="J239" s="67"/>
      <c r="K239" s="67"/>
    </row>
    <row r="240">
      <c r="B240" s="111"/>
      <c r="C240" s="111"/>
      <c r="D240" s="111"/>
      <c r="E240" s="111"/>
      <c r="F240" s="111"/>
      <c r="G240" s="112"/>
      <c r="H240" s="113"/>
      <c r="I240" s="67"/>
      <c r="J240" s="67"/>
      <c r="K240" s="67"/>
    </row>
    <row r="241">
      <c r="B241" s="111"/>
      <c r="C241" s="111"/>
      <c r="D241" s="111"/>
      <c r="E241" s="111"/>
      <c r="F241" s="111"/>
      <c r="G241" s="112"/>
      <c r="H241" s="113"/>
      <c r="I241" s="67"/>
      <c r="J241" s="67"/>
      <c r="K241" s="67"/>
    </row>
    <row r="242">
      <c r="B242" s="111"/>
      <c r="C242" s="111"/>
      <c r="D242" s="111"/>
      <c r="E242" s="111"/>
      <c r="F242" s="111"/>
      <c r="G242" s="112"/>
      <c r="H242" s="113"/>
      <c r="I242" s="67"/>
      <c r="J242" s="67"/>
      <c r="K242" s="67"/>
    </row>
    <row r="243">
      <c r="B243" s="111"/>
      <c r="C243" s="111"/>
      <c r="D243" s="111"/>
      <c r="E243" s="111"/>
      <c r="F243" s="111"/>
      <c r="G243" s="112"/>
      <c r="H243" s="113"/>
      <c r="I243" s="67"/>
      <c r="J243" s="67"/>
      <c r="K243" s="67"/>
    </row>
    <row r="244">
      <c r="B244" s="111"/>
      <c r="C244" s="111"/>
      <c r="D244" s="111"/>
      <c r="E244" s="111"/>
      <c r="F244" s="111"/>
      <c r="G244" s="112"/>
      <c r="H244" s="113"/>
      <c r="I244" s="67"/>
      <c r="J244" s="67"/>
      <c r="K244" s="67"/>
    </row>
    <row r="245">
      <c r="B245" s="111"/>
      <c r="C245" s="111"/>
      <c r="D245" s="111"/>
      <c r="E245" s="111"/>
      <c r="F245" s="111"/>
      <c r="G245" s="112"/>
      <c r="H245" s="113"/>
      <c r="I245" s="67"/>
      <c r="J245" s="67"/>
      <c r="K245" s="67"/>
    </row>
    <row r="246">
      <c r="B246" s="111"/>
      <c r="C246" s="111"/>
      <c r="D246" s="111"/>
      <c r="E246" s="111"/>
      <c r="F246" s="111"/>
      <c r="G246" s="112"/>
      <c r="H246" s="113"/>
      <c r="I246" s="67"/>
      <c r="J246" s="67"/>
      <c r="K246" s="67"/>
    </row>
    <row r="247">
      <c r="B247" s="111"/>
      <c r="C247" s="111"/>
      <c r="D247" s="111"/>
      <c r="E247" s="111"/>
      <c r="F247" s="111"/>
      <c r="G247" s="112"/>
      <c r="H247" s="113"/>
      <c r="I247" s="67"/>
      <c r="J247" s="67"/>
      <c r="K247" s="67"/>
    </row>
    <row r="248">
      <c r="B248" s="111"/>
      <c r="C248" s="111"/>
      <c r="D248" s="111"/>
      <c r="E248" s="111"/>
      <c r="F248" s="111"/>
      <c r="G248" s="112"/>
      <c r="H248" s="113"/>
      <c r="I248" s="67"/>
      <c r="J248" s="67"/>
      <c r="K248" s="67"/>
    </row>
    <row r="249">
      <c r="B249" s="111"/>
      <c r="C249" s="111"/>
      <c r="D249" s="111"/>
      <c r="E249" s="111"/>
      <c r="F249" s="111"/>
      <c r="G249" s="112"/>
      <c r="H249" s="113"/>
      <c r="I249" s="67"/>
      <c r="J249" s="67"/>
      <c r="K249" s="67"/>
    </row>
    <row r="250">
      <c r="B250" s="111"/>
      <c r="C250" s="111"/>
      <c r="D250" s="111"/>
      <c r="E250" s="111"/>
      <c r="F250" s="111"/>
      <c r="G250" s="112"/>
      <c r="H250" s="113"/>
      <c r="I250" s="67"/>
      <c r="J250" s="67"/>
      <c r="K250" s="67"/>
    </row>
    <row r="251">
      <c r="B251" s="111"/>
      <c r="C251" s="111"/>
      <c r="D251" s="111"/>
      <c r="E251" s="111"/>
      <c r="F251" s="111"/>
      <c r="G251" s="112"/>
      <c r="H251" s="113"/>
      <c r="I251" s="67"/>
      <c r="J251" s="67"/>
      <c r="K251" s="67"/>
    </row>
    <row r="252">
      <c r="B252" s="111"/>
      <c r="C252" s="111"/>
      <c r="D252" s="111"/>
      <c r="E252" s="111"/>
      <c r="F252" s="111"/>
      <c r="G252" s="112"/>
      <c r="H252" s="113"/>
      <c r="I252" s="67"/>
      <c r="J252" s="67"/>
      <c r="K252" s="67"/>
    </row>
    <row r="253">
      <c r="B253" s="111"/>
      <c r="C253" s="111"/>
      <c r="D253" s="111"/>
      <c r="E253" s="111"/>
      <c r="F253" s="111"/>
      <c r="G253" s="112"/>
      <c r="H253" s="113"/>
      <c r="I253" s="67"/>
      <c r="J253" s="67"/>
      <c r="K253" s="67"/>
    </row>
    <row r="254">
      <c r="B254" s="111"/>
      <c r="C254" s="111"/>
      <c r="D254" s="111"/>
      <c r="E254" s="111"/>
      <c r="F254" s="111"/>
      <c r="G254" s="112"/>
      <c r="H254" s="113"/>
      <c r="I254" s="67"/>
      <c r="J254" s="67"/>
      <c r="K254" s="67"/>
    </row>
    <row r="255">
      <c r="B255" s="111"/>
      <c r="C255" s="111"/>
      <c r="D255" s="111"/>
      <c r="E255" s="111"/>
      <c r="F255" s="111"/>
      <c r="G255" s="112"/>
      <c r="H255" s="113"/>
      <c r="I255" s="67"/>
      <c r="J255" s="67"/>
      <c r="K255" s="67"/>
    </row>
    <row r="256">
      <c r="B256" s="111"/>
      <c r="C256" s="111"/>
      <c r="D256" s="111"/>
      <c r="E256" s="111"/>
      <c r="F256" s="111"/>
      <c r="G256" s="112"/>
      <c r="H256" s="113"/>
      <c r="I256" s="67"/>
      <c r="J256" s="67"/>
      <c r="K256" s="67"/>
    </row>
    <row r="257">
      <c r="B257" s="111"/>
      <c r="C257" s="111"/>
      <c r="D257" s="111"/>
      <c r="E257" s="111"/>
      <c r="F257" s="111"/>
      <c r="G257" s="112"/>
      <c r="H257" s="113"/>
      <c r="I257" s="67"/>
      <c r="J257" s="67"/>
      <c r="K257" s="67"/>
    </row>
    <row r="258">
      <c r="B258" s="111"/>
      <c r="C258" s="111"/>
      <c r="D258" s="111"/>
      <c r="E258" s="111"/>
      <c r="F258" s="111"/>
      <c r="G258" s="112"/>
      <c r="H258" s="113"/>
      <c r="I258" s="67"/>
      <c r="J258" s="67"/>
      <c r="K258" s="67"/>
    </row>
    <row r="259">
      <c r="B259" s="111"/>
      <c r="C259" s="111"/>
      <c r="D259" s="111"/>
      <c r="E259" s="111"/>
      <c r="F259" s="111"/>
      <c r="G259" s="112"/>
      <c r="H259" s="113"/>
      <c r="I259" s="67"/>
      <c r="J259" s="67"/>
      <c r="K259" s="67"/>
    </row>
    <row r="260">
      <c r="B260" s="111"/>
      <c r="C260" s="111"/>
      <c r="D260" s="111"/>
      <c r="E260" s="111"/>
      <c r="F260" s="111"/>
      <c r="G260" s="112"/>
      <c r="H260" s="113"/>
      <c r="I260" s="67"/>
      <c r="J260" s="67"/>
      <c r="K260" s="67"/>
    </row>
    <row r="261">
      <c r="B261" s="111"/>
      <c r="C261" s="111"/>
      <c r="D261" s="111"/>
      <c r="E261" s="111"/>
      <c r="F261" s="111"/>
      <c r="G261" s="112"/>
      <c r="H261" s="113"/>
      <c r="I261" s="67"/>
      <c r="J261" s="67"/>
      <c r="K261" s="67"/>
    </row>
    <row r="262">
      <c r="B262" s="111"/>
      <c r="C262" s="111"/>
      <c r="D262" s="111"/>
      <c r="E262" s="111"/>
      <c r="F262" s="111"/>
      <c r="G262" s="112"/>
      <c r="H262" s="113"/>
      <c r="I262" s="67"/>
      <c r="J262" s="67"/>
      <c r="K262" s="67"/>
    </row>
    <row r="263">
      <c r="B263" s="111"/>
      <c r="C263" s="111"/>
      <c r="D263" s="111"/>
      <c r="E263" s="111"/>
      <c r="F263" s="111"/>
      <c r="G263" s="112"/>
      <c r="H263" s="113"/>
      <c r="I263" s="67"/>
      <c r="J263" s="67"/>
      <c r="K263" s="67"/>
    </row>
    <row r="264">
      <c r="B264" s="111"/>
      <c r="C264" s="111"/>
      <c r="D264" s="111"/>
      <c r="E264" s="111"/>
      <c r="F264" s="111"/>
      <c r="G264" s="112"/>
      <c r="H264" s="113"/>
      <c r="I264" s="67"/>
      <c r="J264" s="67"/>
      <c r="K264" s="67"/>
    </row>
    <row r="265">
      <c r="B265" s="111"/>
      <c r="C265" s="111"/>
      <c r="D265" s="111"/>
      <c r="E265" s="111"/>
      <c r="F265" s="111"/>
      <c r="G265" s="112"/>
      <c r="H265" s="113"/>
      <c r="I265" s="67"/>
      <c r="J265" s="67"/>
      <c r="K265" s="67"/>
    </row>
    <row r="266">
      <c r="B266" s="111"/>
      <c r="C266" s="111"/>
      <c r="D266" s="111"/>
      <c r="E266" s="111"/>
      <c r="F266" s="111"/>
      <c r="G266" s="112"/>
      <c r="H266" s="113"/>
      <c r="I266" s="67"/>
      <c r="J266" s="67"/>
      <c r="K266" s="67"/>
    </row>
    <row r="267">
      <c r="B267" s="111"/>
      <c r="C267" s="111"/>
      <c r="D267" s="111"/>
      <c r="E267" s="111"/>
      <c r="F267" s="111"/>
      <c r="G267" s="112"/>
      <c r="H267" s="113"/>
      <c r="I267" s="67"/>
      <c r="J267" s="67"/>
      <c r="K267" s="67"/>
    </row>
    <row r="268">
      <c r="B268" s="111"/>
      <c r="C268" s="111"/>
      <c r="D268" s="111"/>
      <c r="E268" s="111"/>
      <c r="F268" s="111"/>
      <c r="G268" s="112"/>
      <c r="H268" s="113"/>
      <c r="I268" s="67"/>
      <c r="J268" s="67"/>
      <c r="K268" s="67"/>
    </row>
    <row r="269">
      <c r="B269" s="111"/>
      <c r="C269" s="111"/>
      <c r="D269" s="111"/>
      <c r="E269" s="111"/>
      <c r="F269" s="111"/>
      <c r="G269" s="112"/>
      <c r="H269" s="113"/>
      <c r="I269" s="67"/>
      <c r="J269" s="67"/>
      <c r="K269" s="67"/>
    </row>
    <row r="270">
      <c r="B270" s="111"/>
      <c r="C270" s="111"/>
      <c r="D270" s="111"/>
      <c r="E270" s="111"/>
      <c r="F270" s="111"/>
      <c r="G270" s="112"/>
      <c r="H270" s="113"/>
      <c r="I270" s="67"/>
      <c r="J270" s="67"/>
      <c r="K270" s="67"/>
    </row>
    <row r="271">
      <c r="B271" s="111"/>
      <c r="C271" s="111"/>
      <c r="D271" s="111"/>
      <c r="E271" s="111"/>
      <c r="F271" s="111"/>
      <c r="G271" s="112"/>
      <c r="H271" s="113"/>
      <c r="I271" s="67"/>
      <c r="J271" s="67"/>
      <c r="K271" s="67"/>
    </row>
    <row r="272">
      <c r="B272" s="111"/>
      <c r="C272" s="111"/>
      <c r="D272" s="111"/>
      <c r="E272" s="111"/>
      <c r="F272" s="111"/>
      <c r="G272" s="112"/>
      <c r="H272" s="113"/>
      <c r="I272" s="67"/>
      <c r="J272" s="67"/>
      <c r="K272" s="67"/>
    </row>
    <row r="273">
      <c r="B273" s="111"/>
      <c r="C273" s="111"/>
      <c r="D273" s="111"/>
      <c r="E273" s="111"/>
      <c r="F273" s="111"/>
      <c r="G273" s="112"/>
      <c r="H273" s="113"/>
      <c r="I273" s="67"/>
      <c r="J273" s="67"/>
      <c r="K273" s="67"/>
    </row>
    <row r="274">
      <c r="B274" s="111"/>
      <c r="C274" s="111"/>
      <c r="D274" s="111"/>
      <c r="E274" s="111"/>
      <c r="F274" s="111"/>
      <c r="G274" s="112"/>
      <c r="H274" s="113"/>
      <c r="I274" s="67"/>
      <c r="J274" s="67"/>
      <c r="K274" s="67"/>
    </row>
    <row r="275">
      <c r="B275" s="111"/>
      <c r="C275" s="111"/>
      <c r="D275" s="111"/>
      <c r="E275" s="111"/>
      <c r="F275" s="111"/>
      <c r="G275" s="112"/>
      <c r="H275" s="113"/>
      <c r="I275" s="67"/>
      <c r="J275" s="67"/>
      <c r="K275" s="67"/>
    </row>
    <row r="276">
      <c r="B276" s="111"/>
      <c r="C276" s="111"/>
      <c r="D276" s="111"/>
      <c r="E276" s="111"/>
      <c r="F276" s="111"/>
      <c r="G276" s="112"/>
      <c r="H276" s="113"/>
      <c r="I276" s="67"/>
      <c r="J276" s="67"/>
      <c r="K276" s="67"/>
    </row>
    <row r="277">
      <c r="B277" s="111"/>
      <c r="C277" s="111"/>
      <c r="D277" s="111"/>
      <c r="E277" s="111"/>
      <c r="F277" s="111"/>
      <c r="G277" s="112"/>
      <c r="H277" s="113"/>
      <c r="I277" s="67"/>
      <c r="J277" s="67"/>
      <c r="K277" s="67"/>
    </row>
    <row r="278">
      <c r="B278" s="111"/>
      <c r="C278" s="111"/>
      <c r="D278" s="111"/>
      <c r="E278" s="111"/>
      <c r="F278" s="111"/>
      <c r="G278" s="112"/>
      <c r="H278" s="113"/>
      <c r="I278" s="67"/>
      <c r="J278" s="67"/>
      <c r="K278" s="67"/>
    </row>
    <row r="279">
      <c r="B279" s="111"/>
      <c r="C279" s="111"/>
      <c r="D279" s="111"/>
      <c r="E279" s="111"/>
      <c r="F279" s="111"/>
      <c r="G279" s="112"/>
      <c r="H279" s="113"/>
      <c r="I279" s="67"/>
      <c r="J279" s="67"/>
      <c r="K279" s="67"/>
    </row>
    <row r="280">
      <c r="B280" s="111"/>
      <c r="C280" s="111"/>
      <c r="D280" s="111"/>
      <c r="E280" s="111"/>
      <c r="F280" s="111"/>
      <c r="G280" s="112"/>
      <c r="H280" s="113"/>
      <c r="I280" s="67"/>
      <c r="J280" s="67"/>
      <c r="K280" s="67"/>
    </row>
    <row r="281">
      <c r="B281" s="111"/>
      <c r="C281" s="111"/>
      <c r="D281" s="111"/>
      <c r="E281" s="111"/>
      <c r="F281" s="111"/>
      <c r="G281" s="112"/>
      <c r="H281" s="113"/>
      <c r="I281" s="67"/>
      <c r="J281" s="67"/>
      <c r="K281" s="67"/>
    </row>
    <row r="282">
      <c r="B282" s="111"/>
      <c r="C282" s="111"/>
      <c r="D282" s="111"/>
      <c r="E282" s="111"/>
      <c r="F282" s="111"/>
      <c r="G282" s="112"/>
      <c r="H282" s="113"/>
      <c r="I282" s="67"/>
      <c r="J282" s="67"/>
      <c r="K282" s="67"/>
    </row>
    <row r="283">
      <c r="B283" s="111"/>
      <c r="C283" s="111"/>
      <c r="D283" s="111"/>
      <c r="E283" s="111"/>
      <c r="F283" s="111"/>
      <c r="G283" s="112"/>
      <c r="H283" s="113"/>
      <c r="I283" s="67"/>
      <c r="J283" s="67"/>
      <c r="K283" s="67"/>
    </row>
    <row r="284">
      <c r="B284" s="111"/>
      <c r="C284" s="111"/>
      <c r="D284" s="111"/>
      <c r="E284" s="111"/>
      <c r="F284" s="111"/>
      <c r="G284" s="112"/>
      <c r="H284" s="113"/>
      <c r="I284" s="67"/>
      <c r="J284" s="67"/>
      <c r="K284" s="67"/>
    </row>
    <row r="285">
      <c r="B285" s="111"/>
      <c r="C285" s="111"/>
      <c r="D285" s="111"/>
      <c r="E285" s="111"/>
      <c r="F285" s="111"/>
      <c r="G285" s="112"/>
      <c r="H285" s="113"/>
      <c r="I285" s="67"/>
      <c r="J285" s="67"/>
      <c r="K285" s="67"/>
    </row>
    <row r="286">
      <c r="B286" s="111"/>
      <c r="C286" s="111"/>
      <c r="D286" s="111"/>
      <c r="E286" s="111"/>
      <c r="F286" s="111"/>
      <c r="G286" s="112"/>
      <c r="H286" s="113"/>
      <c r="I286" s="67"/>
      <c r="J286" s="67"/>
      <c r="K286" s="67"/>
    </row>
    <row r="287">
      <c r="B287" s="111"/>
      <c r="C287" s="111"/>
      <c r="D287" s="111"/>
      <c r="E287" s="111"/>
      <c r="F287" s="111"/>
      <c r="G287" s="112"/>
      <c r="H287" s="113"/>
      <c r="I287" s="67"/>
      <c r="J287" s="67"/>
      <c r="K287" s="67"/>
    </row>
    <row r="288">
      <c r="B288" s="111"/>
      <c r="C288" s="111"/>
      <c r="D288" s="111"/>
      <c r="E288" s="111"/>
      <c r="F288" s="111"/>
      <c r="G288" s="112"/>
      <c r="H288" s="113"/>
      <c r="I288" s="67"/>
      <c r="J288" s="67"/>
      <c r="K288" s="67"/>
    </row>
    <row r="289">
      <c r="B289" s="111"/>
      <c r="C289" s="111"/>
      <c r="D289" s="111"/>
      <c r="E289" s="111"/>
      <c r="F289" s="111"/>
      <c r="G289" s="112"/>
      <c r="H289" s="113"/>
      <c r="I289" s="67"/>
      <c r="J289" s="67"/>
      <c r="K289" s="67"/>
    </row>
    <row r="290">
      <c r="B290" s="111"/>
      <c r="C290" s="111"/>
      <c r="D290" s="111"/>
      <c r="E290" s="111"/>
      <c r="F290" s="111"/>
      <c r="G290" s="112"/>
      <c r="H290" s="113"/>
      <c r="I290" s="67"/>
      <c r="J290" s="67"/>
      <c r="K290" s="67"/>
    </row>
    <row r="291">
      <c r="B291" s="111"/>
      <c r="C291" s="111"/>
      <c r="D291" s="111"/>
      <c r="E291" s="111"/>
      <c r="F291" s="111"/>
      <c r="G291" s="112"/>
      <c r="H291" s="113"/>
      <c r="I291" s="67"/>
      <c r="J291" s="67"/>
      <c r="K291" s="67"/>
    </row>
    <row r="292">
      <c r="B292" s="111"/>
      <c r="C292" s="111"/>
      <c r="D292" s="111"/>
      <c r="E292" s="111"/>
      <c r="F292" s="111"/>
      <c r="G292" s="112"/>
      <c r="H292" s="113"/>
      <c r="I292" s="67"/>
      <c r="J292" s="67"/>
      <c r="K292" s="67"/>
    </row>
    <row r="293">
      <c r="B293" s="111"/>
      <c r="C293" s="111"/>
      <c r="D293" s="111"/>
      <c r="E293" s="111"/>
      <c r="F293" s="111"/>
      <c r="G293" s="112"/>
      <c r="H293" s="113"/>
      <c r="I293" s="67"/>
      <c r="J293" s="67"/>
      <c r="K293" s="67"/>
    </row>
    <row r="294">
      <c r="B294" s="111"/>
      <c r="C294" s="111"/>
      <c r="D294" s="111"/>
      <c r="E294" s="111"/>
      <c r="F294" s="111"/>
      <c r="G294" s="112"/>
      <c r="H294" s="113"/>
      <c r="I294" s="67"/>
      <c r="J294" s="67"/>
      <c r="K294" s="67"/>
    </row>
    <row r="295">
      <c r="B295" s="111"/>
      <c r="C295" s="111"/>
      <c r="D295" s="111"/>
      <c r="E295" s="111"/>
      <c r="F295" s="111"/>
      <c r="G295" s="112"/>
      <c r="H295" s="113"/>
      <c r="I295" s="67"/>
      <c r="J295" s="67"/>
      <c r="K295" s="67"/>
    </row>
    <row r="296">
      <c r="B296" s="111"/>
      <c r="C296" s="111"/>
      <c r="D296" s="111"/>
      <c r="E296" s="111"/>
      <c r="F296" s="111"/>
      <c r="G296" s="112"/>
      <c r="H296" s="113"/>
      <c r="I296" s="67"/>
      <c r="J296" s="67"/>
      <c r="K296" s="67"/>
    </row>
    <row r="297">
      <c r="B297" s="111"/>
      <c r="C297" s="111"/>
      <c r="D297" s="111"/>
      <c r="E297" s="111"/>
      <c r="F297" s="111"/>
      <c r="G297" s="112"/>
      <c r="H297" s="113"/>
      <c r="I297" s="67"/>
      <c r="J297" s="67"/>
      <c r="K297" s="67"/>
    </row>
    <row r="298">
      <c r="B298" s="111"/>
      <c r="C298" s="111"/>
      <c r="D298" s="111"/>
      <c r="E298" s="111"/>
      <c r="F298" s="111"/>
      <c r="G298" s="112"/>
      <c r="H298" s="113"/>
      <c r="I298" s="67"/>
      <c r="J298" s="67"/>
      <c r="K298" s="67"/>
    </row>
    <row r="299">
      <c r="B299" s="111"/>
      <c r="C299" s="111"/>
      <c r="D299" s="111"/>
      <c r="E299" s="111"/>
      <c r="F299" s="111"/>
      <c r="G299" s="112"/>
      <c r="H299" s="113"/>
      <c r="I299" s="67"/>
      <c r="J299" s="67"/>
      <c r="K299" s="67"/>
    </row>
    <row r="300">
      <c r="B300" s="111"/>
      <c r="C300" s="111"/>
      <c r="D300" s="111"/>
      <c r="E300" s="111"/>
      <c r="F300" s="111"/>
      <c r="G300" s="112"/>
      <c r="H300" s="113"/>
      <c r="I300" s="67"/>
      <c r="J300" s="67"/>
      <c r="K300" s="67"/>
    </row>
    <row r="301">
      <c r="B301" s="111"/>
      <c r="C301" s="111"/>
      <c r="D301" s="111"/>
      <c r="E301" s="111"/>
      <c r="F301" s="111"/>
      <c r="G301" s="112"/>
      <c r="H301" s="113"/>
      <c r="I301" s="67"/>
      <c r="J301" s="67"/>
      <c r="K301" s="67"/>
    </row>
    <row r="302">
      <c r="B302" s="111"/>
      <c r="C302" s="111"/>
      <c r="D302" s="111"/>
      <c r="E302" s="111"/>
      <c r="F302" s="111"/>
      <c r="G302" s="112"/>
      <c r="H302" s="113"/>
      <c r="I302" s="67"/>
      <c r="J302" s="67"/>
      <c r="K302" s="67"/>
    </row>
    <row r="303">
      <c r="B303" s="111"/>
      <c r="C303" s="111"/>
      <c r="D303" s="111"/>
      <c r="E303" s="111"/>
      <c r="F303" s="111"/>
      <c r="G303" s="112"/>
      <c r="H303" s="113"/>
      <c r="I303" s="67"/>
      <c r="J303" s="67"/>
      <c r="K303" s="67"/>
    </row>
    <row r="304">
      <c r="B304" s="111"/>
      <c r="C304" s="111"/>
      <c r="D304" s="111"/>
      <c r="E304" s="111"/>
      <c r="F304" s="111"/>
      <c r="G304" s="112"/>
      <c r="H304" s="113"/>
      <c r="I304" s="67"/>
      <c r="J304" s="67"/>
      <c r="K304" s="67"/>
    </row>
    <row r="305">
      <c r="B305" s="111"/>
      <c r="C305" s="111"/>
      <c r="D305" s="111"/>
      <c r="E305" s="111"/>
      <c r="F305" s="111"/>
      <c r="G305" s="112"/>
      <c r="H305" s="113"/>
      <c r="I305" s="67"/>
      <c r="J305" s="67"/>
      <c r="K305" s="67"/>
    </row>
    <row r="306">
      <c r="B306" s="111"/>
      <c r="C306" s="111"/>
      <c r="D306" s="111"/>
      <c r="E306" s="111"/>
      <c r="F306" s="111"/>
      <c r="G306" s="112"/>
      <c r="H306" s="113"/>
      <c r="I306" s="67"/>
      <c r="J306" s="67"/>
      <c r="K306" s="67"/>
    </row>
    <row r="307">
      <c r="B307" s="111"/>
      <c r="C307" s="111"/>
      <c r="D307" s="111"/>
      <c r="E307" s="111"/>
      <c r="F307" s="111"/>
      <c r="G307" s="112"/>
      <c r="H307" s="113"/>
      <c r="I307" s="67"/>
      <c r="J307" s="67"/>
      <c r="K307" s="67"/>
    </row>
    <row r="308">
      <c r="B308" s="111"/>
      <c r="C308" s="111"/>
      <c r="D308" s="111"/>
      <c r="E308" s="111"/>
      <c r="F308" s="111"/>
      <c r="G308" s="112"/>
      <c r="H308" s="113"/>
      <c r="I308" s="67"/>
      <c r="J308" s="67"/>
      <c r="K308" s="67"/>
    </row>
    <row r="309">
      <c r="B309" s="111"/>
      <c r="C309" s="111"/>
      <c r="D309" s="111"/>
      <c r="E309" s="111"/>
      <c r="F309" s="111"/>
      <c r="G309" s="112"/>
      <c r="H309" s="113"/>
      <c r="I309" s="67"/>
      <c r="J309" s="67"/>
      <c r="K309" s="67"/>
    </row>
    <row r="310">
      <c r="B310" s="111"/>
      <c r="C310" s="111"/>
      <c r="D310" s="111"/>
      <c r="E310" s="111"/>
      <c r="F310" s="111"/>
      <c r="G310" s="112"/>
      <c r="H310" s="113"/>
      <c r="I310" s="67"/>
      <c r="J310" s="67"/>
      <c r="K310" s="67"/>
    </row>
    <row r="311">
      <c r="B311" s="111"/>
      <c r="C311" s="111"/>
      <c r="D311" s="111"/>
      <c r="E311" s="111"/>
      <c r="F311" s="111"/>
      <c r="G311" s="112"/>
      <c r="H311" s="113"/>
      <c r="I311" s="67"/>
      <c r="J311" s="67"/>
      <c r="K311" s="67"/>
    </row>
    <row r="312">
      <c r="B312" s="111"/>
      <c r="C312" s="111"/>
      <c r="D312" s="111"/>
      <c r="E312" s="111"/>
      <c r="F312" s="111"/>
      <c r="G312" s="112"/>
      <c r="H312" s="113"/>
      <c r="I312" s="67"/>
      <c r="J312" s="67"/>
      <c r="K312" s="67"/>
    </row>
    <row r="313">
      <c r="B313" s="111"/>
      <c r="C313" s="111"/>
      <c r="D313" s="111"/>
      <c r="E313" s="111"/>
      <c r="F313" s="111"/>
      <c r="G313" s="112"/>
      <c r="H313" s="113"/>
      <c r="I313" s="67"/>
      <c r="J313" s="67"/>
      <c r="K313" s="67"/>
    </row>
    <row r="314">
      <c r="B314" s="111"/>
      <c r="C314" s="111"/>
      <c r="D314" s="111"/>
      <c r="E314" s="111"/>
      <c r="F314" s="111"/>
      <c r="G314" s="112"/>
      <c r="H314" s="113"/>
      <c r="I314" s="67"/>
      <c r="J314" s="67"/>
      <c r="K314" s="67"/>
    </row>
    <row r="315">
      <c r="B315" s="111"/>
      <c r="C315" s="111"/>
      <c r="D315" s="111"/>
      <c r="E315" s="111"/>
      <c r="F315" s="111"/>
      <c r="G315" s="112"/>
      <c r="H315" s="113"/>
      <c r="I315" s="67"/>
      <c r="J315" s="67"/>
      <c r="K315" s="67"/>
    </row>
    <row r="316">
      <c r="B316" s="111"/>
      <c r="C316" s="111"/>
      <c r="D316" s="111"/>
      <c r="E316" s="111"/>
      <c r="F316" s="111"/>
      <c r="G316" s="112"/>
      <c r="H316" s="113"/>
      <c r="I316" s="67"/>
      <c r="J316" s="67"/>
      <c r="K316" s="67"/>
    </row>
    <row r="317">
      <c r="B317" s="111"/>
      <c r="C317" s="111"/>
      <c r="D317" s="111"/>
      <c r="E317" s="111"/>
      <c r="F317" s="111"/>
      <c r="G317" s="112"/>
      <c r="H317" s="113"/>
      <c r="I317" s="67"/>
      <c r="J317" s="67"/>
      <c r="K317" s="67"/>
    </row>
    <row r="318">
      <c r="B318" s="111"/>
      <c r="C318" s="111"/>
      <c r="D318" s="111"/>
      <c r="E318" s="111"/>
      <c r="F318" s="111"/>
      <c r="G318" s="112"/>
      <c r="H318" s="113"/>
      <c r="I318" s="67"/>
      <c r="J318" s="67"/>
      <c r="K318" s="67"/>
    </row>
    <row r="319">
      <c r="B319" s="111"/>
      <c r="C319" s="111"/>
      <c r="D319" s="111"/>
      <c r="E319" s="111"/>
      <c r="F319" s="111"/>
      <c r="G319" s="112"/>
      <c r="H319" s="113"/>
      <c r="I319" s="67"/>
      <c r="J319" s="67"/>
      <c r="K319" s="67"/>
    </row>
    <row r="320">
      <c r="B320" s="111"/>
      <c r="C320" s="111"/>
      <c r="D320" s="111"/>
      <c r="E320" s="111"/>
      <c r="F320" s="111"/>
      <c r="G320" s="112"/>
      <c r="H320" s="113"/>
      <c r="I320" s="67"/>
      <c r="J320" s="67"/>
      <c r="K320" s="67"/>
    </row>
    <row r="321">
      <c r="B321" s="111"/>
      <c r="C321" s="111"/>
      <c r="D321" s="111"/>
      <c r="E321" s="111"/>
      <c r="F321" s="111"/>
      <c r="G321" s="112"/>
      <c r="H321" s="113"/>
      <c r="I321" s="67"/>
      <c r="J321" s="67"/>
      <c r="K321" s="67"/>
    </row>
    <row r="322">
      <c r="B322" s="111"/>
      <c r="C322" s="111"/>
      <c r="D322" s="111"/>
      <c r="E322" s="111"/>
      <c r="F322" s="111"/>
      <c r="G322" s="112"/>
      <c r="H322" s="113"/>
      <c r="I322" s="67"/>
      <c r="J322" s="67"/>
      <c r="K322" s="67"/>
    </row>
    <row r="323">
      <c r="B323" s="111"/>
      <c r="C323" s="111"/>
      <c r="D323" s="111"/>
      <c r="E323" s="111"/>
      <c r="F323" s="111"/>
      <c r="G323" s="112"/>
      <c r="H323" s="113"/>
      <c r="I323" s="67"/>
      <c r="J323" s="67"/>
      <c r="K323" s="67"/>
    </row>
    <row r="324">
      <c r="B324" s="111"/>
      <c r="C324" s="111"/>
      <c r="D324" s="111"/>
      <c r="E324" s="111"/>
      <c r="F324" s="111"/>
      <c r="G324" s="112"/>
      <c r="H324" s="113"/>
      <c r="I324" s="67"/>
      <c r="J324" s="67"/>
      <c r="K324" s="67"/>
    </row>
    <row r="325">
      <c r="B325" s="111"/>
      <c r="C325" s="111"/>
      <c r="D325" s="111"/>
      <c r="E325" s="111"/>
      <c r="F325" s="111"/>
      <c r="G325" s="112"/>
      <c r="H325" s="113"/>
      <c r="I325" s="67"/>
      <c r="J325" s="67"/>
      <c r="K325" s="67"/>
    </row>
    <row r="326">
      <c r="B326" s="111"/>
      <c r="C326" s="111"/>
      <c r="D326" s="111"/>
      <c r="E326" s="111"/>
      <c r="F326" s="111"/>
      <c r="G326" s="112"/>
      <c r="H326" s="113"/>
      <c r="I326" s="67"/>
      <c r="J326" s="67"/>
      <c r="K326" s="67"/>
    </row>
    <row r="327">
      <c r="B327" s="111"/>
      <c r="C327" s="111"/>
      <c r="D327" s="111"/>
      <c r="E327" s="111"/>
      <c r="F327" s="111"/>
      <c r="G327" s="112"/>
      <c r="H327" s="113"/>
      <c r="I327" s="67"/>
      <c r="J327" s="67"/>
      <c r="K327" s="67"/>
    </row>
    <row r="328">
      <c r="B328" s="111"/>
      <c r="C328" s="111"/>
      <c r="D328" s="111"/>
      <c r="E328" s="111"/>
      <c r="F328" s="111"/>
      <c r="G328" s="112"/>
      <c r="H328" s="113"/>
      <c r="I328" s="67"/>
      <c r="J328" s="67"/>
      <c r="K328" s="67"/>
    </row>
    <row r="329">
      <c r="B329" s="111"/>
      <c r="C329" s="111"/>
      <c r="D329" s="111"/>
      <c r="E329" s="111"/>
      <c r="F329" s="111"/>
      <c r="G329" s="112"/>
      <c r="H329" s="113"/>
      <c r="I329" s="67"/>
      <c r="J329" s="67"/>
      <c r="K329" s="67"/>
    </row>
    <row r="330">
      <c r="B330" s="111"/>
      <c r="C330" s="111"/>
      <c r="D330" s="111"/>
      <c r="E330" s="111"/>
      <c r="F330" s="111"/>
      <c r="G330" s="112"/>
      <c r="H330" s="113"/>
      <c r="I330" s="67"/>
      <c r="J330" s="67"/>
      <c r="K330" s="67"/>
    </row>
    <row r="331">
      <c r="B331" s="111"/>
      <c r="C331" s="111"/>
      <c r="D331" s="111"/>
      <c r="E331" s="111"/>
      <c r="F331" s="111"/>
      <c r="G331" s="112"/>
      <c r="H331" s="113"/>
      <c r="I331" s="67"/>
      <c r="J331" s="67"/>
      <c r="K331" s="67"/>
    </row>
    <row r="332">
      <c r="B332" s="111"/>
      <c r="C332" s="111"/>
      <c r="D332" s="111"/>
      <c r="E332" s="111"/>
      <c r="F332" s="111"/>
      <c r="G332" s="112"/>
      <c r="H332" s="113"/>
      <c r="I332" s="67"/>
      <c r="J332" s="67"/>
      <c r="K332" s="67"/>
    </row>
    <row r="333">
      <c r="B333" s="111"/>
      <c r="C333" s="111"/>
      <c r="D333" s="111"/>
      <c r="E333" s="111"/>
      <c r="F333" s="111"/>
      <c r="G333" s="112"/>
      <c r="H333" s="113"/>
      <c r="I333" s="67"/>
      <c r="J333" s="67"/>
      <c r="K333" s="67"/>
    </row>
    <row r="334">
      <c r="B334" s="111"/>
      <c r="C334" s="111"/>
      <c r="D334" s="111"/>
      <c r="E334" s="111"/>
      <c r="F334" s="111"/>
      <c r="G334" s="112"/>
      <c r="H334" s="113"/>
      <c r="I334" s="67"/>
      <c r="J334" s="67"/>
      <c r="K334" s="67"/>
    </row>
    <row r="335">
      <c r="B335" s="111"/>
      <c r="C335" s="111"/>
      <c r="D335" s="111"/>
      <c r="E335" s="111"/>
      <c r="F335" s="111"/>
      <c r="G335" s="112"/>
      <c r="H335" s="113"/>
      <c r="I335" s="67"/>
      <c r="J335" s="67"/>
      <c r="K335" s="67"/>
    </row>
    <row r="336">
      <c r="B336" s="111"/>
      <c r="C336" s="111"/>
      <c r="D336" s="111"/>
      <c r="E336" s="111"/>
      <c r="F336" s="111"/>
      <c r="G336" s="112"/>
      <c r="H336" s="113"/>
      <c r="I336" s="67"/>
      <c r="J336" s="67"/>
      <c r="K336" s="67"/>
    </row>
    <row r="337">
      <c r="B337" s="111"/>
      <c r="C337" s="111"/>
      <c r="D337" s="111"/>
      <c r="E337" s="111"/>
      <c r="F337" s="111"/>
      <c r="G337" s="112"/>
      <c r="H337" s="113"/>
      <c r="I337" s="67"/>
      <c r="J337" s="67"/>
      <c r="K337" s="67"/>
    </row>
    <row r="338">
      <c r="B338" s="111"/>
      <c r="C338" s="111"/>
      <c r="D338" s="111"/>
      <c r="E338" s="111"/>
      <c r="F338" s="111"/>
      <c r="G338" s="112"/>
      <c r="H338" s="113"/>
      <c r="I338" s="67"/>
      <c r="J338" s="67"/>
      <c r="K338" s="67"/>
    </row>
    <row r="339">
      <c r="B339" s="111"/>
      <c r="C339" s="111"/>
      <c r="D339" s="111"/>
      <c r="E339" s="111"/>
      <c r="F339" s="111"/>
      <c r="G339" s="112"/>
      <c r="H339" s="113"/>
      <c r="I339" s="67"/>
      <c r="J339" s="67"/>
      <c r="K339" s="67"/>
    </row>
    <row r="340">
      <c r="B340" s="111"/>
      <c r="C340" s="111"/>
      <c r="D340" s="111"/>
      <c r="E340" s="111"/>
      <c r="F340" s="111"/>
      <c r="G340" s="112"/>
      <c r="H340" s="113"/>
      <c r="I340" s="67"/>
      <c r="J340" s="67"/>
      <c r="K340" s="67"/>
    </row>
    <row r="341">
      <c r="B341" s="111"/>
      <c r="C341" s="111"/>
      <c r="D341" s="111"/>
      <c r="E341" s="111"/>
      <c r="F341" s="111"/>
      <c r="G341" s="112"/>
      <c r="H341" s="113"/>
      <c r="I341" s="67"/>
      <c r="J341" s="67"/>
      <c r="K341" s="67"/>
    </row>
    <row r="342">
      <c r="B342" s="111"/>
      <c r="C342" s="111"/>
      <c r="D342" s="111"/>
      <c r="E342" s="111"/>
      <c r="F342" s="111"/>
      <c r="G342" s="112"/>
      <c r="H342" s="113"/>
      <c r="I342" s="67"/>
      <c r="J342" s="67"/>
      <c r="K342" s="67"/>
    </row>
    <row r="343">
      <c r="B343" s="111"/>
      <c r="C343" s="111"/>
      <c r="D343" s="111"/>
      <c r="E343" s="111"/>
      <c r="F343" s="111"/>
      <c r="G343" s="112"/>
      <c r="H343" s="113"/>
      <c r="I343" s="67"/>
      <c r="J343" s="67"/>
      <c r="K343" s="67"/>
    </row>
    <row r="344">
      <c r="B344" s="111"/>
      <c r="C344" s="111"/>
      <c r="D344" s="111"/>
      <c r="E344" s="111"/>
      <c r="F344" s="111"/>
      <c r="G344" s="112"/>
      <c r="H344" s="113"/>
      <c r="I344" s="67"/>
      <c r="J344" s="67"/>
      <c r="K344" s="67"/>
    </row>
    <row r="345">
      <c r="B345" s="111"/>
      <c r="C345" s="111"/>
      <c r="D345" s="111"/>
      <c r="E345" s="111"/>
      <c r="F345" s="111"/>
      <c r="G345" s="112"/>
      <c r="H345" s="113"/>
      <c r="I345" s="67"/>
      <c r="J345" s="67"/>
      <c r="K345" s="67"/>
    </row>
    <row r="346">
      <c r="B346" s="111"/>
      <c r="C346" s="111"/>
      <c r="D346" s="111"/>
      <c r="E346" s="111"/>
      <c r="F346" s="111"/>
      <c r="G346" s="112"/>
      <c r="H346" s="113"/>
      <c r="I346" s="67"/>
      <c r="J346" s="67"/>
      <c r="K346" s="67"/>
    </row>
    <row r="347">
      <c r="B347" s="111"/>
      <c r="C347" s="111"/>
      <c r="D347" s="111"/>
      <c r="E347" s="111"/>
      <c r="F347" s="111"/>
      <c r="G347" s="112"/>
      <c r="H347" s="113"/>
      <c r="I347" s="67"/>
      <c r="J347" s="67"/>
      <c r="K347" s="67"/>
    </row>
    <row r="348">
      <c r="B348" s="111"/>
      <c r="C348" s="111"/>
      <c r="D348" s="111"/>
      <c r="E348" s="111"/>
      <c r="F348" s="111"/>
      <c r="G348" s="112"/>
      <c r="H348" s="113"/>
      <c r="I348" s="67"/>
      <c r="J348" s="67"/>
      <c r="K348" s="67"/>
    </row>
    <row r="349">
      <c r="B349" s="111"/>
      <c r="C349" s="111"/>
      <c r="D349" s="111"/>
      <c r="E349" s="111"/>
      <c r="F349" s="111"/>
      <c r="G349" s="112"/>
      <c r="H349" s="113"/>
      <c r="I349" s="67"/>
      <c r="J349" s="67"/>
      <c r="K349" s="67"/>
    </row>
    <row r="350">
      <c r="B350" s="111"/>
      <c r="C350" s="111"/>
      <c r="D350" s="111"/>
      <c r="E350" s="111"/>
      <c r="F350" s="111"/>
      <c r="G350" s="112"/>
      <c r="H350" s="113"/>
      <c r="I350" s="67"/>
      <c r="J350" s="67"/>
      <c r="K350" s="67"/>
    </row>
    <row r="351">
      <c r="B351" s="111"/>
      <c r="C351" s="111"/>
      <c r="D351" s="111"/>
      <c r="E351" s="111"/>
      <c r="F351" s="111"/>
      <c r="G351" s="112"/>
      <c r="H351" s="113"/>
      <c r="I351" s="67"/>
      <c r="J351" s="67"/>
      <c r="K351" s="67"/>
    </row>
    <row r="352">
      <c r="B352" s="111"/>
      <c r="C352" s="111"/>
      <c r="D352" s="111"/>
      <c r="E352" s="111"/>
      <c r="F352" s="111"/>
      <c r="G352" s="112"/>
      <c r="H352" s="113"/>
      <c r="I352" s="67"/>
      <c r="J352" s="67"/>
      <c r="K352" s="67"/>
    </row>
    <row r="353">
      <c r="B353" s="111"/>
      <c r="C353" s="111"/>
      <c r="D353" s="111"/>
      <c r="E353" s="111"/>
      <c r="F353" s="111"/>
      <c r="G353" s="112"/>
      <c r="H353" s="113"/>
      <c r="I353" s="67"/>
      <c r="J353" s="67"/>
      <c r="K353" s="67"/>
    </row>
    <row r="354">
      <c r="B354" s="111"/>
      <c r="C354" s="111"/>
      <c r="D354" s="111"/>
      <c r="E354" s="111"/>
      <c r="F354" s="111"/>
      <c r="G354" s="112"/>
      <c r="H354" s="113"/>
      <c r="I354" s="67"/>
      <c r="J354" s="67"/>
      <c r="K354" s="67"/>
    </row>
    <row r="355">
      <c r="B355" s="111"/>
      <c r="C355" s="111"/>
      <c r="D355" s="111"/>
      <c r="E355" s="111"/>
      <c r="F355" s="111"/>
      <c r="G355" s="112"/>
      <c r="H355" s="113"/>
      <c r="I355" s="67"/>
      <c r="J355" s="67"/>
      <c r="K355" s="67"/>
    </row>
    <row r="356">
      <c r="B356" s="111"/>
      <c r="C356" s="111"/>
      <c r="D356" s="111"/>
      <c r="E356" s="111"/>
      <c r="F356" s="111"/>
      <c r="G356" s="112"/>
      <c r="H356" s="113"/>
      <c r="I356" s="67"/>
      <c r="J356" s="67"/>
      <c r="K356" s="67"/>
    </row>
    <row r="357">
      <c r="B357" s="111"/>
      <c r="C357" s="111"/>
      <c r="D357" s="111"/>
      <c r="E357" s="111"/>
      <c r="F357" s="111"/>
      <c r="G357" s="112"/>
      <c r="H357" s="113"/>
      <c r="I357" s="67"/>
      <c r="J357" s="67"/>
      <c r="K357" s="67"/>
    </row>
    <row r="358">
      <c r="B358" s="111"/>
      <c r="C358" s="111"/>
      <c r="D358" s="111"/>
      <c r="E358" s="111"/>
      <c r="F358" s="111"/>
      <c r="G358" s="112"/>
      <c r="H358" s="113"/>
      <c r="I358" s="67"/>
      <c r="J358" s="67"/>
      <c r="K358" s="67"/>
    </row>
    <row r="359">
      <c r="B359" s="111"/>
      <c r="C359" s="111"/>
      <c r="D359" s="111"/>
      <c r="E359" s="111"/>
      <c r="F359" s="111"/>
      <c r="G359" s="112"/>
      <c r="H359" s="113"/>
      <c r="I359" s="67"/>
      <c r="J359" s="67"/>
      <c r="K359" s="67"/>
    </row>
    <row r="360">
      <c r="B360" s="111"/>
      <c r="C360" s="111"/>
      <c r="D360" s="111"/>
      <c r="E360" s="111"/>
      <c r="F360" s="111"/>
      <c r="G360" s="112"/>
      <c r="H360" s="113"/>
      <c r="I360" s="67"/>
      <c r="J360" s="67"/>
      <c r="K360" s="67"/>
    </row>
    <row r="361">
      <c r="B361" s="111"/>
      <c r="C361" s="111"/>
      <c r="D361" s="111"/>
      <c r="E361" s="111"/>
      <c r="F361" s="111"/>
      <c r="G361" s="112"/>
      <c r="H361" s="113"/>
      <c r="I361" s="67"/>
      <c r="J361" s="67"/>
      <c r="K361" s="67"/>
    </row>
    <row r="362">
      <c r="B362" s="111"/>
      <c r="C362" s="111"/>
      <c r="D362" s="111"/>
      <c r="E362" s="111"/>
      <c r="F362" s="111"/>
      <c r="G362" s="112"/>
      <c r="H362" s="113"/>
      <c r="I362" s="67"/>
      <c r="J362" s="67"/>
      <c r="K362" s="67"/>
    </row>
    <row r="363">
      <c r="B363" s="111"/>
      <c r="C363" s="111"/>
      <c r="D363" s="111"/>
      <c r="E363" s="111"/>
      <c r="F363" s="111"/>
      <c r="G363" s="112"/>
      <c r="H363" s="113"/>
      <c r="I363" s="67"/>
      <c r="J363" s="67"/>
      <c r="K363" s="67"/>
    </row>
    <row r="364">
      <c r="B364" s="111"/>
      <c r="C364" s="111"/>
      <c r="D364" s="111"/>
      <c r="E364" s="111"/>
      <c r="F364" s="111"/>
      <c r="G364" s="112"/>
      <c r="H364" s="113"/>
      <c r="I364" s="67"/>
      <c r="J364" s="67"/>
      <c r="K364" s="67"/>
    </row>
    <row r="365">
      <c r="B365" s="111"/>
      <c r="C365" s="111"/>
      <c r="D365" s="111"/>
      <c r="E365" s="111"/>
      <c r="F365" s="111"/>
      <c r="G365" s="112"/>
      <c r="H365" s="113"/>
      <c r="I365" s="67"/>
      <c r="J365" s="67"/>
      <c r="K365" s="67"/>
    </row>
    <row r="366">
      <c r="B366" s="111"/>
      <c r="C366" s="111"/>
      <c r="D366" s="111"/>
      <c r="E366" s="111"/>
      <c r="F366" s="111"/>
      <c r="G366" s="112"/>
      <c r="H366" s="113"/>
      <c r="I366" s="67"/>
      <c r="J366" s="67"/>
      <c r="K366" s="67"/>
    </row>
    <row r="367">
      <c r="B367" s="111"/>
      <c r="C367" s="111"/>
      <c r="D367" s="111"/>
      <c r="E367" s="111"/>
      <c r="F367" s="111"/>
      <c r="G367" s="112"/>
      <c r="H367" s="113"/>
      <c r="I367" s="67"/>
      <c r="J367" s="67"/>
      <c r="K367" s="67"/>
    </row>
    <row r="368">
      <c r="B368" s="111"/>
      <c r="C368" s="111"/>
      <c r="D368" s="111"/>
      <c r="E368" s="111"/>
      <c r="F368" s="111"/>
      <c r="G368" s="112"/>
      <c r="H368" s="113"/>
      <c r="I368" s="67"/>
      <c r="J368" s="67"/>
      <c r="K368" s="67"/>
    </row>
    <row r="369">
      <c r="B369" s="111"/>
      <c r="C369" s="111"/>
      <c r="D369" s="111"/>
      <c r="E369" s="111"/>
      <c r="F369" s="111"/>
      <c r="G369" s="112"/>
      <c r="H369" s="113"/>
      <c r="I369" s="67"/>
      <c r="J369" s="67"/>
      <c r="K369" s="67"/>
    </row>
    <row r="370">
      <c r="B370" s="111"/>
      <c r="C370" s="111"/>
      <c r="D370" s="111"/>
      <c r="E370" s="111"/>
      <c r="F370" s="111"/>
      <c r="G370" s="112"/>
      <c r="H370" s="113"/>
      <c r="I370" s="67"/>
      <c r="J370" s="67"/>
      <c r="K370" s="67"/>
    </row>
    <row r="371">
      <c r="B371" s="111"/>
      <c r="C371" s="111"/>
      <c r="D371" s="111"/>
      <c r="E371" s="111"/>
      <c r="F371" s="111"/>
      <c r="G371" s="112"/>
      <c r="H371" s="113"/>
      <c r="I371" s="67"/>
      <c r="J371" s="67"/>
      <c r="K371" s="67"/>
    </row>
    <row r="372">
      <c r="B372" s="111"/>
      <c r="C372" s="111"/>
      <c r="D372" s="111"/>
      <c r="E372" s="111"/>
      <c r="F372" s="111"/>
      <c r="G372" s="112"/>
      <c r="H372" s="113"/>
      <c r="I372" s="67"/>
      <c r="J372" s="67"/>
      <c r="K372" s="67"/>
    </row>
    <row r="373">
      <c r="B373" s="111"/>
      <c r="C373" s="111"/>
      <c r="D373" s="111"/>
      <c r="E373" s="111"/>
      <c r="F373" s="111"/>
      <c r="G373" s="112"/>
      <c r="H373" s="113"/>
      <c r="I373" s="67"/>
      <c r="J373" s="67"/>
      <c r="K373" s="67"/>
    </row>
    <row r="374">
      <c r="B374" s="111"/>
      <c r="C374" s="111"/>
      <c r="D374" s="111"/>
      <c r="E374" s="111"/>
      <c r="F374" s="111"/>
      <c r="G374" s="112"/>
      <c r="H374" s="113"/>
      <c r="I374" s="67"/>
      <c r="J374" s="67"/>
      <c r="K374" s="67"/>
    </row>
    <row r="375">
      <c r="B375" s="111"/>
      <c r="C375" s="111"/>
      <c r="D375" s="111"/>
      <c r="E375" s="111"/>
      <c r="F375" s="111"/>
      <c r="G375" s="112"/>
      <c r="H375" s="113"/>
      <c r="I375" s="67"/>
      <c r="J375" s="67"/>
      <c r="K375" s="67"/>
    </row>
    <row r="376">
      <c r="B376" s="111"/>
      <c r="C376" s="111"/>
      <c r="D376" s="111"/>
      <c r="E376" s="111"/>
      <c r="F376" s="111"/>
      <c r="G376" s="112"/>
      <c r="H376" s="113"/>
      <c r="I376" s="67"/>
      <c r="J376" s="67"/>
      <c r="K376" s="67"/>
    </row>
    <row r="377">
      <c r="B377" s="111"/>
      <c r="C377" s="111"/>
      <c r="D377" s="111"/>
      <c r="E377" s="111"/>
      <c r="F377" s="111"/>
      <c r="G377" s="112"/>
      <c r="H377" s="113"/>
      <c r="I377" s="67"/>
      <c r="J377" s="67"/>
      <c r="K377" s="67"/>
    </row>
    <row r="378">
      <c r="B378" s="111"/>
      <c r="C378" s="111"/>
      <c r="D378" s="111"/>
      <c r="E378" s="111"/>
      <c r="F378" s="111"/>
      <c r="G378" s="112"/>
      <c r="H378" s="113"/>
      <c r="I378" s="67"/>
      <c r="J378" s="67"/>
      <c r="K378" s="67"/>
    </row>
    <row r="379">
      <c r="B379" s="111"/>
      <c r="C379" s="111"/>
      <c r="D379" s="111"/>
      <c r="E379" s="111"/>
      <c r="F379" s="111"/>
      <c r="G379" s="112"/>
      <c r="H379" s="113"/>
      <c r="I379" s="67"/>
      <c r="J379" s="67"/>
      <c r="K379" s="67"/>
    </row>
    <row r="380">
      <c r="B380" s="111"/>
      <c r="C380" s="111"/>
      <c r="D380" s="111"/>
      <c r="E380" s="111"/>
      <c r="F380" s="111"/>
      <c r="G380" s="112"/>
      <c r="H380" s="113"/>
      <c r="I380" s="67"/>
      <c r="J380" s="67"/>
      <c r="K380" s="67"/>
    </row>
    <row r="381">
      <c r="B381" s="111"/>
      <c r="C381" s="111"/>
      <c r="D381" s="111"/>
      <c r="E381" s="111"/>
      <c r="F381" s="111"/>
      <c r="G381" s="112"/>
      <c r="H381" s="113"/>
      <c r="I381" s="67"/>
      <c r="J381" s="67"/>
      <c r="K381" s="67"/>
    </row>
    <row r="382">
      <c r="B382" s="111"/>
      <c r="C382" s="111"/>
      <c r="D382" s="111"/>
      <c r="E382" s="111"/>
      <c r="F382" s="111"/>
      <c r="G382" s="112"/>
      <c r="H382" s="113"/>
      <c r="I382" s="67"/>
      <c r="J382" s="67"/>
      <c r="K382" s="67"/>
    </row>
    <row r="383">
      <c r="B383" s="111"/>
      <c r="C383" s="111"/>
      <c r="D383" s="111"/>
      <c r="E383" s="111"/>
      <c r="F383" s="111"/>
      <c r="G383" s="112"/>
      <c r="H383" s="113"/>
      <c r="I383" s="67"/>
      <c r="J383" s="67"/>
      <c r="K383" s="67"/>
    </row>
    <row r="384">
      <c r="B384" s="111"/>
      <c r="C384" s="111"/>
      <c r="D384" s="111"/>
      <c r="E384" s="111"/>
      <c r="F384" s="111"/>
      <c r="G384" s="112"/>
      <c r="H384" s="113"/>
      <c r="I384" s="67"/>
      <c r="J384" s="67"/>
      <c r="K384" s="67"/>
    </row>
    <row r="385">
      <c r="B385" s="111"/>
      <c r="C385" s="111"/>
      <c r="D385" s="111"/>
      <c r="E385" s="111"/>
      <c r="F385" s="111"/>
      <c r="G385" s="112"/>
      <c r="H385" s="113"/>
      <c r="I385" s="67"/>
      <c r="J385" s="67"/>
      <c r="K385" s="67"/>
    </row>
    <row r="386">
      <c r="B386" s="111"/>
      <c r="C386" s="111"/>
      <c r="D386" s="111"/>
      <c r="E386" s="111"/>
      <c r="F386" s="111"/>
      <c r="G386" s="112"/>
      <c r="H386" s="113"/>
      <c r="I386" s="67"/>
      <c r="J386" s="67"/>
      <c r="K386" s="67"/>
    </row>
    <row r="387">
      <c r="B387" s="111"/>
      <c r="C387" s="111"/>
      <c r="D387" s="111"/>
      <c r="E387" s="111"/>
      <c r="F387" s="111"/>
      <c r="G387" s="112"/>
      <c r="H387" s="113"/>
      <c r="I387" s="67"/>
      <c r="J387" s="67"/>
      <c r="K387" s="67"/>
    </row>
    <row r="388">
      <c r="B388" s="111"/>
      <c r="C388" s="111"/>
      <c r="D388" s="111"/>
      <c r="E388" s="111"/>
      <c r="F388" s="111"/>
      <c r="G388" s="112"/>
      <c r="H388" s="113"/>
      <c r="I388" s="67"/>
      <c r="J388" s="67"/>
      <c r="K388" s="67"/>
    </row>
    <row r="389">
      <c r="B389" s="111"/>
      <c r="C389" s="111"/>
      <c r="D389" s="111"/>
      <c r="E389" s="111"/>
      <c r="F389" s="111"/>
      <c r="G389" s="112"/>
      <c r="H389" s="113"/>
      <c r="I389" s="67"/>
      <c r="J389" s="67"/>
      <c r="K389" s="67"/>
    </row>
    <row r="390">
      <c r="B390" s="111"/>
      <c r="C390" s="111"/>
      <c r="D390" s="111"/>
      <c r="E390" s="111"/>
      <c r="F390" s="111"/>
      <c r="G390" s="112"/>
      <c r="H390" s="113"/>
      <c r="I390" s="67"/>
      <c r="J390" s="67"/>
      <c r="K390" s="67"/>
    </row>
    <row r="391">
      <c r="B391" s="111"/>
      <c r="C391" s="111"/>
      <c r="D391" s="111"/>
      <c r="E391" s="111"/>
      <c r="F391" s="111"/>
      <c r="G391" s="112"/>
      <c r="H391" s="113"/>
      <c r="I391" s="67"/>
      <c r="J391" s="67"/>
      <c r="K391" s="67"/>
    </row>
    <row r="392">
      <c r="B392" s="111"/>
      <c r="C392" s="111"/>
      <c r="D392" s="111"/>
      <c r="E392" s="111"/>
      <c r="F392" s="111"/>
      <c r="G392" s="112"/>
      <c r="H392" s="113"/>
      <c r="I392" s="67"/>
      <c r="J392" s="67"/>
      <c r="K392" s="67"/>
    </row>
    <row r="393">
      <c r="B393" s="111"/>
      <c r="C393" s="111"/>
      <c r="D393" s="111"/>
      <c r="E393" s="111"/>
      <c r="F393" s="111"/>
      <c r="G393" s="112"/>
      <c r="H393" s="113"/>
      <c r="I393" s="67"/>
      <c r="J393" s="67"/>
      <c r="K393" s="67"/>
    </row>
    <row r="394">
      <c r="B394" s="111"/>
      <c r="C394" s="111"/>
      <c r="D394" s="111"/>
      <c r="E394" s="111"/>
      <c r="F394" s="111"/>
      <c r="G394" s="112"/>
      <c r="H394" s="113"/>
      <c r="I394" s="67"/>
      <c r="J394" s="67"/>
      <c r="K394" s="67"/>
    </row>
    <row r="395">
      <c r="B395" s="111"/>
      <c r="C395" s="111"/>
      <c r="D395" s="111"/>
      <c r="E395" s="111"/>
      <c r="F395" s="111"/>
      <c r="G395" s="112"/>
      <c r="H395" s="113"/>
      <c r="I395" s="67"/>
      <c r="J395" s="67"/>
      <c r="K395" s="67"/>
    </row>
    <row r="396">
      <c r="B396" s="111"/>
      <c r="C396" s="111"/>
      <c r="D396" s="111"/>
      <c r="E396" s="111"/>
      <c r="F396" s="111"/>
      <c r="G396" s="112"/>
      <c r="H396" s="113"/>
      <c r="I396" s="67"/>
      <c r="J396" s="67"/>
      <c r="K396" s="67"/>
    </row>
    <row r="397">
      <c r="B397" s="111"/>
      <c r="C397" s="111"/>
      <c r="D397" s="111"/>
      <c r="E397" s="111"/>
      <c r="F397" s="111"/>
      <c r="G397" s="112"/>
      <c r="H397" s="113"/>
      <c r="I397" s="67"/>
      <c r="J397" s="67"/>
      <c r="K397" s="67"/>
    </row>
    <row r="398">
      <c r="B398" s="111"/>
      <c r="C398" s="111"/>
      <c r="D398" s="111"/>
      <c r="E398" s="111"/>
      <c r="F398" s="111"/>
      <c r="G398" s="112"/>
      <c r="H398" s="113"/>
      <c r="I398" s="67"/>
      <c r="J398" s="67"/>
      <c r="K398" s="67"/>
    </row>
    <row r="399">
      <c r="B399" s="111"/>
      <c r="C399" s="111"/>
      <c r="D399" s="111"/>
      <c r="E399" s="111"/>
      <c r="F399" s="111"/>
      <c r="G399" s="112"/>
      <c r="H399" s="113"/>
      <c r="I399" s="67"/>
      <c r="J399" s="67"/>
      <c r="K399" s="67"/>
    </row>
    <row r="400">
      <c r="B400" s="111"/>
      <c r="C400" s="111"/>
      <c r="D400" s="111"/>
      <c r="E400" s="111"/>
      <c r="F400" s="111"/>
      <c r="G400" s="112"/>
      <c r="H400" s="113"/>
      <c r="I400" s="67"/>
      <c r="J400" s="67"/>
      <c r="K400" s="67"/>
    </row>
    <row r="401">
      <c r="B401" s="111"/>
      <c r="C401" s="111"/>
      <c r="D401" s="111"/>
      <c r="E401" s="111"/>
      <c r="F401" s="111"/>
      <c r="G401" s="112"/>
      <c r="H401" s="113"/>
      <c r="I401" s="67"/>
      <c r="J401" s="67"/>
      <c r="K401" s="67"/>
    </row>
    <row r="402">
      <c r="B402" s="111"/>
      <c r="C402" s="111"/>
      <c r="D402" s="111"/>
      <c r="E402" s="111"/>
      <c r="F402" s="111"/>
      <c r="G402" s="112"/>
      <c r="H402" s="113"/>
      <c r="I402" s="67"/>
      <c r="J402" s="67"/>
      <c r="K402" s="67"/>
    </row>
    <row r="403">
      <c r="B403" s="111"/>
      <c r="C403" s="111"/>
      <c r="D403" s="111"/>
      <c r="E403" s="111"/>
      <c r="F403" s="111"/>
      <c r="G403" s="112"/>
      <c r="H403" s="113"/>
      <c r="I403" s="67"/>
      <c r="J403" s="67"/>
      <c r="K403" s="67"/>
    </row>
    <row r="404">
      <c r="B404" s="111"/>
      <c r="C404" s="111"/>
      <c r="D404" s="111"/>
      <c r="E404" s="111"/>
      <c r="F404" s="111"/>
      <c r="G404" s="112"/>
      <c r="H404" s="113"/>
      <c r="I404" s="67"/>
      <c r="J404" s="67"/>
      <c r="K404" s="67"/>
    </row>
    <row r="405">
      <c r="B405" s="111"/>
      <c r="C405" s="111"/>
      <c r="D405" s="111"/>
      <c r="E405" s="111"/>
      <c r="F405" s="111"/>
      <c r="G405" s="112"/>
      <c r="H405" s="113"/>
      <c r="I405" s="67"/>
      <c r="J405" s="67"/>
      <c r="K405" s="67"/>
    </row>
    <row r="406">
      <c r="B406" s="111"/>
      <c r="C406" s="111"/>
      <c r="D406" s="111"/>
      <c r="E406" s="111"/>
      <c r="F406" s="111"/>
      <c r="G406" s="112"/>
      <c r="H406" s="113"/>
      <c r="I406" s="67"/>
      <c r="J406" s="67"/>
      <c r="K406" s="67"/>
    </row>
    <row r="407">
      <c r="B407" s="111"/>
      <c r="C407" s="111"/>
      <c r="D407" s="111"/>
      <c r="E407" s="111"/>
      <c r="F407" s="111"/>
      <c r="G407" s="112"/>
      <c r="H407" s="113"/>
      <c r="I407" s="67"/>
      <c r="J407" s="67"/>
      <c r="K407" s="67"/>
    </row>
    <row r="408">
      <c r="B408" s="111"/>
      <c r="C408" s="111"/>
      <c r="D408" s="111"/>
      <c r="E408" s="111"/>
      <c r="F408" s="111"/>
      <c r="G408" s="112"/>
      <c r="H408" s="113"/>
      <c r="I408" s="67"/>
      <c r="J408" s="67"/>
      <c r="K408" s="67"/>
    </row>
    <row r="409">
      <c r="B409" s="111"/>
      <c r="C409" s="111"/>
      <c r="D409" s="111"/>
      <c r="E409" s="111"/>
      <c r="F409" s="111"/>
      <c r="G409" s="112"/>
      <c r="H409" s="113"/>
      <c r="I409" s="67"/>
      <c r="J409" s="67"/>
      <c r="K409" s="67"/>
    </row>
    <row r="410">
      <c r="B410" s="111"/>
      <c r="C410" s="111"/>
      <c r="D410" s="111"/>
      <c r="E410" s="111"/>
      <c r="F410" s="111"/>
      <c r="G410" s="112"/>
      <c r="H410" s="113"/>
      <c r="I410" s="67"/>
      <c r="J410" s="67"/>
      <c r="K410" s="67"/>
    </row>
    <row r="411">
      <c r="B411" s="111"/>
      <c r="C411" s="111"/>
      <c r="D411" s="111"/>
      <c r="E411" s="111"/>
      <c r="F411" s="111"/>
      <c r="G411" s="112"/>
      <c r="H411" s="113"/>
      <c r="I411" s="67"/>
      <c r="J411" s="67"/>
      <c r="K411" s="67"/>
    </row>
    <row r="412">
      <c r="B412" s="111"/>
      <c r="C412" s="111"/>
      <c r="D412" s="111"/>
      <c r="E412" s="111"/>
      <c r="F412" s="111"/>
      <c r="G412" s="112"/>
      <c r="H412" s="113"/>
      <c r="I412" s="67"/>
      <c r="J412" s="67"/>
      <c r="K412" s="67"/>
    </row>
    <row r="413">
      <c r="B413" s="111"/>
      <c r="C413" s="111"/>
      <c r="D413" s="111"/>
      <c r="E413" s="111"/>
      <c r="F413" s="111"/>
      <c r="G413" s="112"/>
      <c r="H413" s="113"/>
      <c r="I413" s="67"/>
      <c r="J413" s="67"/>
      <c r="K413" s="67"/>
    </row>
    <row r="414">
      <c r="B414" s="111"/>
      <c r="C414" s="111"/>
      <c r="D414" s="111"/>
      <c r="E414" s="111"/>
      <c r="F414" s="111"/>
      <c r="G414" s="112"/>
      <c r="H414" s="113"/>
      <c r="I414" s="67"/>
      <c r="J414" s="67"/>
      <c r="K414" s="67"/>
    </row>
    <row r="415">
      <c r="B415" s="111"/>
      <c r="C415" s="111"/>
      <c r="D415" s="111"/>
      <c r="E415" s="111"/>
      <c r="F415" s="111"/>
      <c r="G415" s="112"/>
      <c r="H415" s="113"/>
      <c r="I415" s="67"/>
      <c r="J415" s="67"/>
      <c r="K415" s="67"/>
    </row>
    <row r="416">
      <c r="B416" s="111"/>
      <c r="C416" s="111"/>
      <c r="D416" s="111"/>
      <c r="E416" s="111"/>
      <c r="F416" s="111"/>
      <c r="G416" s="112"/>
      <c r="H416" s="113"/>
      <c r="I416" s="67"/>
      <c r="J416" s="67"/>
      <c r="K416" s="67"/>
    </row>
    <row r="417">
      <c r="B417" s="111"/>
      <c r="C417" s="111"/>
      <c r="D417" s="111"/>
      <c r="E417" s="111"/>
      <c r="F417" s="111"/>
      <c r="G417" s="112"/>
      <c r="H417" s="113"/>
      <c r="I417" s="67"/>
      <c r="J417" s="67"/>
      <c r="K417" s="67"/>
    </row>
    <row r="418">
      <c r="B418" s="111"/>
      <c r="C418" s="111"/>
      <c r="D418" s="111"/>
      <c r="E418" s="111"/>
      <c r="F418" s="111"/>
      <c r="G418" s="112"/>
      <c r="H418" s="113"/>
      <c r="I418" s="67"/>
      <c r="J418" s="67"/>
      <c r="K418" s="67"/>
    </row>
    <row r="419">
      <c r="B419" s="111"/>
      <c r="C419" s="111"/>
      <c r="D419" s="111"/>
      <c r="E419" s="111"/>
      <c r="F419" s="111"/>
      <c r="G419" s="112"/>
      <c r="H419" s="113"/>
      <c r="I419" s="67"/>
      <c r="J419" s="67"/>
      <c r="K419" s="67"/>
    </row>
    <row r="420">
      <c r="B420" s="111"/>
      <c r="C420" s="111"/>
      <c r="D420" s="111"/>
      <c r="E420" s="111"/>
      <c r="F420" s="111"/>
      <c r="G420" s="112"/>
      <c r="H420" s="113"/>
      <c r="I420" s="67"/>
      <c r="J420" s="67"/>
      <c r="K420" s="67"/>
    </row>
    <row r="421">
      <c r="B421" s="111"/>
      <c r="C421" s="111"/>
      <c r="D421" s="111"/>
      <c r="E421" s="111"/>
      <c r="F421" s="111"/>
      <c r="G421" s="112"/>
      <c r="H421" s="113"/>
      <c r="I421" s="67"/>
      <c r="J421" s="67"/>
      <c r="K421" s="67"/>
    </row>
    <row r="422">
      <c r="B422" s="111"/>
      <c r="C422" s="111"/>
      <c r="D422" s="111"/>
      <c r="E422" s="111"/>
      <c r="F422" s="111"/>
      <c r="G422" s="112"/>
      <c r="H422" s="113"/>
      <c r="I422" s="67"/>
      <c r="J422" s="67"/>
      <c r="K422" s="67"/>
    </row>
    <row r="423">
      <c r="B423" s="111"/>
      <c r="C423" s="111"/>
      <c r="D423" s="111"/>
      <c r="E423" s="111"/>
      <c r="F423" s="111"/>
      <c r="G423" s="112"/>
      <c r="H423" s="113"/>
      <c r="I423" s="67"/>
      <c r="J423" s="67"/>
      <c r="K423" s="67"/>
    </row>
    <row r="424">
      <c r="B424" s="111"/>
      <c r="C424" s="111"/>
      <c r="D424" s="111"/>
      <c r="E424" s="111"/>
      <c r="F424" s="111"/>
      <c r="G424" s="112"/>
      <c r="H424" s="113"/>
      <c r="I424" s="67"/>
      <c r="J424" s="67"/>
      <c r="K424" s="67"/>
    </row>
    <row r="425">
      <c r="B425" s="111"/>
      <c r="C425" s="111"/>
      <c r="D425" s="111"/>
      <c r="E425" s="111"/>
      <c r="F425" s="111"/>
      <c r="G425" s="112"/>
      <c r="H425" s="113"/>
      <c r="I425" s="67"/>
      <c r="J425" s="67"/>
      <c r="K425" s="67"/>
    </row>
    <row r="426">
      <c r="B426" s="111"/>
      <c r="C426" s="111"/>
      <c r="D426" s="111"/>
      <c r="E426" s="111"/>
      <c r="F426" s="111"/>
      <c r="G426" s="112"/>
      <c r="H426" s="113"/>
      <c r="I426" s="67"/>
      <c r="J426" s="67"/>
      <c r="K426" s="67"/>
    </row>
    <row r="427">
      <c r="B427" s="111"/>
      <c r="C427" s="111"/>
      <c r="D427" s="111"/>
      <c r="E427" s="111"/>
      <c r="F427" s="111"/>
      <c r="G427" s="112"/>
      <c r="H427" s="113"/>
      <c r="I427" s="67"/>
      <c r="J427" s="67"/>
      <c r="K427" s="67"/>
    </row>
    <row r="428">
      <c r="B428" s="111"/>
      <c r="C428" s="111"/>
      <c r="D428" s="111"/>
      <c r="E428" s="111"/>
      <c r="F428" s="111"/>
      <c r="G428" s="112"/>
      <c r="H428" s="113"/>
      <c r="I428" s="67"/>
      <c r="J428" s="67"/>
      <c r="K428" s="67"/>
    </row>
    <row r="429">
      <c r="B429" s="111"/>
      <c r="C429" s="111"/>
      <c r="D429" s="111"/>
      <c r="E429" s="111"/>
      <c r="F429" s="111"/>
      <c r="G429" s="112"/>
      <c r="H429" s="113"/>
      <c r="I429" s="67"/>
      <c r="J429" s="67"/>
      <c r="K429" s="67"/>
    </row>
    <row r="430">
      <c r="B430" s="111"/>
      <c r="C430" s="111"/>
      <c r="D430" s="111"/>
      <c r="E430" s="111"/>
      <c r="F430" s="111"/>
      <c r="G430" s="112"/>
      <c r="H430" s="113"/>
      <c r="I430" s="67"/>
      <c r="J430" s="67"/>
      <c r="K430" s="67"/>
    </row>
    <row r="431">
      <c r="B431" s="111"/>
      <c r="C431" s="111"/>
      <c r="D431" s="111"/>
      <c r="E431" s="111"/>
      <c r="F431" s="111"/>
      <c r="G431" s="112"/>
      <c r="H431" s="113"/>
      <c r="I431" s="67"/>
      <c r="J431" s="67"/>
      <c r="K431" s="67"/>
    </row>
    <row r="432">
      <c r="B432" s="111"/>
      <c r="C432" s="111"/>
      <c r="D432" s="111"/>
      <c r="E432" s="111"/>
      <c r="F432" s="111"/>
      <c r="G432" s="112"/>
      <c r="H432" s="113"/>
      <c r="I432" s="67"/>
      <c r="J432" s="67"/>
      <c r="K432" s="67"/>
    </row>
    <row r="433">
      <c r="B433" s="111"/>
      <c r="C433" s="111"/>
      <c r="D433" s="111"/>
      <c r="E433" s="111"/>
      <c r="F433" s="111"/>
      <c r="G433" s="112"/>
      <c r="H433" s="113"/>
      <c r="I433" s="67"/>
      <c r="J433" s="67"/>
      <c r="K433" s="67"/>
    </row>
    <row r="434">
      <c r="B434" s="111"/>
      <c r="C434" s="111"/>
      <c r="D434" s="111"/>
      <c r="E434" s="111"/>
      <c r="F434" s="111"/>
      <c r="G434" s="112"/>
      <c r="H434" s="113"/>
      <c r="I434" s="67"/>
      <c r="J434" s="67"/>
      <c r="K434" s="67"/>
    </row>
    <row r="435">
      <c r="B435" s="111"/>
      <c r="C435" s="111"/>
      <c r="D435" s="111"/>
      <c r="E435" s="111"/>
      <c r="F435" s="111"/>
      <c r="G435" s="112"/>
      <c r="H435" s="113"/>
      <c r="I435" s="67"/>
      <c r="J435" s="67"/>
      <c r="K435" s="67"/>
    </row>
    <row r="436">
      <c r="B436" s="111"/>
      <c r="C436" s="111"/>
      <c r="D436" s="111"/>
      <c r="E436" s="111"/>
      <c r="F436" s="111"/>
      <c r="G436" s="112"/>
      <c r="H436" s="113"/>
      <c r="I436" s="67"/>
      <c r="J436" s="67"/>
      <c r="K436" s="67"/>
    </row>
    <row r="437">
      <c r="B437" s="111"/>
      <c r="C437" s="111"/>
      <c r="D437" s="111"/>
      <c r="E437" s="111"/>
      <c r="F437" s="111"/>
      <c r="G437" s="112"/>
      <c r="H437" s="113"/>
      <c r="I437" s="67"/>
      <c r="J437" s="67"/>
      <c r="K437" s="67"/>
    </row>
    <row r="438">
      <c r="B438" s="111"/>
      <c r="C438" s="111"/>
      <c r="D438" s="111"/>
      <c r="E438" s="111"/>
      <c r="F438" s="111"/>
      <c r="G438" s="112"/>
      <c r="H438" s="113"/>
      <c r="I438" s="67"/>
      <c r="J438" s="67"/>
      <c r="K438" s="67"/>
    </row>
    <row r="439">
      <c r="B439" s="111"/>
      <c r="C439" s="111"/>
      <c r="D439" s="111"/>
      <c r="E439" s="111"/>
      <c r="F439" s="111"/>
      <c r="G439" s="112"/>
      <c r="H439" s="113"/>
      <c r="I439" s="67"/>
      <c r="J439" s="67"/>
      <c r="K439" s="67"/>
    </row>
    <row r="440">
      <c r="B440" s="111"/>
      <c r="C440" s="111"/>
      <c r="D440" s="111"/>
      <c r="E440" s="111"/>
      <c r="F440" s="111"/>
      <c r="G440" s="112"/>
      <c r="H440" s="113"/>
      <c r="I440" s="67"/>
      <c r="J440" s="67"/>
      <c r="K440" s="67"/>
    </row>
    <row r="441">
      <c r="B441" s="111"/>
      <c r="C441" s="111"/>
      <c r="D441" s="111"/>
      <c r="E441" s="111"/>
      <c r="F441" s="111"/>
      <c r="G441" s="112"/>
      <c r="H441" s="113"/>
      <c r="I441" s="67"/>
      <c r="J441" s="67"/>
      <c r="K441" s="67"/>
    </row>
    <row r="442">
      <c r="B442" s="111"/>
      <c r="C442" s="111"/>
      <c r="D442" s="111"/>
      <c r="E442" s="111"/>
      <c r="F442" s="111"/>
      <c r="G442" s="112"/>
      <c r="H442" s="113"/>
      <c r="I442" s="67"/>
      <c r="J442" s="67"/>
      <c r="K442" s="67"/>
    </row>
    <row r="443">
      <c r="B443" s="111"/>
      <c r="C443" s="111"/>
      <c r="D443" s="111"/>
      <c r="E443" s="111"/>
      <c r="F443" s="111"/>
      <c r="G443" s="112"/>
      <c r="H443" s="113"/>
      <c r="I443" s="67"/>
      <c r="J443" s="67"/>
      <c r="K443" s="67"/>
    </row>
    <row r="444">
      <c r="B444" s="111"/>
      <c r="C444" s="111"/>
      <c r="D444" s="111"/>
      <c r="E444" s="111"/>
      <c r="F444" s="111"/>
      <c r="G444" s="112"/>
      <c r="H444" s="113"/>
      <c r="I444" s="67"/>
      <c r="J444" s="67"/>
      <c r="K444" s="67"/>
    </row>
    <row r="445">
      <c r="B445" s="111"/>
      <c r="C445" s="111"/>
      <c r="D445" s="111"/>
      <c r="E445" s="111"/>
      <c r="F445" s="111"/>
      <c r="G445" s="112"/>
      <c r="H445" s="113"/>
      <c r="I445" s="67"/>
      <c r="J445" s="67"/>
      <c r="K445" s="67"/>
    </row>
    <row r="446">
      <c r="B446" s="111"/>
      <c r="C446" s="111"/>
      <c r="D446" s="111"/>
      <c r="E446" s="111"/>
      <c r="F446" s="111"/>
      <c r="G446" s="112"/>
      <c r="H446" s="113"/>
      <c r="I446" s="67"/>
      <c r="J446" s="67"/>
      <c r="K446" s="67"/>
    </row>
    <row r="447">
      <c r="B447" s="111"/>
      <c r="C447" s="111"/>
      <c r="D447" s="111"/>
      <c r="E447" s="111"/>
      <c r="F447" s="111"/>
      <c r="G447" s="112"/>
      <c r="H447" s="113"/>
      <c r="I447" s="67"/>
      <c r="J447" s="67"/>
      <c r="K447" s="67"/>
    </row>
    <row r="448">
      <c r="B448" s="111"/>
      <c r="C448" s="111"/>
      <c r="D448" s="111"/>
      <c r="E448" s="111"/>
      <c r="F448" s="111"/>
      <c r="G448" s="112"/>
      <c r="H448" s="113"/>
      <c r="I448" s="67"/>
      <c r="J448" s="67"/>
      <c r="K448" s="67"/>
    </row>
    <row r="449">
      <c r="B449" s="111"/>
      <c r="C449" s="111"/>
      <c r="D449" s="111"/>
      <c r="E449" s="111"/>
      <c r="F449" s="111"/>
      <c r="G449" s="112"/>
      <c r="H449" s="113"/>
      <c r="I449" s="67"/>
      <c r="J449" s="67"/>
      <c r="K449" s="67"/>
    </row>
    <row r="450">
      <c r="B450" s="111"/>
      <c r="C450" s="111"/>
      <c r="D450" s="111"/>
      <c r="E450" s="111"/>
      <c r="F450" s="111"/>
      <c r="G450" s="112"/>
      <c r="H450" s="113"/>
      <c r="I450" s="67"/>
      <c r="J450" s="67"/>
      <c r="K450" s="67"/>
    </row>
    <row r="451">
      <c r="B451" s="111"/>
      <c r="C451" s="111"/>
      <c r="D451" s="111"/>
      <c r="E451" s="111"/>
      <c r="F451" s="111"/>
      <c r="G451" s="112"/>
      <c r="H451" s="113"/>
      <c r="I451" s="67"/>
      <c r="J451" s="67"/>
      <c r="K451" s="67"/>
    </row>
    <row r="452">
      <c r="B452" s="111"/>
      <c r="C452" s="111"/>
      <c r="D452" s="111"/>
      <c r="E452" s="111"/>
      <c r="F452" s="111"/>
      <c r="G452" s="112"/>
      <c r="H452" s="113"/>
      <c r="I452" s="67"/>
      <c r="J452" s="67"/>
      <c r="K452" s="67"/>
    </row>
    <row r="453">
      <c r="B453" s="111"/>
      <c r="C453" s="111"/>
      <c r="D453" s="111"/>
      <c r="E453" s="111"/>
      <c r="F453" s="111"/>
      <c r="G453" s="112"/>
      <c r="H453" s="113"/>
      <c r="I453" s="67"/>
      <c r="J453" s="67"/>
      <c r="K453" s="67"/>
    </row>
    <row r="454">
      <c r="B454" s="111"/>
      <c r="C454" s="111"/>
      <c r="D454" s="111"/>
      <c r="E454" s="111"/>
      <c r="F454" s="111"/>
      <c r="G454" s="112"/>
      <c r="H454" s="113"/>
      <c r="I454" s="67"/>
      <c r="J454" s="67"/>
      <c r="K454" s="67"/>
    </row>
    <row r="455">
      <c r="B455" s="111"/>
      <c r="C455" s="111"/>
      <c r="D455" s="111"/>
      <c r="E455" s="111"/>
      <c r="F455" s="111"/>
      <c r="G455" s="112"/>
      <c r="H455" s="113"/>
      <c r="I455" s="67"/>
      <c r="J455" s="67"/>
      <c r="K455" s="67"/>
    </row>
    <row r="456">
      <c r="B456" s="111"/>
      <c r="C456" s="111"/>
      <c r="D456" s="111"/>
      <c r="E456" s="111"/>
      <c r="F456" s="111"/>
      <c r="G456" s="112"/>
      <c r="H456" s="113"/>
      <c r="I456" s="67"/>
      <c r="J456" s="67"/>
      <c r="K456" s="67"/>
    </row>
    <row r="457">
      <c r="B457" s="111"/>
      <c r="C457" s="111"/>
      <c r="D457" s="111"/>
      <c r="E457" s="111"/>
      <c r="F457" s="111"/>
      <c r="G457" s="112"/>
      <c r="H457" s="113"/>
      <c r="I457" s="67"/>
      <c r="J457" s="67"/>
      <c r="K457" s="67"/>
    </row>
    <row r="458">
      <c r="B458" s="111"/>
      <c r="C458" s="111"/>
      <c r="D458" s="111"/>
      <c r="E458" s="111"/>
      <c r="F458" s="111"/>
      <c r="G458" s="112"/>
      <c r="H458" s="113"/>
      <c r="I458" s="67"/>
      <c r="J458" s="67"/>
      <c r="K458" s="67"/>
    </row>
    <row r="459">
      <c r="B459" s="111"/>
      <c r="C459" s="111"/>
      <c r="D459" s="111"/>
      <c r="E459" s="111"/>
      <c r="F459" s="111"/>
      <c r="G459" s="112"/>
      <c r="H459" s="113"/>
      <c r="I459" s="67"/>
      <c r="J459" s="67"/>
      <c r="K459" s="67"/>
    </row>
    <row r="460">
      <c r="B460" s="111"/>
      <c r="C460" s="111"/>
      <c r="D460" s="111"/>
      <c r="E460" s="111"/>
      <c r="F460" s="111"/>
      <c r="G460" s="112"/>
      <c r="H460" s="113"/>
      <c r="I460" s="67"/>
      <c r="J460" s="67"/>
      <c r="K460" s="67"/>
    </row>
    <row r="461">
      <c r="B461" s="111"/>
      <c r="C461" s="111"/>
      <c r="D461" s="111"/>
      <c r="E461" s="111"/>
      <c r="F461" s="111"/>
      <c r="G461" s="112"/>
      <c r="H461" s="113"/>
      <c r="I461" s="67"/>
      <c r="J461" s="67"/>
      <c r="K461" s="67"/>
    </row>
    <row r="462">
      <c r="B462" s="111"/>
      <c r="C462" s="111"/>
      <c r="D462" s="111"/>
      <c r="E462" s="111"/>
      <c r="F462" s="111"/>
      <c r="G462" s="112"/>
      <c r="H462" s="113"/>
      <c r="I462" s="67"/>
      <c r="J462" s="67"/>
      <c r="K462" s="67"/>
    </row>
    <row r="463">
      <c r="B463" s="111"/>
      <c r="C463" s="111"/>
      <c r="D463" s="111"/>
      <c r="E463" s="111"/>
      <c r="F463" s="111"/>
      <c r="G463" s="112"/>
      <c r="H463" s="113"/>
      <c r="I463" s="67"/>
      <c r="J463" s="67"/>
      <c r="K463" s="67"/>
    </row>
    <row r="464">
      <c r="B464" s="111"/>
      <c r="C464" s="111"/>
      <c r="D464" s="111"/>
      <c r="E464" s="111"/>
      <c r="F464" s="111"/>
      <c r="G464" s="112"/>
      <c r="H464" s="113"/>
      <c r="I464" s="67"/>
      <c r="J464" s="67"/>
      <c r="K464" s="67"/>
    </row>
    <row r="465">
      <c r="B465" s="111"/>
      <c r="C465" s="111"/>
      <c r="D465" s="111"/>
      <c r="E465" s="111"/>
      <c r="F465" s="111"/>
      <c r="G465" s="112"/>
      <c r="H465" s="113"/>
      <c r="I465" s="67"/>
      <c r="J465" s="67"/>
      <c r="K465" s="67"/>
    </row>
    <row r="466">
      <c r="B466" s="111"/>
      <c r="C466" s="111"/>
      <c r="D466" s="111"/>
      <c r="E466" s="111"/>
      <c r="F466" s="111"/>
      <c r="G466" s="112"/>
      <c r="H466" s="113"/>
      <c r="I466" s="67"/>
      <c r="J466" s="67"/>
      <c r="K466" s="67"/>
    </row>
    <row r="467">
      <c r="B467" s="111"/>
      <c r="C467" s="111"/>
      <c r="D467" s="111"/>
      <c r="E467" s="111"/>
      <c r="F467" s="111"/>
      <c r="G467" s="112"/>
      <c r="H467" s="113"/>
      <c r="I467" s="67"/>
      <c r="J467" s="67"/>
      <c r="K467" s="67"/>
    </row>
    <row r="468">
      <c r="B468" s="111"/>
      <c r="C468" s="111"/>
      <c r="D468" s="111"/>
      <c r="E468" s="111"/>
      <c r="F468" s="111"/>
      <c r="G468" s="112"/>
      <c r="H468" s="113"/>
      <c r="I468" s="67"/>
      <c r="J468" s="67"/>
      <c r="K468" s="67"/>
    </row>
    <row r="469">
      <c r="B469" s="111"/>
      <c r="C469" s="111"/>
      <c r="D469" s="111"/>
      <c r="E469" s="111"/>
      <c r="F469" s="111"/>
      <c r="G469" s="112"/>
      <c r="H469" s="113"/>
      <c r="I469" s="67"/>
      <c r="J469" s="67"/>
      <c r="K469" s="67"/>
    </row>
    <row r="470">
      <c r="B470" s="111"/>
      <c r="C470" s="111"/>
      <c r="D470" s="111"/>
      <c r="E470" s="111"/>
      <c r="F470" s="111"/>
      <c r="G470" s="112"/>
      <c r="H470" s="113"/>
      <c r="I470" s="67"/>
      <c r="J470" s="67"/>
      <c r="K470" s="67"/>
    </row>
    <row r="471">
      <c r="B471" s="111"/>
      <c r="C471" s="111"/>
      <c r="D471" s="111"/>
      <c r="E471" s="111"/>
      <c r="F471" s="111"/>
      <c r="G471" s="112"/>
      <c r="H471" s="113"/>
      <c r="I471" s="67"/>
      <c r="J471" s="67"/>
      <c r="K471" s="67"/>
    </row>
    <row r="472">
      <c r="B472" s="111"/>
      <c r="C472" s="111"/>
      <c r="D472" s="111"/>
      <c r="E472" s="111"/>
      <c r="F472" s="111"/>
      <c r="G472" s="112"/>
      <c r="H472" s="113"/>
      <c r="I472" s="67"/>
      <c r="J472" s="67"/>
      <c r="K472" s="67"/>
    </row>
    <row r="473">
      <c r="B473" s="111"/>
      <c r="C473" s="111"/>
      <c r="D473" s="111"/>
      <c r="E473" s="111"/>
      <c r="F473" s="111"/>
      <c r="G473" s="112"/>
      <c r="H473" s="113"/>
      <c r="I473" s="67"/>
      <c r="J473" s="67"/>
      <c r="K473" s="67"/>
    </row>
    <row r="474">
      <c r="B474" s="111"/>
      <c r="C474" s="111"/>
      <c r="D474" s="111"/>
      <c r="E474" s="111"/>
      <c r="F474" s="111"/>
      <c r="G474" s="112"/>
      <c r="H474" s="113"/>
      <c r="I474" s="67"/>
      <c r="J474" s="67"/>
      <c r="K474" s="67"/>
    </row>
    <row r="475">
      <c r="B475" s="111"/>
      <c r="C475" s="111"/>
      <c r="D475" s="111"/>
      <c r="E475" s="111"/>
      <c r="F475" s="111"/>
      <c r="G475" s="112"/>
      <c r="H475" s="113"/>
      <c r="I475" s="67"/>
      <c r="J475" s="67"/>
      <c r="K475" s="67"/>
    </row>
    <row r="476">
      <c r="B476" s="111"/>
      <c r="C476" s="111"/>
      <c r="D476" s="111"/>
      <c r="E476" s="111"/>
      <c r="F476" s="111"/>
      <c r="G476" s="112"/>
      <c r="H476" s="113"/>
      <c r="I476" s="67"/>
      <c r="J476" s="67"/>
      <c r="K476" s="67"/>
    </row>
    <row r="477">
      <c r="B477" s="111"/>
      <c r="C477" s="111"/>
      <c r="D477" s="111"/>
      <c r="E477" s="111"/>
      <c r="F477" s="111"/>
      <c r="G477" s="112"/>
      <c r="H477" s="113"/>
      <c r="I477" s="67"/>
      <c r="J477" s="67"/>
      <c r="K477" s="67"/>
    </row>
    <row r="478">
      <c r="B478" s="111"/>
      <c r="C478" s="111"/>
      <c r="D478" s="111"/>
      <c r="E478" s="111"/>
      <c r="F478" s="111"/>
      <c r="G478" s="112"/>
      <c r="H478" s="113"/>
      <c r="I478" s="67"/>
      <c r="J478" s="67"/>
      <c r="K478" s="67"/>
    </row>
    <row r="479">
      <c r="B479" s="111"/>
      <c r="C479" s="111"/>
      <c r="D479" s="111"/>
      <c r="E479" s="111"/>
      <c r="F479" s="111"/>
      <c r="G479" s="112"/>
      <c r="H479" s="113"/>
      <c r="I479" s="67"/>
      <c r="J479" s="67"/>
      <c r="K479" s="67"/>
    </row>
    <row r="480">
      <c r="B480" s="111"/>
      <c r="C480" s="111"/>
      <c r="D480" s="111"/>
      <c r="E480" s="111"/>
      <c r="F480" s="111"/>
      <c r="G480" s="112"/>
      <c r="H480" s="113"/>
      <c r="I480" s="67"/>
      <c r="J480" s="67"/>
      <c r="K480" s="67"/>
    </row>
    <row r="481">
      <c r="B481" s="111"/>
      <c r="C481" s="111"/>
      <c r="D481" s="111"/>
      <c r="E481" s="111"/>
      <c r="F481" s="111"/>
      <c r="G481" s="112"/>
      <c r="H481" s="113"/>
      <c r="I481" s="67"/>
      <c r="J481" s="67"/>
      <c r="K481" s="67"/>
    </row>
    <row r="482">
      <c r="B482" s="111"/>
      <c r="C482" s="111"/>
      <c r="D482" s="111"/>
      <c r="E482" s="111"/>
      <c r="F482" s="111"/>
      <c r="G482" s="112"/>
      <c r="H482" s="113"/>
      <c r="I482" s="67"/>
      <c r="J482" s="67"/>
      <c r="K482" s="67"/>
    </row>
    <row r="483">
      <c r="B483" s="111"/>
      <c r="C483" s="111"/>
      <c r="D483" s="111"/>
      <c r="E483" s="111"/>
      <c r="F483" s="111"/>
      <c r="G483" s="112"/>
      <c r="H483" s="113"/>
      <c r="I483" s="67"/>
      <c r="J483" s="67"/>
      <c r="K483" s="67"/>
    </row>
    <row r="484">
      <c r="B484" s="111"/>
      <c r="C484" s="111"/>
      <c r="D484" s="111"/>
      <c r="E484" s="111"/>
      <c r="F484" s="111"/>
      <c r="G484" s="112"/>
      <c r="H484" s="113"/>
      <c r="I484" s="67"/>
      <c r="J484" s="67"/>
      <c r="K484" s="67"/>
    </row>
    <row r="485">
      <c r="B485" s="111"/>
      <c r="C485" s="111"/>
      <c r="D485" s="111"/>
      <c r="E485" s="111"/>
      <c r="F485" s="111"/>
      <c r="G485" s="112"/>
      <c r="H485" s="113"/>
      <c r="I485" s="67"/>
      <c r="J485" s="67"/>
      <c r="K485" s="67"/>
    </row>
    <row r="486">
      <c r="B486" s="111"/>
      <c r="C486" s="111"/>
      <c r="D486" s="111"/>
      <c r="E486" s="111"/>
      <c r="F486" s="111"/>
      <c r="G486" s="112"/>
      <c r="H486" s="113"/>
      <c r="I486" s="67"/>
      <c r="J486" s="67"/>
      <c r="K486" s="67"/>
    </row>
    <row r="487">
      <c r="B487" s="111"/>
      <c r="C487" s="111"/>
      <c r="D487" s="111"/>
      <c r="E487" s="111"/>
      <c r="F487" s="111"/>
      <c r="G487" s="112"/>
      <c r="H487" s="113"/>
      <c r="I487" s="67"/>
      <c r="J487" s="67"/>
      <c r="K487" s="67"/>
    </row>
    <row r="488">
      <c r="B488" s="111"/>
      <c r="C488" s="111"/>
      <c r="D488" s="111"/>
      <c r="E488" s="111"/>
      <c r="F488" s="111"/>
      <c r="G488" s="112"/>
      <c r="H488" s="113"/>
      <c r="I488" s="67"/>
      <c r="J488" s="67"/>
      <c r="K488" s="67"/>
    </row>
    <row r="489">
      <c r="B489" s="111"/>
      <c r="C489" s="111"/>
      <c r="D489" s="111"/>
      <c r="E489" s="111"/>
      <c r="F489" s="111"/>
      <c r="G489" s="112"/>
      <c r="H489" s="113"/>
      <c r="I489" s="67"/>
      <c r="J489" s="67"/>
      <c r="K489" s="67"/>
    </row>
    <row r="490">
      <c r="B490" s="111"/>
      <c r="C490" s="111"/>
      <c r="D490" s="111"/>
      <c r="E490" s="111"/>
      <c r="F490" s="111"/>
      <c r="G490" s="112"/>
      <c r="H490" s="113"/>
      <c r="I490" s="67"/>
      <c r="J490" s="67"/>
      <c r="K490" s="67"/>
    </row>
    <row r="491">
      <c r="B491" s="111"/>
      <c r="C491" s="111"/>
      <c r="D491" s="111"/>
      <c r="E491" s="111"/>
      <c r="F491" s="111"/>
      <c r="G491" s="112"/>
      <c r="H491" s="113"/>
      <c r="I491" s="67"/>
      <c r="J491" s="67"/>
      <c r="K491" s="67"/>
    </row>
    <row r="492">
      <c r="B492" s="111"/>
      <c r="C492" s="111"/>
      <c r="D492" s="111"/>
      <c r="E492" s="111"/>
      <c r="F492" s="111"/>
      <c r="G492" s="112"/>
      <c r="H492" s="113"/>
      <c r="I492" s="67"/>
      <c r="J492" s="67"/>
      <c r="K492" s="67"/>
    </row>
    <row r="493">
      <c r="B493" s="111"/>
      <c r="C493" s="111"/>
      <c r="D493" s="111"/>
      <c r="E493" s="111"/>
      <c r="F493" s="111"/>
      <c r="G493" s="112"/>
      <c r="H493" s="113"/>
      <c r="I493" s="67"/>
      <c r="J493" s="67"/>
      <c r="K493" s="67"/>
    </row>
    <row r="494">
      <c r="B494" s="111"/>
      <c r="C494" s="111"/>
      <c r="D494" s="111"/>
      <c r="E494" s="111"/>
      <c r="F494" s="111"/>
      <c r="G494" s="112"/>
      <c r="H494" s="113"/>
      <c r="I494" s="67"/>
      <c r="J494" s="67"/>
      <c r="K494" s="67"/>
    </row>
    <row r="495">
      <c r="B495" s="111"/>
      <c r="C495" s="111"/>
      <c r="D495" s="111"/>
      <c r="E495" s="111"/>
      <c r="F495" s="111"/>
      <c r="G495" s="112"/>
      <c r="H495" s="113"/>
      <c r="I495" s="67"/>
      <c r="J495" s="67"/>
      <c r="K495" s="67"/>
    </row>
    <row r="496">
      <c r="B496" s="111"/>
      <c r="C496" s="111"/>
      <c r="D496" s="111"/>
      <c r="E496" s="111"/>
      <c r="F496" s="111"/>
      <c r="G496" s="112"/>
      <c r="H496" s="113"/>
      <c r="I496" s="67"/>
      <c r="J496" s="67"/>
      <c r="K496" s="67"/>
    </row>
    <row r="497">
      <c r="B497" s="111"/>
      <c r="C497" s="111"/>
      <c r="D497" s="111"/>
      <c r="E497" s="111"/>
      <c r="F497" s="111"/>
      <c r="G497" s="112"/>
      <c r="H497" s="113"/>
      <c r="I497" s="67"/>
      <c r="J497" s="67"/>
      <c r="K497" s="67"/>
    </row>
    <row r="498">
      <c r="B498" s="111"/>
      <c r="C498" s="111"/>
      <c r="D498" s="111"/>
      <c r="E498" s="111"/>
      <c r="F498" s="111"/>
      <c r="G498" s="112"/>
      <c r="H498" s="113"/>
      <c r="I498" s="67"/>
      <c r="J498" s="67"/>
      <c r="K498" s="67"/>
    </row>
    <row r="499">
      <c r="B499" s="111"/>
      <c r="C499" s="111"/>
      <c r="D499" s="111"/>
      <c r="E499" s="111"/>
      <c r="F499" s="111"/>
      <c r="G499" s="112"/>
      <c r="H499" s="113"/>
      <c r="I499" s="67"/>
      <c r="J499" s="67"/>
      <c r="K499" s="67"/>
    </row>
    <row r="500">
      <c r="B500" s="111"/>
      <c r="C500" s="111"/>
      <c r="D500" s="111"/>
      <c r="E500" s="111"/>
      <c r="F500" s="111"/>
      <c r="G500" s="112"/>
      <c r="H500" s="113"/>
      <c r="I500" s="67"/>
      <c r="J500" s="67"/>
      <c r="K500" s="67"/>
    </row>
    <row r="501">
      <c r="B501" s="111"/>
      <c r="C501" s="111"/>
      <c r="D501" s="111"/>
      <c r="E501" s="111"/>
      <c r="F501" s="111"/>
      <c r="G501" s="112"/>
      <c r="H501" s="113"/>
      <c r="I501" s="67"/>
      <c r="J501" s="67"/>
      <c r="K501" s="67"/>
    </row>
    <row r="502">
      <c r="B502" s="111"/>
      <c r="C502" s="111"/>
      <c r="D502" s="111"/>
      <c r="E502" s="111"/>
      <c r="F502" s="111"/>
      <c r="G502" s="112"/>
      <c r="H502" s="113"/>
      <c r="I502" s="67"/>
      <c r="J502" s="67"/>
      <c r="K502" s="67"/>
    </row>
    <row r="503">
      <c r="B503" s="111"/>
      <c r="C503" s="111"/>
      <c r="D503" s="111"/>
      <c r="E503" s="111"/>
      <c r="F503" s="111"/>
      <c r="G503" s="112"/>
      <c r="H503" s="113"/>
      <c r="I503" s="67"/>
      <c r="J503" s="67"/>
      <c r="K503" s="67"/>
    </row>
    <row r="504">
      <c r="B504" s="111"/>
      <c r="C504" s="111"/>
      <c r="D504" s="111"/>
      <c r="E504" s="111"/>
      <c r="F504" s="111"/>
      <c r="G504" s="112"/>
      <c r="H504" s="113"/>
      <c r="I504" s="67"/>
      <c r="J504" s="67"/>
      <c r="K504" s="67"/>
    </row>
    <row r="505">
      <c r="B505" s="111"/>
      <c r="C505" s="111"/>
      <c r="D505" s="111"/>
      <c r="E505" s="111"/>
      <c r="F505" s="111"/>
      <c r="G505" s="112"/>
      <c r="H505" s="113"/>
      <c r="I505" s="67"/>
      <c r="J505" s="67"/>
      <c r="K505" s="67"/>
    </row>
    <row r="506">
      <c r="B506" s="111"/>
      <c r="C506" s="111"/>
      <c r="D506" s="111"/>
      <c r="E506" s="111"/>
      <c r="F506" s="111"/>
      <c r="G506" s="112"/>
      <c r="H506" s="113"/>
      <c r="I506" s="67"/>
      <c r="J506" s="67"/>
      <c r="K506" s="67"/>
    </row>
    <row r="507">
      <c r="B507" s="111"/>
      <c r="C507" s="111"/>
      <c r="D507" s="111"/>
      <c r="E507" s="111"/>
      <c r="F507" s="111"/>
      <c r="G507" s="112"/>
      <c r="H507" s="113"/>
      <c r="I507" s="67"/>
      <c r="J507" s="67"/>
      <c r="K507" s="67"/>
    </row>
    <row r="508">
      <c r="B508" s="111"/>
      <c r="C508" s="111"/>
      <c r="D508" s="111"/>
      <c r="E508" s="111"/>
      <c r="F508" s="111"/>
      <c r="G508" s="112"/>
      <c r="H508" s="113"/>
      <c r="I508" s="67"/>
      <c r="J508" s="67"/>
      <c r="K508" s="67"/>
    </row>
    <row r="509">
      <c r="B509" s="111"/>
      <c r="C509" s="111"/>
      <c r="D509" s="111"/>
      <c r="E509" s="111"/>
      <c r="F509" s="111"/>
      <c r="G509" s="112"/>
      <c r="H509" s="113"/>
      <c r="I509" s="67"/>
      <c r="J509" s="67"/>
      <c r="K509" s="67"/>
    </row>
    <row r="510">
      <c r="B510" s="111"/>
      <c r="C510" s="111"/>
      <c r="D510" s="111"/>
      <c r="E510" s="111"/>
      <c r="F510" s="111"/>
      <c r="G510" s="112"/>
      <c r="H510" s="113"/>
      <c r="I510" s="67"/>
      <c r="J510" s="67"/>
      <c r="K510" s="67"/>
    </row>
    <row r="511">
      <c r="B511" s="111"/>
      <c r="C511" s="111"/>
      <c r="D511" s="111"/>
      <c r="E511" s="111"/>
      <c r="F511" s="111"/>
      <c r="G511" s="112"/>
      <c r="H511" s="113"/>
      <c r="I511" s="67"/>
      <c r="J511" s="67"/>
      <c r="K511" s="67"/>
    </row>
    <row r="512">
      <c r="B512" s="111"/>
      <c r="C512" s="111"/>
      <c r="D512" s="111"/>
      <c r="E512" s="111"/>
      <c r="F512" s="111"/>
      <c r="G512" s="112"/>
      <c r="H512" s="113"/>
      <c r="I512" s="67"/>
      <c r="J512" s="67"/>
      <c r="K512" s="67"/>
    </row>
    <row r="513">
      <c r="B513" s="111"/>
      <c r="C513" s="111"/>
      <c r="D513" s="111"/>
      <c r="E513" s="111"/>
      <c r="F513" s="111"/>
      <c r="G513" s="112"/>
      <c r="H513" s="113"/>
      <c r="I513" s="67"/>
      <c r="J513" s="67"/>
      <c r="K513" s="67"/>
    </row>
    <row r="514">
      <c r="B514" s="111"/>
      <c r="C514" s="111"/>
      <c r="D514" s="111"/>
      <c r="E514" s="111"/>
      <c r="F514" s="111"/>
      <c r="G514" s="112"/>
      <c r="H514" s="113"/>
      <c r="I514" s="67"/>
      <c r="J514" s="67"/>
      <c r="K514" s="67"/>
    </row>
    <row r="515">
      <c r="B515" s="111"/>
      <c r="C515" s="111"/>
      <c r="D515" s="111"/>
      <c r="E515" s="111"/>
      <c r="F515" s="111"/>
      <c r="G515" s="112"/>
      <c r="H515" s="113"/>
      <c r="I515" s="67"/>
      <c r="J515" s="67"/>
      <c r="K515" s="67"/>
    </row>
    <row r="516">
      <c r="B516" s="111"/>
      <c r="C516" s="111"/>
      <c r="D516" s="111"/>
      <c r="E516" s="111"/>
      <c r="F516" s="111"/>
      <c r="G516" s="112"/>
      <c r="H516" s="113"/>
      <c r="I516" s="67"/>
      <c r="J516" s="67"/>
      <c r="K516" s="67"/>
    </row>
    <row r="517">
      <c r="B517" s="111"/>
      <c r="C517" s="111"/>
      <c r="D517" s="111"/>
      <c r="E517" s="111"/>
      <c r="F517" s="111"/>
      <c r="G517" s="112"/>
      <c r="H517" s="113"/>
      <c r="I517" s="67"/>
      <c r="J517" s="67"/>
      <c r="K517" s="67"/>
    </row>
    <row r="518">
      <c r="B518" s="111"/>
      <c r="C518" s="111"/>
      <c r="D518" s="111"/>
      <c r="E518" s="111"/>
      <c r="F518" s="111"/>
      <c r="G518" s="112"/>
      <c r="H518" s="113"/>
      <c r="I518" s="67"/>
      <c r="J518" s="67"/>
      <c r="K518" s="67"/>
    </row>
    <row r="519">
      <c r="B519" s="111"/>
      <c r="C519" s="111"/>
      <c r="D519" s="111"/>
      <c r="E519" s="111"/>
      <c r="F519" s="111"/>
      <c r="G519" s="112"/>
      <c r="H519" s="113"/>
      <c r="I519" s="67"/>
      <c r="J519" s="67"/>
      <c r="K519" s="67"/>
    </row>
    <row r="520">
      <c r="B520" s="111"/>
      <c r="C520" s="111"/>
      <c r="D520" s="111"/>
      <c r="E520" s="111"/>
      <c r="F520" s="111"/>
      <c r="G520" s="112"/>
      <c r="H520" s="113"/>
      <c r="I520" s="67"/>
      <c r="J520" s="67"/>
      <c r="K520" s="67"/>
    </row>
    <row r="521">
      <c r="B521" s="111"/>
      <c r="C521" s="111"/>
      <c r="D521" s="111"/>
      <c r="E521" s="111"/>
      <c r="F521" s="111"/>
      <c r="G521" s="112"/>
      <c r="H521" s="113"/>
      <c r="I521" s="67"/>
      <c r="J521" s="67"/>
      <c r="K521" s="67"/>
    </row>
    <row r="522">
      <c r="B522" s="111"/>
      <c r="C522" s="111"/>
      <c r="D522" s="111"/>
      <c r="E522" s="111"/>
      <c r="F522" s="111"/>
      <c r="G522" s="112"/>
      <c r="H522" s="113"/>
      <c r="I522" s="67"/>
      <c r="J522" s="67"/>
      <c r="K522" s="67"/>
    </row>
    <row r="523">
      <c r="B523" s="111"/>
      <c r="C523" s="111"/>
      <c r="D523" s="111"/>
      <c r="E523" s="111"/>
      <c r="F523" s="111"/>
      <c r="G523" s="112"/>
      <c r="H523" s="113"/>
      <c r="I523" s="67"/>
      <c r="J523" s="67"/>
      <c r="K523" s="67"/>
    </row>
    <row r="524">
      <c r="B524" s="111"/>
      <c r="C524" s="111"/>
      <c r="D524" s="111"/>
      <c r="E524" s="111"/>
      <c r="F524" s="111"/>
      <c r="G524" s="112"/>
      <c r="H524" s="113"/>
      <c r="I524" s="67"/>
      <c r="J524" s="67"/>
      <c r="K524" s="67"/>
    </row>
    <row r="525">
      <c r="B525" s="111"/>
      <c r="C525" s="111"/>
      <c r="D525" s="111"/>
      <c r="E525" s="111"/>
      <c r="F525" s="111"/>
      <c r="G525" s="112"/>
      <c r="H525" s="113"/>
      <c r="I525" s="67"/>
      <c r="J525" s="67"/>
      <c r="K525" s="67"/>
    </row>
    <row r="526">
      <c r="B526" s="111"/>
      <c r="C526" s="111"/>
      <c r="D526" s="111"/>
      <c r="E526" s="111"/>
      <c r="F526" s="111"/>
      <c r="G526" s="112"/>
      <c r="H526" s="113"/>
      <c r="I526" s="67"/>
      <c r="J526" s="67"/>
      <c r="K526" s="67"/>
    </row>
    <row r="527">
      <c r="B527" s="111"/>
      <c r="C527" s="111"/>
      <c r="D527" s="111"/>
      <c r="E527" s="111"/>
      <c r="F527" s="111"/>
      <c r="G527" s="112"/>
      <c r="H527" s="113"/>
      <c r="I527" s="67"/>
      <c r="J527" s="67"/>
      <c r="K527" s="67"/>
    </row>
    <row r="528">
      <c r="B528" s="111"/>
      <c r="C528" s="111"/>
      <c r="D528" s="111"/>
      <c r="E528" s="111"/>
      <c r="F528" s="111"/>
      <c r="G528" s="112"/>
      <c r="H528" s="113"/>
      <c r="I528" s="67"/>
      <c r="J528" s="67"/>
      <c r="K528" s="67"/>
    </row>
    <row r="529">
      <c r="B529" s="111"/>
      <c r="C529" s="111"/>
      <c r="D529" s="111"/>
      <c r="E529" s="111"/>
      <c r="F529" s="111"/>
      <c r="G529" s="112"/>
      <c r="H529" s="113"/>
      <c r="I529" s="67"/>
      <c r="J529" s="67"/>
      <c r="K529" s="67"/>
    </row>
    <row r="530">
      <c r="B530" s="111"/>
      <c r="C530" s="111"/>
      <c r="D530" s="111"/>
      <c r="E530" s="111"/>
      <c r="F530" s="111"/>
      <c r="G530" s="112"/>
      <c r="H530" s="113"/>
      <c r="I530" s="67"/>
      <c r="J530" s="67"/>
      <c r="K530" s="67"/>
    </row>
    <row r="531">
      <c r="B531" s="111"/>
      <c r="C531" s="111"/>
      <c r="D531" s="111"/>
      <c r="E531" s="111"/>
      <c r="F531" s="111"/>
      <c r="G531" s="112"/>
      <c r="H531" s="113"/>
      <c r="I531" s="67"/>
      <c r="J531" s="67"/>
      <c r="K531" s="67"/>
    </row>
    <row r="532">
      <c r="B532" s="111"/>
      <c r="C532" s="111"/>
      <c r="D532" s="111"/>
      <c r="E532" s="111"/>
      <c r="F532" s="111"/>
      <c r="G532" s="112"/>
      <c r="H532" s="113"/>
      <c r="I532" s="67"/>
      <c r="J532" s="67"/>
      <c r="K532" s="67"/>
    </row>
    <row r="533">
      <c r="B533" s="111"/>
      <c r="C533" s="111"/>
      <c r="D533" s="111"/>
      <c r="E533" s="111"/>
      <c r="F533" s="111"/>
      <c r="G533" s="112"/>
      <c r="H533" s="113"/>
      <c r="I533" s="67"/>
      <c r="J533" s="67"/>
      <c r="K533" s="67"/>
    </row>
    <row r="534">
      <c r="B534" s="111"/>
      <c r="C534" s="111"/>
      <c r="D534" s="111"/>
      <c r="E534" s="111"/>
      <c r="F534" s="111"/>
      <c r="G534" s="112"/>
      <c r="H534" s="113"/>
      <c r="I534" s="67"/>
      <c r="J534" s="67"/>
      <c r="K534" s="67"/>
    </row>
    <row r="535">
      <c r="B535" s="111"/>
      <c r="C535" s="111"/>
      <c r="D535" s="111"/>
      <c r="E535" s="111"/>
      <c r="F535" s="111"/>
      <c r="G535" s="112"/>
      <c r="H535" s="113"/>
      <c r="I535" s="67"/>
      <c r="J535" s="67"/>
      <c r="K535" s="67"/>
    </row>
    <row r="536">
      <c r="B536" s="111"/>
      <c r="C536" s="111"/>
      <c r="D536" s="111"/>
      <c r="E536" s="111"/>
      <c r="F536" s="111"/>
      <c r="G536" s="112"/>
      <c r="H536" s="113"/>
      <c r="I536" s="67"/>
      <c r="J536" s="67"/>
      <c r="K536" s="67"/>
    </row>
    <row r="537">
      <c r="B537" s="111"/>
      <c r="C537" s="111"/>
      <c r="D537" s="111"/>
      <c r="E537" s="111"/>
      <c r="F537" s="111"/>
      <c r="G537" s="112"/>
      <c r="H537" s="113"/>
      <c r="I537" s="67"/>
      <c r="J537" s="67"/>
      <c r="K537" s="67"/>
    </row>
    <row r="538">
      <c r="B538" s="111"/>
      <c r="C538" s="111"/>
      <c r="D538" s="111"/>
      <c r="E538" s="111"/>
      <c r="F538" s="111"/>
      <c r="G538" s="112"/>
      <c r="H538" s="113"/>
      <c r="I538" s="67"/>
      <c r="J538" s="67"/>
      <c r="K538" s="67"/>
    </row>
    <row r="539">
      <c r="B539" s="111"/>
      <c r="C539" s="111"/>
      <c r="D539" s="111"/>
      <c r="E539" s="111"/>
      <c r="F539" s="111"/>
      <c r="G539" s="112"/>
      <c r="H539" s="113"/>
      <c r="I539" s="67"/>
      <c r="J539" s="67"/>
      <c r="K539" s="67"/>
    </row>
    <row r="540">
      <c r="B540" s="111"/>
      <c r="C540" s="111"/>
      <c r="D540" s="111"/>
      <c r="E540" s="111"/>
      <c r="F540" s="111"/>
      <c r="G540" s="112"/>
      <c r="H540" s="113"/>
      <c r="I540" s="67"/>
      <c r="J540" s="67"/>
      <c r="K540" s="67"/>
    </row>
    <row r="541">
      <c r="B541" s="111"/>
      <c r="C541" s="111"/>
      <c r="D541" s="111"/>
      <c r="E541" s="111"/>
      <c r="F541" s="111"/>
      <c r="G541" s="112"/>
      <c r="H541" s="113"/>
      <c r="I541" s="67"/>
      <c r="J541" s="67"/>
      <c r="K541" s="67"/>
    </row>
    <row r="542">
      <c r="B542" s="111"/>
      <c r="C542" s="111"/>
      <c r="D542" s="111"/>
      <c r="E542" s="111"/>
      <c r="F542" s="111"/>
      <c r="G542" s="112"/>
      <c r="H542" s="113"/>
      <c r="I542" s="67"/>
      <c r="J542" s="67"/>
      <c r="K542" s="67"/>
    </row>
    <row r="543">
      <c r="B543" s="111"/>
      <c r="C543" s="111"/>
      <c r="D543" s="111"/>
      <c r="E543" s="111"/>
      <c r="F543" s="111"/>
      <c r="G543" s="112"/>
      <c r="H543" s="113"/>
      <c r="I543" s="67"/>
      <c r="J543" s="67"/>
      <c r="K543" s="67"/>
    </row>
    <row r="544">
      <c r="B544" s="111"/>
      <c r="C544" s="111"/>
      <c r="D544" s="111"/>
      <c r="E544" s="111"/>
      <c r="F544" s="111"/>
      <c r="G544" s="112"/>
      <c r="H544" s="113"/>
      <c r="I544" s="67"/>
      <c r="J544" s="67"/>
      <c r="K544" s="67"/>
    </row>
    <row r="545">
      <c r="B545" s="111"/>
      <c r="C545" s="111"/>
      <c r="D545" s="111"/>
      <c r="E545" s="111"/>
      <c r="F545" s="111"/>
      <c r="G545" s="112"/>
      <c r="H545" s="113"/>
      <c r="I545" s="67"/>
      <c r="J545" s="67"/>
      <c r="K545" s="67"/>
    </row>
    <row r="546">
      <c r="B546" s="111"/>
      <c r="C546" s="111"/>
      <c r="D546" s="111"/>
      <c r="E546" s="111"/>
      <c r="F546" s="111"/>
      <c r="G546" s="112"/>
      <c r="H546" s="113"/>
      <c r="I546" s="67"/>
      <c r="J546" s="67"/>
      <c r="K546" s="67"/>
    </row>
    <row r="547">
      <c r="B547" s="111"/>
      <c r="C547" s="111"/>
      <c r="D547" s="111"/>
      <c r="E547" s="111"/>
      <c r="F547" s="111"/>
      <c r="G547" s="112"/>
      <c r="H547" s="113"/>
      <c r="I547" s="67"/>
      <c r="J547" s="67"/>
      <c r="K547" s="67"/>
    </row>
    <row r="548">
      <c r="B548" s="111"/>
      <c r="C548" s="111"/>
      <c r="D548" s="111"/>
      <c r="E548" s="111"/>
      <c r="F548" s="111"/>
      <c r="G548" s="112"/>
      <c r="H548" s="113"/>
      <c r="I548" s="67"/>
      <c r="J548" s="67"/>
      <c r="K548" s="67"/>
    </row>
    <row r="549">
      <c r="B549" s="111"/>
      <c r="C549" s="111"/>
      <c r="D549" s="111"/>
      <c r="E549" s="111"/>
      <c r="F549" s="111"/>
      <c r="G549" s="112"/>
      <c r="H549" s="113"/>
      <c r="I549" s="67"/>
      <c r="J549" s="67"/>
      <c r="K549" s="67"/>
    </row>
    <row r="550">
      <c r="B550" s="111"/>
      <c r="C550" s="111"/>
      <c r="D550" s="111"/>
      <c r="E550" s="111"/>
      <c r="F550" s="111"/>
      <c r="G550" s="112"/>
      <c r="H550" s="113"/>
      <c r="I550" s="67"/>
      <c r="J550" s="67"/>
      <c r="K550" s="67"/>
    </row>
    <row r="551">
      <c r="B551" s="111"/>
      <c r="C551" s="111"/>
      <c r="D551" s="111"/>
      <c r="E551" s="111"/>
      <c r="F551" s="111"/>
      <c r="G551" s="112"/>
      <c r="H551" s="113"/>
      <c r="I551" s="67"/>
      <c r="J551" s="67"/>
      <c r="K551" s="67"/>
    </row>
    <row r="552">
      <c r="B552" s="111"/>
      <c r="C552" s="111"/>
      <c r="D552" s="111"/>
      <c r="E552" s="111"/>
      <c r="F552" s="111"/>
      <c r="G552" s="112"/>
      <c r="H552" s="113"/>
      <c r="I552" s="67"/>
      <c r="J552" s="67"/>
      <c r="K552" s="67"/>
    </row>
    <row r="553">
      <c r="B553" s="111"/>
      <c r="C553" s="111"/>
      <c r="D553" s="111"/>
      <c r="E553" s="111"/>
      <c r="F553" s="111"/>
      <c r="G553" s="112"/>
      <c r="H553" s="113"/>
      <c r="I553" s="67"/>
      <c r="J553" s="67"/>
      <c r="K553" s="67"/>
    </row>
    <row r="554">
      <c r="B554" s="111"/>
      <c r="C554" s="111"/>
      <c r="D554" s="111"/>
      <c r="E554" s="111"/>
      <c r="F554" s="111"/>
      <c r="G554" s="112"/>
      <c r="H554" s="113"/>
      <c r="I554" s="67"/>
      <c r="J554" s="67"/>
      <c r="K554" s="67"/>
    </row>
    <row r="555">
      <c r="B555" s="111"/>
      <c r="C555" s="111"/>
      <c r="D555" s="111"/>
      <c r="E555" s="111"/>
      <c r="F555" s="111"/>
      <c r="G555" s="112"/>
      <c r="H555" s="113"/>
      <c r="I555" s="67"/>
      <c r="J555" s="67"/>
      <c r="K555" s="67"/>
    </row>
    <row r="556">
      <c r="B556" s="111"/>
      <c r="C556" s="111"/>
      <c r="D556" s="111"/>
      <c r="E556" s="111"/>
      <c r="F556" s="111"/>
      <c r="G556" s="112"/>
      <c r="H556" s="113"/>
      <c r="I556" s="67"/>
      <c r="J556" s="67"/>
      <c r="K556" s="67"/>
    </row>
    <row r="557">
      <c r="B557" s="111"/>
      <c r="C557" s="111"/>
      <c r="D557" s="111"/>
      <c r="E557" s="111"/>
      <c r="F557" s="111"/>
      <c r="G557" s="112"/>
      <c r="H557" s="113"/>
      <c r="I557" s="67"/>
      <c r="J557" s="67"/>
      <c r="K557" s="67"/>
    </row>
    <row r="558">
      <c r="B558" s="111"/>
      <c r="C558" s="111"/>
      <c r="D558" s="111"/>
      <c r="E558" s="111"/>
      <c r="F558" s="111"/>
      <c r="G558" s="112"/>
      <c r="H558" s="113"/>
      <c r="I558" s="67"/>
      <c r="J558" s="67"/>
      <c r="K558" s="67"/>
    </row>
    <row r="559">
      <c r="B559" s="111"/>
      <c r="C559" s="111"/>
      <c r="D559" s="111"/>
      <c r="E559" s="111"/>
      <c r="F559" s="111"/>
      <c r="G559" s="112"/>
      <c r="H559" s="113"/>
      <c r="I559" s="67"/>
      <c r="J559" s="67"/>
      <c r="K559" s="67"/>
    </row>
    <row r="560">
      <c r="B560" s="111"/>
      <c r="C560" s="111"/>
      <c r="D560" s="111"/>
      <c r="E560" s="111"/>
      <c r="F560" s="111"/>
      <c r="G560" s="112"/>
      <c r="H560" s="113"/>
      <c r="I560" s="67"/>
      <c r="J560" s="67"/>
      <c r="K560" s="67"/>
    </row>
    <row r="561">
      <c r="B561" s="111"/>
      <c r="C561" s="111"/>
      <c r="D561" s="111"/>
      <c r="E561" s="111"/>
      <c r="F561" s="111"/>
      <c r="G561" s="112"/>
      <c r="H561" s="113"/>
      <c r="I561" s="67"/>
      <c r="J561" s="67"/>
      <c r="K561" s="67"/>
    </row>
    <row r="562">
      <c r="B562" s="111"/>
      <c r="C562" s="111"/>
      <c r="D562" s="111"/>
      <c r="E562" s="111"/>
      <c r="F562" s="111"/>
      <c r="G562" s="112"/>
      <c r="H562" s="113"/>
      <c r="I562" s="67"/>
      <c r="J562" s="67"/>
      <c r="K562" s="67"/>
    </row>
    <row r="563">
      <c r="B563" s="111"/>
      <c r="C563" s="111"/>
      <c r="D563" s="111"/>
      <c r="E563" s="111"/>
      <c r="F563" s="111"/>
      <c r="G563" s="112"/>
      <c r="H563" s="113"/>
      <c r="I563" s="67"/>
      <c r="J563" s="67"/>
      <c r="K563" s="67"/>
    </row>
    <row r="564">
      <c r="B564" s="111"/>
      <c r="C564" s="111"/>
      <c r="D564" s="111"/>
      <c r="E564" s="111"/>
      <c r="F564" s="111"/>
      <c r="G564" s="112"/>
      <c r="H564" s="113"/>
      <c r="I564" s="67"/>
      <c r="J564" s="67"/>
      <c r="K564" s="67"/>
    </row>
    <row r="565">
      <c r="B565" s="111"/>
      <c r="C565" s="111"/>
      <c r="D565" s="111"/>
      <c r="E565" s="111"/>
      <c r="F565" s="111"/>
      <c r="G565" s="112"/>
      <c r="H565" s="113"/>
      <c r="I565" s="67"/>
      <c r="J565" s="67"/>
      <c r="K565" s="67"/>
    </row>
    <row r="566">
      <c r="B566" s="111"/>
      <c r="C566" s="111"/>
      <c r="D566" s="111"/>
      <c r="E566" s="111"/>
      <c r="F566" s="111"/>
      <c r="G566" s="112"/>
      <c r="H566" s="113"/>
      <c r="I566" s="67"/>
      <c r="J566" s="67"/>
      <c r="K566" s="67"/>
    </row>
    <row r="567">
      <c r="B567" s="111"/>
      <c r="C567" s="111"/>
      <c r="D567" s="111"/>
      <c r="E567" s="111"/>
      <c r="F567" s="111"/>
      <c r="G567" s="112"/>
      <c r="H567" s="113"/>
      <c r="I567" s="67"/>
      <c r="J567" s="67"/>
      <c r="K567" s="67"/>
    </row>
    <row r="568">
      <c r="B568" s="111"/>
      <c r="C568" s="111"/>
      <c r="D568" s="111"/>
      <c r="E568" s="111"/>
      <c r="F568" s="111"/>
      <c r="G568" s="112"/>
      <c r="H568" s="113"/>
      <c r="I568" s="67"/>
      <c r="J568" s="67"/>
      <c r="K568" s="67"/>
    </row>
    <row r="569">
      <c r="B569" s="111"/>
      <c r="C569" s="111"/>
      <c r="D569" s="111"/>
      <c r="E569" s="111"/>
      <c r="F569" s="111"/>
      <c r="G569" s="112"/>
      <c r="H569" s="113"/>
      <c r="I569" s="67"/>
      <c r="J569" s="67"/>
      <c r="K569" s="67"/>
    </row>
    <row r="570">
      <c r="B570" s="111"/>
      <c r="C570" s="111"/>
      <c r="D570" s="111"/>
      <c r="E570" s="111"/>
      <c r="F570" s="111"/>
      <c r="G570" s="112"/>
      <c r="H570" s="113"/>
      <c r="I570" s="67"/>
      <c r="J570" s="67"/>
      <c r="K570" s="67"/>
    </row>
    <row r="571">
      <c r="B571" s="111"/>
      <c r="C571" s="111"/>
      <c r="D571" s="111"/>
      <c r="E571" s="111"/>
      <c r="F571" s="111"/>
      <c r="G571" s="112"/>
      <c r="H571" s="113"/>
      <c r="I571" s="67"/>
      <c r="J571" s="67"/>
      <c r="K571" s="67"/>
    </row>
    <row r="572">
      <c r="B572" s="111"/>
      <c r="C572" s="111"/>
      <c r="D572" s="111"/>
      <c r="E572" s="111"/>
      <c r="F572" s="111"/>
      <c r="G572" s="112"/>
      <c r="H572" s="113"/>
      <c r="I572" s="67"/>
      <c r="J572" s="67"/>
      <c r="K572" s="67"/>
    </row>
    <row r="573">
      <c r="B573" s="111"/>
      <c r="C573" s="111"/>
      <c r="D573" s="111"/>
      <c r="E573" s="111"/>
      <c r="F573" s="111"/>
      <c r="G573" s="112"/>
      <c r="H573" s="113"/>
      <c r="I573" s="67"/>
      <c r="J573" s="67"/>
      <c r="K573" s="67"/>
    </row>
    <row r="574">
      <c r="B574" s="111"/>
      <c r="C574" s="111"/>
      <c r="D574" s="111"/>
      <c r="E574" s="111"/>
      <c r="F574" s="111"/>
      <c r="G574" s="112"/>
      <c r="H574" s="113"/>
      <c r="I574" s="67"/>
      <c r="J574" s="67"/>
      <c r="K574" s="67"/>
    </row>
    <row r="575">
      <c r="B575" s="111"/>
      <c r="C575" s="111"/>
      <c r="D575" s="111"/>
      <c r="E575" s="111"/>
      <c r="F575" s="111"/>
      <c r="G575" s="112"/>
      <c r="H575" s="113"/>
      <c r="I575" s="67"/>
      <c r="J575" s="67"/>
      <c r="K575" s="67"/>
    </row>
    <row r="576">
      <c r="B576" s="111"/>
      <c r="C576" s="111"/>
      <c r="D576" s="111"/>
      <c r="E576" s="111"/>
      <c r="F576" s="111"/>
      <c r="G576" s="112"/>
      <c r="H576" s="113"/>
      <c r="I576" s="67"/>
      <c r="J576" s="67"/>
      <c r="K576" s="67"/>
    </row>
    <row r="577">
      <c r="B577" s="111"/>
      <c r="C577" s="111"/>
      <c r="D577" s="111"/>
      <c r="E577" s="111"/>
      <c r="F577" s="111"/>
      <c r="G577" s="112"/>
      <c r="H577" s="113"/>
      <c r="I577" s="67"/>
      <c r="J577" s="67"/>
      <c r="K577" s="67"/>
    </row>
    <row r="578">
      <c r="B578" s="111"/>
      <c r="C578" s="111"/>
      <c r="D578" s="111"/>
      <c r="E578" s="111"/>
      <c r="F578" s="111"/>
      <c r="G578" s="112"/>
      <c r="H578" s="113"/>
      <c r="I578" s="67"/>
      <c r="J578" s="67"/>
      <c r="K578" s="67"/>
    </row>
    <row r="579">
      <c r="B579" s="111"/>
      <c r="C579" s="111"/>
      <c r="D579" s="111"/>
      <c r="E579" s="111"/>
      <c r="F579" s="111"/>
      <c r="G579" s="112"/>
      <c r="H579" s="113"/>
      <c r="I579" s="67"/>
      <c r="J579" s="67"/>
      <c r="K579" s="67"/>
    </row>
    <row r="580">
      <c r="B580" s="111"/>
      <c r="C580" s="111"/>
      <c r="D580" s="111"/>
      <c r="E580" s="111"/>
      <c r="F580" s="111"/>
      <c r="G580" s="112"/>
      <c r="H580" s="113"/>
      <c r="I580" s="67"/>
      <c r="J580" s="67"/>
      <c r="K580" s="67"/>
    </row>
    <row r="581">
      <c r="B581" s="111"/>
      <c r="C581" s="111"/>
      <c r="D581" s="111"/>
      <c r="E581" s="111"/>
      <c r="F581" s="111"/>
      <c r="G581" s="112"/>
      <c r="H581" s="113"/>
      <c r="I581" s="67"/>
      <c r="J581" s="67"/>
      <c r="K581" s="67"/>
    </row>
    <row r="582">
      <c r="B582" s="111"/>
      <c r="C582" s="111"/>
      <c r="D582" s="111"/>
      <c r="E582" s="111"/>
      <c r="F582" s="111"/>
      <c r="G582" s="112"/>
      <c r="H582" s="113"/>
      <c r="I582" s="67"/>
      <c r="J582" s="67"/>
      <c r="K582" s="67"/>
    </row>
    <row r="583">
      <c r="B583" s="111"/>
      <c r="C583" s="111"/>
      <c r="D583" s="111"/>
      <c r="E583" s="111"/>
      <c r="F583" s="111"/>
      <c r="G583" s="112"/>
      <c r="H583" s="113"/>
      <c r="I583" s="67"/>
      <c r="J583" s="67"/>
      <c r="K583" s="67"/>
    </row>
    <row r="584">
      <c r="B584" s="111"/>
      <c r="C584" s="111"/>
      <c r="D584" s="111"/>
      <c r="E584" s="111"/>
      <c r="F584" s="111"/>
      <c r="G584" s="112"/>
      <c r="H584" s="113"/>
      <c r="I584" s="67"/>
      <c r="J584" s="67"/>
      <c r="K584" s="67"/>
    </row>
    <row r="585">
      <c r="B585" s="111"/>
      <c r="C585" s="111"/>
      <c r="D585" s="111"/>
      <c r="E585" s="111"/>
      <c r="F585" s="111"/>
      <c r="G585" s="112"/>
      <c r="H585" s="113"/>
      <c r="I585" s="67"/>
      <c r="J585" s="67"/>
      <c r="K585" s="67"/>
    </row>
    <row r="586">
      <c r="B586" s="111"/>
      <c r="C586" s="111"/>
      <c r="D586" s="111"/>
      <c r="E586" s="111"/>
      <c r="F586" s="111"/>
      <c r="G586" s="112"/>
      <c r="H586" s="113"/>
      <c r="I586" s="67"/>
      <c r="J586" s="67"/>
      <c r="K586" s="67"/>
    </row>
    <row r="587">
      <c r="B587" s="111"/>
      <c r="C587" s="111"/>
      <c r="D587" s="111"/>
      <c r="E587" s="111"/>
      <c r="F587" s="111"/>
      <c r="G587" s="112"/>
      <c r="H587" s="113"/>
      <c r="I587" s="67"/>
      <c r="J587" s="67"/>
      <c r="K587" s="67"/>
    </row>
    <row r="588">
      <c r="B588" s="111"/>
      <c r="C588" s="111"/>
      <c r="D588" s="111"/>
      <c r="E588" s="111"/>
      <c r="F588" s="111"/>
      <c r="G588" s="112"/>
      <c r="H588" s="113"/>
      <c r="I588" s="67"/>
      <c r="J588" s="67"/>
      <c r="K588" s="67"/>
    </row>
    <row r="589">
      <c r="B589" s="111"/>
      <c r="C589" s="111"/>
      <c r="D589" s="111"/>
      <c r="E589" s="111"/>
      <c r="F589" s="111"/>
      <c r="G589" s="112"/>
      <c r="H589" s="113"/>
      <c r="I589" s="67"/>
      <c r="J589" s="67"/>
      <c r="K589" s="67"/>
    </row>
    <row r="590">
      <c r="B590" s="111"/>
      <c r="C590" s="111"/>
      <c r="D590" s="111"/>
      <c r="E590" s="111"/>
      <c r="F590" s="111"/>
      <c r="G590" s="112"/>
      <c r="H590" s="113"/>
      <c r="I590" s="67"/>
      <c r="J590" s="67"/>
      <c r="K590" s="67"/>
    </row>
    <row r="591">
      <c r="B591" s="111"/>
      <c r="C591" s="111"/>
      <c r="D591" s="111"/>
      <c r="E591" s="111"/>
      <c r="F591" s="111"/>
      <c r="G591" s="112"/>
      <c r="H591" s="113"/>
      <c r="I591" s="67"/>
      <c r="J591" s="67"/>
      <c r="K591" s="67"/>
    </row>
    <row r="592">
      <c r="B592" s="111"/>
      <c r="C592" s="111"/>
      <c r="D592" s="111"/>
      <c r="E592" s="111"/>
      <c r="F592" s="111"/>
      <c r="G592" s="112"/>
      <c r="H592" s="113"/>
      <c r="I592" s="67"/>
      <c r="J592" s="67"/>
      <c r="K592" s="67"/>
    </row>
    <row r="593">
      <c r="B593" s="111"/>
      <c r="C593" s="111"/>
      <c r="D593" s="111"/>
      <c r="E593" s="111"/>
      <c r="F593" s="111"/>
      <c r="G593" s="112"/>
      <c r="H593" s="113"/>
      <c r="I593" s="67"/>
      <c r="J593" s="67"/>
      <c r="K593" s="67"/>
    </row>
    <row r="594">
      <c r="B594" s="111"/>
      <c r="C594" s="111"/>
      <c r="D594" s="111"/>
      <c r="E594" s="111"/>
      <c r="F594" s="111"/>
      <c r="G594" s="112"/>
      <c r="H594" s="113"/>
      <c r="I594" s="67"/>
      <c r="J594" s="67"/>
      <c r="K594" s="67"/>
    </row>
    <row r="595">
      <c r="B595" s="111"/>
      <c r="C595" s="111"/>
      <c r="D595" s="111"/>
      <c r="E595" s="111"/>
      <c r="F595" s="111"/>
      <c r="G595" s="112"/>
      <c r="H595" s="113"/>
      <c r="I595" s="67"/>
      <c r="J595" s="67"/>
      <c r="K595" s="67"/>
    </row>
    <row r="596">
      <c r="B596" s="111"/>
      <c r="C596" s="111"/>
      <c r="D596" s="111"/>
      <c r="E596" s="111"/>
      <c r="F596" s="111"/>
      <c r="G596" s="112"/>
      <c r="H596" s="113"/>
      <c r="I596" s="67"/>
      <c r="J596" s="67"/>
      <c r="K596" s="67"/>
    </row>
    <row r="597">
      <c r="B597" s="111"/>
      <c r="C597" s="111"/>
      <c r="D597" s="111"/>
      <c r="E597" s="111"/>
      <c r="F597" s="111"/>
      <c r="G597" s="112"/>
      <c r="H597" s="113"/>
      <c r="I597" s="67"/>
      <c r="J597" s="67"/>
      <c r="K597" s="67"/>
    </row>
    <row r="598">
      <c r="B598" s="111"/>
      <c r="C598" s="111"/>
      <c r="D598" s="111"/>
      <c r="E598" s="111"/>
      <c r="F598" s="111"/>
      <c r="G598" s="112"/>
      <c r="H598" s="113"/>
      <c r="I598" s="67"/>
      <c r="J598" s="67"/>
      <c r="K598" s="67"/>
    </row>
    <row r="599">
      <c r="B599" s="111"/>
      <c r="C599" s="111"/>
      <c r="D599" s="111"/>
      <c r="E599" s="111"/>
      <c r="F599" s="111"/>
      <c r="G599" s="112"/>
      <c r="H599" s="113"/>
      <c r="I599" s="67"/>
      <c r="J599" s="67"/>
      <c r="K599" s="67"/>
    </row>
    <row r="600">
      <c r="B600" s="111"/>
      <c r="C600" s="111"/>
      <c r="D600" s="111"/>
      <c r="E600" s="111"/>
      <c r="F600" s="111"/>
      <c r="G600" s="112"/>
      <c r="H600" s="113"/>
      <c r="I600" s="67"/>
      <c r="J600" s="67"/>
      <c r="K600" s="67"/>
    </row>
    <row r="601">
      <c r="B601" s="111"/>
      <c r="C601" s="111"/>
      <c r="D601" s="111"/>
      <c r="E601" s="111"/>
      <c r="F601" s="111"/>
      <c r="G601" s="112"/>
      <c r="H601" s="113"/>
      <c r="I601" s="67"/>
      <c r="J601" s="67"/>
      <c r="K601" s="67"/>
    </row>
    <row r="602">
      <c r="B602" s="111"/>
      <c r="C602" s="111"/>
      <c r="D602" s="111"/>
      <c r="E602" s="111"/>
      <c r="F602" s="111"/>
      <c r="G602" s="112"/>
      <c r="H602" s="113"/>
      <c r="I602" s="67"/>
      <c r="J602" s="67"/>
      <c r="K602" s="67"/>
    </row>
    <row r="603">
      <c r="B603" s="111"/>
      <c r="C603" s="111"/>
      <c r="D603" s="111"/>
      <c r="E603" s="111"/>
      <c r="F603" s="111"/>
      <c r="G603" s="112"/>
      <c r="H603" s="113"/>
      <c r="I603" s="67"/>
      <c r="J603" s="67"/>
      <c r="K603" s="67"/>
    </row>
    <row r="604">
      <c r="B604" s="111"/>
      <c r="C604" s="111"/>
      <c r="D604" s="111"/>
      <c r="E604" s="111"/>
      <c r="F604" s="111"/>
      <c r="G604" s="112"/>
      <c r="H604" s="113"/>
      <c r="I604" s="67"/>
      <c r="J604" s="67"/>
      <c r="K604" s="67"/>
    </row>
    <row r="605">
      <c r="B605" s="111"/>
      <c r="C605" s="111"/>
      <c r="D605" s="111"/>
      <c r="E605" s="111"/>
      <c r="F605" s="111"/>
      <c r="G605" s="112"/>
      <c r="H605" s="113"/>
      <c r="I605" s="67"/>
      <c r="J605" s="67"/>
      <c r="K605" s="67"/>
    </row>
    <row r="606">
      <c r="B606" s="111"/>
      <c r="C606" s="111"/>
      <c r="D606" s="111"/>
      <c r="E606" s="111"/>
      <c r="F606" s="111"/>
      <c r="G606" s="112"/>
      <c r="H606" s="113"/>
      <c r="I606" s="67"/>
      <c r="J606" s="67"/>
      <c r="K606" s="67"/>
    </row>
    <row r="607">
      <c r="B607" s="111"/>
      <c r="C607" s="111"/>
      <c r="D607" s="111"/>
      <c r="E607" s="111"/>
      <c r="F607" s="111"/>
      <c r="G607" s="112"/>
      <c r="H607" s="113"/>
      <c r="I607" s="67"/>
      <c r="J607" s="67"/>
      <c r="K607" s="67"/>
    </row>
    <row r="608">
      <c r="B608" s="111"/>
      <c r="C608" s="111"/>
      <c r="D608" s="111"/>
      <c r="E608" s="111"/>
      <c r="F608" s="111"/>
      <c r="G608" s="112"/>
      <c r="H608" s="113"/>
      <c r="I608" s="67"/>
      <c r="J608" s="67"/>
      <c r="K608" s="67"/>
    </row>
    <row r="609">
      <c r="B609" s="111"/>
      <c r="C609" s="111"/>
      <c r="D609" s="111"/>
      <c r="E609" s="111"/>
      <c r="F609" s="111"/>
      <c r="G609" s="112"/>
      <c r="H609" s="113"/>
      <c r="I609" s="67"/>
      <c r="J609" s="67"/>
      <c r="K609" s="67"/>
    </row>
    <row r="610">
      <c r="B610" s="111"/>
      <c r="C610" s="111"/>
      <c r="D610" s="111"/>
      <c r="E610" s="111"/>
      <c r="F610" s="111"/>
      <c r="G610" s="112"/>
      <c r="H610" s="113"/>
      <c r="I610" s="67"/>
      <c r="J610" s="67"/>
      <c r="K610" s="67"/>
    </row>
    <row r="611">
      <c r="B611" s="111"/>
      <c r="C611" s="111"/>
      <c r="D611" s="111"/>
      <c r="E611" s="111"/>
      <c r="F611" s="111"/>
      <c r="G611" s="112"/>
      <c r="H611" s="113"/>
      <c r="I611" s="67"/>
      <c r="J611" s="67"/>
      <c r="K611" s="67"/>
    </row>
    <row r="612">
      <c r="B612" s="111"/>
      <c r="C612" s="111"/>
      <c r="D612" s="111"/>
      <c r="E612" s="111"/>
      <c r="F612" s="111"/>
      <c r="G612" s="112"/>
      <c r="H612" s="113"/>
      <c r="I612" s="67"/>
      <c r="J612" s="67"/>
      <c r="K612" s="67"/>
    </row>
    <row r="613">
      <c r="B613" s="111"/>
      <c r="C613" s="111"/>
      <c r="D613" s="111"/>
      <c r="E613" s="111"/>
      <c r="F613" s="111"/>
      <c r="G613" s="112"/>
      <c r="H613" s="113"/>
      <c r="I613" s="67"/>
      <c r="J613" s="67"/>
      <c r="K613" s="67"/>
    </row>
    <row r="614">
      <c r="B614" s="111"/>
      <c r="C614" s="111"/>
      <c r="D614" s="111"/>
      <c r="E614" s="111"/>
      <c r="F614" s="111"/>
      <c r="G614" s="112"/>
      <c r="H614" s="113"/>
      <c r="I614" s="67"/>
      <c r="J614" s="67"/>
      <c r="K614" s="67"/>
    </row>
    <row r="615">
      <c r="B615" s="111"/>
      <c r="C615" s="111"/>
      <c r="D615" s="111"/>
      <c r="E615" s="111"/>
      <c r="F615" s="111"/>
      <c r="G615" s="112"/>
      <c r="H615" s="113"/>
      <c r="I615" s="67"/>
      <c r="J615" s="67"/>
      <c r="K615" s="67"/>
    </row>
    <row r="616">
      <c r="B616" s="111"/>
      <c r="C616" s="111"/>
      <c r="D616" s="111"/>
      <c r="E616" s="111"/>
      <c r="F616" s="111"/>
      <c r="G616" s="112"/>
      <c r="H616" s="113"/>
      <c r="I616" s="67"/>
      <c r="J616" s="67"/>
      <c r="K616" s="67"/>
    </row>
    <row r="617">
      <c r="B617" s="111"/>
      <c r="C617" s="111"/>
      <c r="D617" s="111"/>
      <c r="E617" s="111"/>
      <c r="F617" s="111"/>
      <c r="G617" s="112"/>
      <c r="H617" s="113"/>
      <c r="I617" s="67"/>
      <c r="J617" s="67"/>
      <c r="K617" s="67"/>
    </row>
    <row r="618">
      <c r="B618" s="111"/>
      <c r="C618" s="111"/>
      <c r="D618" s="111"/>
      <c r="E618" s="111"/>
      <c r="F618" s="111"/>
      <c r="G618" s="112"/>
      <c r="H618" s="113"/>
      <c r="I618" s="67"/>
      <c r="J618" s="67"/>
      <c r="K618" s="67"/>
    </row>
    <row r="619">
      <c r="B619" s="111"/>
      <c r="C619" s="111"/>
      <c r="D619" s="111"/>
      <c r="E619" s="111"/>
      <c r="F619" s="111"/>
      <c r="G619" s="112"/>
      <c r="H619" s="113"/>
      <c r="I619" s="67"/>
      <c r="J619" s="67"/>
      <c r="K619" s="67"/>
    </row>
    <row r="620">
      <c r="B620" s="111"/>
      <c r="C620" s="111"/>
      <c r="D620" s="111"/>
      <c r="E620" s="111"/>
      <c r="F620" s="111"/>
      <c r="G620" s="112"/>
      <c r="H620" s="113"/>
      <c r="I620" s="67"/>
      <c r="J620" s="67"/>
      <c r="K620" s="67"/>
    </row>
    <row r="621">
      <c r="B621" s="111"/>
      <c r="C621" s="111"/>
      <c r="D621" s="111"/>
      <c r="E621" s="111"/>
      <c r="F621" s="111"/>
      <c r="G621" s="112"/>
      <c r="H621" s="113"/>
      <c r="I621" s="67"/>
      <c r="J621" s="67"/>
      <c r="K621" s="67"/>
    </row>
    <row r="622">
      <c r="B622" s="111"/>
      <c r="C622" s="111"/>
      <c r="D622" s="111"/>
      <c r="E622" s="111"/>
      <c r="F622" s="111"/>
      <c r="G622" s="112"/>
      <c r="H622" s="113"/>
      <c r="I622" s="67"/>
      <c r="J622" s="67"/>
      <c r="K622" s="67"/>
    </row>
    <row r="623">
      <c r="B623" s="111"/>
      <c r="C623" s="111"/>
      <c r="D623" s="111"/>
      <c r="E623" s="111"/>
      <c r="F623" s="111"/>
      <c r="G623" s="112"/>
      <c r="H623" s="113"/>
      <c r="I623" s="67"/>
      <c r="J623" s="67"/>
      <c r="K623" s="67"/>
    </row>
    <row r="624">
      <c r="B624" s="111"/>
      <c r="C624" s="111"/>
      <c r="D624" s="111"/>
      <c r="E624" s="111"/>
      <c r="F624" s="111"/>
      <c r="G624" s="112"/>
      <c r="H624" s="113"/>
      <c r="I624" s="67"/>
      <c r="J624" s="67"/>
      <c r="K624" s="67"/>
    </row>
    <row r="625">
      <c r="B625" s="111"/>
      <c r="C625" s="111"/>
      <c r="D625" s="111"/>
      <c r="E625" s="111"/>
      <c r="F625" s="111"/>
      <c r="G625" s="112"/>
      <c r="H625" s="113"/>
      <c r="I625" s="67"/>
      <c r="J625" s="67"/>
      <c r="K625" s="67"/>
    </row>
    <row r="626">
      <c r="B626" s="111"/>
      <c r="C626" s="111"/>
      <c r="D626" s="111"/>
      <c r="E626" s="111"/>
      <c r="F626" s="111"/>
      <c r="G626" s="112"/>
      <c r="H626" s="113"/>
      <c r="I626" s="67"/>
      <c r="J626" s="67"/>
      <c r="K626" s="67"/>
    </row>
    <row r="627">
      <c r="B627" s="111"/>
      <c r="C627" s="111"/>
      <c r="D627" s="111"/>
      <c r="E627" s="111"/>
      <c r="F627" s="111"/>
      <c r="G627" s="112"/>
      <c r="H627" s="113"/>
      <c r="I627" s="67"/>
      <c r="J627" s="67"/>
      <c r="K627" s="67"/>
    </row>
    <row r="628">
      <c r="B628" s="111"/>
      <c r="C628" s="111"/>
      <c r="D628" s="111"/>
      <c r="E628" s="111"/>
      <c r="F628" s="111"/>
      <c r="G628" s="112"/>
      <c r="H628" s="113"/>
      <c r="I628" s="67"/>
      <c r="J628" s="67"/>
      <c r="K628" s="67"/>
    </row>
    <row r="629">
      <c r="B629" s="111"/>
      <c r="C629" s="111"/>
      <c r="D629" s="111"/>
      <c r="E629" s="111"/>
      <c r="F629" s="111"/>
      <c r="G629" s="112"/>
      <c r="H629" s="113"/>
      <c r="I629" s="67"/>
      <c r="J629" s="67"/>
      <c r="K629" s="67"/>
    </row>
    <row r="630">
      <c r="B630" s="111"/>
      <c r="C630" s="111"/>
      <c r="D630" s="111"/>
      <c r="E630" s="111"/>
      <c r="F630" s="111"/>
      <c r="G630" s="112"/>
      <c r="H630" s="113"/>
      <c r="I630" s="67"/>
      <c r="J630" s="67"/>
      <c r="K630" s="67"/>
    </row>
    <row r="631">
      <c r="B631" s="111"/>
      <c r="C631" s="111"/>
      <c r="D631" s="111"/>
      <c r="E631" s="111"/>
      <c r="F631" s="111"/>
      <c r="G631" s="112"/>
      <c r="H631" s="113"/>
      <c r="I631" s="67"/>
      <c r="J631" s="67"/>
      <c r="K631" s="67"/>
    </row>
    <row r="632">
      <c r="B632" s="111"/>
      <c r="C632" s="111"/>
      <c r="D632" s="111"/>
      <c r="E632" s="111"/>
      <c r="F632" s="111"/>
      <c r="G632" s="112"/>
      <c r="H632" s="113"/>
      <c r="I632" s="67"/>
      <c r="J632" s="67"/>
      <c r="K632" s="67"/>
    </row>
    <row r="633">
      <c r="B633" s="111"/>
      <c r="C633" s="111"/>
      <c r="D633" s="111"/>
      <c r="E633" s="111"/>
      <c r="F633" s="111"/>
      <c r="G633" s="112"/>
      <c r="H633" s="113"/>
      <c r="I633" s="67"/>
      <c r="J633" s="67"/>
      <c r="K633" s="67"/>
    </row>
    <row r="634">
      <c r="B634" s="111"/>
      <c r="C634" s="111"/>
      <c r="D634" s="111"/>
      <c r="E634" s="111"/>
      <c r="F634" s="111"/>
      <c r="G634" s="112"/>
      <c r="H634" s="113"/>
      <c r="I634" s="67"/>
      <c r="J634" s="67"/>
      <c r="K634" s="67"/>
    </row>
    <row r="635">
      <c r="B635" s="111"/>
      <c r="C635" s="111"/>
      <c r="D635" s="111"/>
      <c r="E635" s="111"/>
      <c r="F635" s="111"/>
      <c r="G635" s="112"/>
      <c r="H635" s="113"/>
      <c r="I635" s="67"/>
      <c r="J635" s="67"/>
      <c r="K635" s="67"/>
    </row>
    <row r="636">
      <c r="B636" s="111"/>
      <c r="C636" s="111"/>
      <c r="D636" s="111"/>
      <c r="E636" s="111"/>
      <c r="F636" s="111"/>
      <c r="G636" s="112"/>
      <c r="H636" s="113"/>
      <c r="I636" s="67"/>
      <c r="J636" s="67"/>
      <c r="K636" s="67"/>
    </row>
    <row r="637">
      <c r="B637" s="111"/>
      <c r="C637" s="111"/>
      <c r="D637" s="111"/>
      <c r="E637" s="111"/>
      <c r="F637" s="111"/>
      <c r="G637" s="112"/>
      <c r="H637" s="113"/>
      <c r="I637" s="67"/>
      <c r="J637" s="67"/>
      <c r="K637" s="67"/>
    </row>
    <row r="638">
      <c r="B638" s="111"/>
      <c r="C638" s="111"/>
      <c r="D638" s="111"/>
      <c r="E638" s="111"/>
      <c r="F638" s="111"/>
      <c r="G638" s="112"/>
      <c r="H638" s="113"/>
      <c r="I638" s="67"/>
      <c r="J638" s="67"/>
      <c r="K638" s="67"/>
    </row>
    <row r="639">
      <c r="B639" s="111"/>
      <c r="C639" s="111"/>
      <c r="D639" s="111"/>
      <c r="E639" s="111"/>
      <c r="F639" s="111"/>
      <c r="G639" s="112"/>
      <c r="H639" s="113"/>
      <c r="I639" s="67"/>
      <c r="J639" s="67"/>
      <c r="K639" s="67"/>
    </row>
    <row r="640">
      <c r="B640" s="111"/>
      <c r="C640" s="111"/>
      <c r="D640" s="111"/>
      <c r="E640" s="111"/>
      <c r="F640" s="111"/>
      <c r="G640" s="112"/>
      <c r="H640" s="113"/>
      <c r="I640" s="67"/>
      <c r="J640" s="67"/>
      <c r="K640" s="67"/>
    </row>
    <row r="641">
      <c r="B641" s="111"/>
      <c r="C641" s="111"/>
      <c r="D641" s="111"/>
      <c r="E641" s="111"/>
      <c r="F641" s="111"/>
      <c r="G641" s="112"/>
      <c r="H641" s="113"/>
      <c r="I641" s="67"/>
      <c r="J641" s="67"/>
      <c r="K641" s="67"/>
    </row>
    <row r="642">
      <c r="B642" s="111"/>
      <c r="C642" s="111"/>
      <c r="D642" s="111"/>
      <c r="E642" s="111"/>
      <c r="F642" s="111"/>
      <c r="G642" s="112"/>
      <c r="H642" s="113"/>
      <c r="I642" s="67"/>
      <c r="J642" s="67"/>
      <c r="K642" s="67"/>
    </row>
    <row r="643">
      <c r="B643" s="111"/>
      <c r="C643" s="111"/>
      <c r="D643" s="111"/>
      <c r="E643" s="111"/>
      <c r="F643" s="111"/>
      <c r="G643" s="112"/>
      <c r="H643" s="113"/>
      <c r="I643" s="67"/>
      <c r="J643" s="67"/>
      <c r="K643" s="67"/>
    </row>
    <row r="644">
      <c r="B644" s="111"/>
      <c r="C644" s="111"/>
      <c r="D644" s="111"/>
      <c r="E644" s="111"/>
      <c r="F644" s="111"/>
      <c r="G644" s="112"/>
      <c r="H644" s="113"/>
      <c r="I644" s="67"/>
      <c r="J644" s="67"/>
      <c r="K644" s="67"/>
    </row>
    <row r="645">
      <c r="B645" s="111"/>
      <c r="C645" s="111"/>
      <c r="D645" s="111"/>
      <c r="E645" s="111"/>
      <c r="F645" s="111"/>
      <c r="G645" s="112"/>
      <c r="H645" s="113"/>
      <c r="I645" s="67"/>
      <c r="J645" s="67"/>
      <c r="K645" s="67"/>
    </row>
    <row r="646">
      <c r="B646" s="111"/>
      <c r="C646" s="111"/>
      <c r="D646" s="111"/>
      <c r="E646" s="111"/>
      <c r="F646" s="111"/>
      <c r="G646" s="112"/>
      <c r="H646" s="113"/>
      <c r="I646" s="67"/>
      <c r="J646" s="67"/>
      <c r="K646" s="67"/>
    </row>
    <row r="647">
      <c r="B647" s="111"/>
      <c r="C647" s="111"/>
      <c r="D647" s="111"/>
      <c r="E647" s="111"/>
      <c r="F647" s="111"/>
      <c r="G647" s="112"/>
      <c r="H647" s="113"/>
      <c r="I647" s="67"/>
      <c r="J647" s="67"/>
      <c r="K647" s="67"/>
    </row>
    <row r="648">
      <c r="B648" s="111"/>
      <c r="C648" s="111"/>
      <c r="D648" s="111"/>
      <c r="E648" s="111"/>
      <c r="F648" s="111"/>
      <c r="G648" s="112"/>
      <c r="H648" s="113"/>
      <c r="I648" s="67"/>
      <c r="J648" s="67"/>
      <c r="K648" s="67"/>
    </row>
    <row r="649">
      <c r="B649" s="111"/>
      <c r="C649" s="111"/>
      <c r="D649" s="111"/>
      <c r="E649" s="111"/>
      <c r="F649" s="111"/>
      <c r="G649" s="112"/>
      <c r="H649" s="113"/>
      <c r="I649" s="67"/>
      <c r="J649" s="67"/>
      <c r="K649" s="67"/>
    </row>
    <row r="650">
      <c r="B650" s="111"/>
      <c r="C650" s="111"/>
      <c r="D650" s="111"/>
      <c r="E650" s="111"/>
      <c r="F650" s="111"/>
      <c r="G650" s="112"/>
      <c r="H650" s="113"/>
      <c r="I650" s="67"/>
      <c r="J650" s="67"/>
      <c r="K650" s="67"/>
    </row>
    <row r="651">
      <c r="B651" s="111"/>
      <c r="C651" s="111"/>
      <c r="D651" s="111"/>
      <c r="E651" s="111"/>
      <c r="F651" s="111"/>
      <c r="G651" s="112"/>
      <c r="H651" s="113"/>
      <c r="I651" s="67"/>
      <c r="J651" s="67"/>
      <c r="K651" s="67"/>
    </row>
    <row r="652">
      <c r="B652" s="111"/>
      <c r="C652" s="111"/>
      <c r="D652" s="111"/>
      <c r="E652" s="111"/>
      <c r="F652" s="111"/>
      <c r="G652" s="112"/>
      <c r="H652" s="113"/>
      <c r="I652" s="67"/>
      <c r="J652" s="67"/>
      <c r="K652" s="67"/>
    </row>
    <row r="653">
      <c r="B653" s="111"/>
      <c r="C653" s="111"/>
      <c r="D653" s="111"/>
      <c r="E653" s="111"/>
      <c r="F653" s="111"/>
      <c r="G653" s="112"/>
      <c r="H653" s="113"/>
      <c r="I653" s="67"/>
      <c r="J653" s="67"/>
      <c r="K653" s="67"/>
    </row>
    <row r="654">
      <c r="B654" s="111"/>
      <c r="C654" s="111"/>
      <c r="D654" s="111"/>
      <c r="E654" s="111"/>
      <c r="F654" s="111"/>
      <c r="G654" s="112"/>
      <c r="H654" s="113"/>
      <c r="I654" s="67"/>
      <c r="J654" s="67"/>
      <c r="K654" s="67"/>
    </row>
    <row r="655">
      <c r="B655" s="111"/>
      <c r="C655" s="111"/>
      <c r="D655" s="111"/>
      <c r="E655" s="111"/>
      <c r="F655" s="111"/>
      <c r="G655" s="112"/>
      <c r="H655" s="113"/>
      <c r="I655" s="67"/>
      <c r="J655" s="67"/>
      <c r="K655" s="67"/>
    </row>
    <row r="656">
      <c r="B656" s="111"/>
      <c r="C656" s="111"/>
      <c r="D656" s="111"/>
      <c r="E656" s="111"/>
      <c r="F656" s="111"/>
      <c r="G656" s="112"/>
      <c r="H656" s="113"/>
      <c r="I656" s="67"/>
      <c r="J656" s="67"/>
      <c r="K656" s="67"/>
    </row>
    <row r="657">
      <c r="B657" s="111"/>
      <c r="C657" s="111"/>
      <c r="D657" s="111"/>
      <c r="E657" s="111"/>
      <c r="F657" s="111"/>
      <c r="G657" s="112"/>
      <c r="H657" s="113"/>
      <c r="I657" s="67"/>
      <c r="J657" s="67"/>
      <c r="K657" s="67"/>
    </row>
    <row r="658">
      <c r="B658" s="111"/>
      <c r="C658" s="111"/>
      <c r="D658" s="111"/>
      <c r="E658" s="111"/>
      <c r="F658" s="111"/>
      <c r="G658" s="112"/>
      <c r="H658" s="113"/>
      <c r="I658" s="67"/>
      <c r="J658" s="67"/>
      <c r="K658" s="67"/>
    </row>
    <row r="659">
      <c r="B659" s="111"/>
      <c r="C659" s="111"/>
      <c r="D659" s="111"/>
      <c r="E659" s="111"/>
      <c r="F659" s="111"/>
      <c r="G659" s="112"/>
      <c r="H659" s="113"/>
      <c r="I659" s="67"/>
      <c r="J659" s="67"/>
      <c r="K659" s="67"/>
    </row>
    <row r="660">
      <c r="B660" s="111"/>
      <c r="C660" s="111"/>
      <c r="D660" s="111"/>
      <c r="E660" s="111"/>
      <c r="F660" s="111"/>
      <c r="G660" s="112"/>
      <c r="H660" s="113"/>
      <c r="I660" s="67"/>
      <c r="J660" s="67"/>
      <c r="K660" s="67"/>
    </row>
    <row r="661">
      <c r="B661" s="111"/>
      <c r="C661" s="111"/>
      <c r="D661" s="111"/>
      <c r="E661" s="111"/>
      <c r="F661" s="111"/>
      <c r="G661" s="112"/>
      <c r="H661" s="113"/>
      <c r="I661" s="67"/>
      <c r="J661" s="67"/>
      <c r="K661" s="67"/>
    </row>
    <row r="662">
      <c r="B662" s="111"/>
      <c r="C662" s="111"/>
      <c r="D662" s="111"/>
      <c r="E662" s="111"/>
      <c r="F662" s="111"/>
      <c r="G662" s="112"/>
      <c r="H662" s="113"/>
      <c r="I662" s="67"/>
      <c r="J662" s="67"/>
      <c r="K662" s="67"/>
    </row>
    <row r="663">
      <c r="B663" s="111"/>
      <c r="C663" s="111"/>
      <c r="D663" s="111"/>
      <c r="E663" s="111"/>
      <c r="F663" s="111"/>
      <c r="G663" s="112"/>
      <c r="H663" s="113"/>
      <c r="I663" s="67"/>
      <c r="J663" s="67"/>
      <c r="K663" s="67"/>
    </row>
    <row r="664">
      <c r="B664" s="111"/>
      <c r="C664" s="111"/>
      <c r="D664" s="111"/>
      <c r="E664" s="111"/>
      <c r="F664" s="111"/>
      <c r="G664" s="112"/>
      <c r="H664" s="113"/>
      <c r="I664" s="67"/>
      <c r="J664" s="67"/>
      <c r="K664" s="67"/>
    </row>
    <row r="665">
      <c r="B665" s="111"/>
      <c r="C665" s="111"/>
      <c r="D665" s="111"/>
      <c r="E665" s="111"/>
      <c r="F665" s="111"/>
      <c r="G665" s="112"/>
      <c r="H665" s="113"/>
      <c r="I665" s="67"/>
      <c r="J665" s="67"/>
      <c r="K665" s="67"/>
    </row>
    <row r="666">
      <c r="B666" s="111"/>
      <c r="C666" s="111"/>
      <c r="D666" s="111"/>
      <c r="E666" s="111"/>
      <c r="F666" s="111"/>
      <c r="G666" s="112"/>
      <c r="H666" s="113"/>
      <c r="I666" s="67"/>
      <c r="J666" s="67"/>
      <c r="K666" s="67"/>
    </row>
    <row r="667">
      <c r="B667" s="111"/>
      <c r="C667" s="111"/>
      <c r="D667" s="111"/>
      <c r="E667" s="111"/>
      <c r="F667" s="111"/>
      <c r="G667" s="112"/>
      <c r="H667" s="113"/>
      <c r="I667" s="67"/>
      <c r="J667" s="67"/>
      <c r="K667" s="67"/>
    </row>
    <row r="668">
      <c r="B668" s="111"/>
      <c r="C668" s="111"/>
      <c r="D668" s="111"/>
      <c r="E668" s="111"/>
      <c r="F668" s="111"/>
      <c r="G668" s="112"/>
      <c r="H668" s="113"/>
      <c r="I668" s="67"/>
      <c r="J668" s="67"/>
      <c r="K668" s="67"/>
    </row>
    <row r="669">
      <c r="B669" s="111"/>
      <c r="C669" s="111"/>
      <c r="D669" s="111"/>
      <c r="E669" s="111"/>
      <c r="F669" s="111"/>
      <c r="G669" s="112"/>
      <c r="H669" s="113"/>
      <c r="I669" s="67"/>
      <c r="J669" s="67"/>
      <c r="K669" s="67"/>
    </row>
    <row r="670">
      <c r="B670" s="111"/>
      <c r="C670" s="111"/>
      <c r="D670" s="111"/>
      <c r="E670" s="111"/>
      <c r="F670" s="111"/>
      <c r="G670" s="112"/>
      <c r="H670" s="113"/>
      <c r="I670" s="67"/>
      <c r="J670" s="67"/>
      <c r="K670" s="67"/>
    </row>
    <row r="671">
      <c r="B671" s="111"/>
      <c r="C671" s="111"/>
      <c r="D671" s="111"/>
      <c r="E671" s="111"/>
      <c r="F671" s="111"/>
      <c r="G671" s="112"/>
      <c r="H671" s="113"/>
      <c r="I671" s="67"/>
      <c r="J671" s="67"/>
      <c r="K671" s="67"/>
    </row>
    <row r="672">
      <c r="B672" s="111"/>
      <c r="C672" s="111"/>
      <c r="D672" s="111"/>
      <c r="E672" s="111"/>
      <c r="F672" s="111"/>
      <c r="G672" s="112"/>
      <c r="H672" s="113"/>
      <c r="I672" s="67"/>
      <c r="J672" s="67"/>
      <c r="K672" s="67"/>
    </row>
    <row r="673">
      <c r="B673" s="111"/>
      <c r="C673" s="111"/>
      <c r="D673" s="111"/>
      <c r="E673" s="111"/>
      <c r="F673" s="111"/>
      <c r="G673" s="112"/>
      <c r="H673" s="113"/>
      <c r="I673" s="67"/>
      <c r="J673" s="67"/>
      <c r="K673" s="67"/>
    </row>
    <row r="674">
      <c r="B674" s="111"/>
      <c r="C674" s="111"/>
      <c r="D674" s="111"/>
      <c r="E674" s="111"/>
      <c r="F674" s="111"/>
      <c r="G674" s="112"/>
      <c r="H674" s="113"/>
      <c r="I674" s="67"/>
      <c r="J674" s="67"/>
      <c r="K674" s="67"/>
    </row>
    <row r="675">
      <c r="B675" s="111"/>
      <c r="C675" s="111"/>
      <c r="D675" s="111"/>
      <c r="E675" s="111"/>
      <c r="F675" s="111"/>
      <c r="G675" s="112"/>
      <c r="H675" s="113"/>
      <c r="I675" s="67"/>
      <c r="J675" s="67"/>
      <c r="K675" s="67"/>
    </row>
    <row r="676">
      <c r="B676" s="111"/>
      <c r="C676" s="111"/>
      <c r="D676" s="111"/>
      <c r="E676" s="111"/>
      <c r="F676" s="111"/>
      <c r="G676" s="112"/>
      <c r="H676" s="113"/>
      <c r="I676" s="67"/>
      <c r="J676" s="67"/>
      <c r="K676" s="67"/>
    </row>
    <row r="677">
      <c r="B677" s="111"/>
      <c r="C677" s="111"/>
      <c r="D677" s="111"/>
      <c r="E677" s="111"/>
      <c r="F677" s="111"/>
      <c r="G677" s="112"/>
      <c r="H677" s="113"/>
      <c r="I677" s="67"/>
      <c r="J677" s="67"/>
      <c r="K677" s="67"/>
    </row>
    <row r="678">
      <c r="B678" s="111"/>
      <c r="C678" s="111"/>
      <c r="D678" s="111"/>
      <c r="E678" s="111"/>
      <c r="F678" s="111"/>
      <c r="G678" s="112"/>
      <c r="H678" s="113"/>
      <c r="I678" s="67"/>
      <c r="J678" s="67"/>
      <c r="K678" s="67"/>
    </row>
    <row r="679">
      <c r="B679" s="111"/>
      <c r="C679" s="111"/>
      <c r="D679" s="111"/>
      <c r="E679" s="111"/>
      <c r="F679" s="111"/>
      <c r="G679" s="112"/>
      <c r="H679" s="113"/>
      <c r="I679" s="67"/>
      <c r="J679" s="67"/>
      <c r="K679" s="67"/>
    </row>
    <row r="680">
      <c r="B680" s="111"/>
      <c r="C680" s="111"/>
      <c r="D680" s="111"/>
      <c r="E680" s="111"/>
      <c r="F680" s="111"/>
      <c r="G680" s="112"/>
      <c r="H680" s="113"/>
      <c r="I680" s="67"/>
      <c r="J680" s="67"/>
      <c r="K680" s="67"/>
    </row>
    <row r="681">
      <c r="B681" s="111"/>
      <c r="C681" s="111"/>
      <c r="D681" s="111"/>
      <c r="E681" s="111"/>
      <c r="F681" s="111"/>
      <c r="G681" s="112"/>
      <c r="H681" s="113"/>
      <c r="I681" s="67"/>
      <c r="J681" s="67"/>
      <c r="K681" s="67"/>
    </row>
    <row r="682">
      <c r="B682" s="111"/>
      <c r="C682" s="111"/>
      <c r="D682" s="111"/>
      <c r="E682" s="111"/>
      <c r="F682" s="111"/>
      <c r="G682" s="112"/>
      <c r="H682" s="113"/>
      <c r="I682" s="67"/>
      <c r="J682" s="67"/>
      <c r="K682" s="67"/>
    </row>
    <row r="683">
      <c r="B683" s="111"/>
      <c r="C683" s="111"/>
      <c r="D683" s="111"/>
      <c r="E683" s="111"/>
      <c r="F683" s="111"/>
      <c r="G683" s="112"/>
      <c r="H683" s="113"/>
      <c r="I683" s="67"/>
      <c r="J683" s="67"/>
      <c r="K683" s="67"/>
    </row>
    <row r="684">
      <c r="B684" s="111"/>
      <c r="C684" s="111"/>
      <c r="D684" s="111"/>
      <c r="E684" s="111"/>
      <c r="F684" s="111"/>
      <c r="G684" s="112"/>
      <c r="H684" s="113"/>
      <c r="I684" s="67"/>
      <c r="J684" s="67"/>
      <c r="K684" s="67"/>
    </row>
    <row r="685">
      <c r="B685" s="111"/>
      <c r="C685" s="111"/>
      <c r="D685" s="111"/>
      <c r="E685" s="111"/>
      <c r="F685" s="111"/>
      <c r="G685" s="112"/>
      <c r="H685" s="113"/>
      <c r="I685" s="67"/>
      <c r="J685" s="67"/>
      <c r="K685" s="67"/>
    </row>
    <row r="686">
      <c r="B686" s="111"/>
      <c r="C686" s="111"/>
      <c r="D686" s="111"/>
      <c r="E686" s="111"/>
      <c r="F686" s="111"/>
      <c r="G686" s="112"/>
      <c r="H686" s="113"/>
      <c r="I686" s="67"/>
      <c r="J686" s="67"/>
      <c r="K686" s="67"/>
    </row>
    <row r="687">
      <c r="B687" s="111"/>
      <c r="C687" s="111"/>
      <c r="D687" s="111"/>
      <c r="E687" s="111"/>
      <c r="F687" s="111"/>
      <c r="G687" s="112"/>
      <c r="H687" s="113"/>
      <c r="I687" s="67"/>
      <c r="J687" s="67"/>
      <c r="K687" s="67"/>
    </row>
    <row r="688">
      <c r="B688" s="111"/>
      <c r="C688" s="111"/>
      <c r="D688" s="111"/>
      <c r="E688" s="111"/>
      <c r="F688" s="111"/>
      <c r="G688" s="112"/>
      <c r="H688" s="113"/>
      <c r="I688" s="67"/>
      <c r="J688" s="67"/>
      <c r="K688" s="67"/>
    </row>
    <row r="689">
      <c r="B689" s="111"/>
      <c r="C689" s="111"/>
      <c r="D689" s="111"/>
      <c r="E689" s="111"/>
      <c r="F689" s="111"/>
      <c r="G689" s="112"/>
      <c r="H689" s="113"/>
      <c r="I689" s="67"/>
      <c r="J689" s="67"/>
      <c r="K689" s="67"/>
    </row>
    <row r="690">
      <c r="B690" s="111"/>
      <c r="C690" s="111"/>
      <c r="D690" s="111"/>
      <c r="E690" s="111"/>
      <c r="F690" s="111"/>
      <c r="G690" s="112"/>
      <c r="H690" s="113"/>
      <c r="I690" s="67"/>
      <c r="J690" s="67"/>
      <c r="K690" s="67"/>
    </row>
    <row r="691">
      <c r="B691" s="111"/>
      <c r="C691" s="111"/>
      <c r="D691" s="111"/>
      <c r="E691" s="111"/>
      <c r="F691" s="111"/>
      <c r="G691" s="112"/>
      <c r="H691" s="113"/>
      <c r="I691" s="67"/>
      <c r="J691" s="67"/>
      <c r="K691" s="67"/>
    </row>
    <row r="692">
      <c r="B692" s="111"/>
      <c r="C692" s="111"/>
      <c r="D692" s="111"/>
      <c r="E692" s="111"/>
      <c r="F692" s="111"/>
      <c r="G692" s="112"/>
      <c r="H692" s="113"/>
      <c r="I692" s="67"/>
      <c r="J692" s="67"/>
      <c r="K692" s="67"/>
    </row>
    <row r="693">
      <c r="B693" s="111"/>
      <c r="C693" s="111"/>
      <c r="D693" s="111"/>
      <c r="E693" s="111"/>
      <c r="F693" s="111"/>
      <c r="G693" s="112"/>
      <c r="H693" s="113"/>
      <c r="I693" s="67"/>
      <c r="J693" s="67"/>
      <c r="K693" s="67"/>
    </row>
    <row r="694">
      <c r="B694" s="111"/>
      <c r="C694" s="111"/>
      <c r="D694" s="111"/>
      <c r="E694" s="111"/>
      <c r="F694" s="111"/>
      <c r="G694" s="112"/>
      <c r="H694" s="113"/>
      <c r="I694" s="67"/>
      <c r="J694" s="67"/>
      <c r="K694" s="67"/>
    </row>
    <row r="695">
      <c r="B695" s="111"/>
      <c r="C695" s="111"/>
      <c r="D695" s="111"/>
      <c r="E695" s="111"/>
      <c r="F695" s="111"/>
      <c r="G695" s="112"/>
      <c r="H695" s="113"/>
      <c r="I695" s="67"/>
      <c r="J695" s="67"/>
      <c r="K695" s="67"/>
    </row>
    <row r="696">
      <c r="B696" s="111"/>
      <c r="C696" s="111"/>
      <c r="D696" s="111"/>
      <c r="E696" s="111"/>
      <c r="F696" s="111"/>
      <c r="G696" s="112"/>
      <c r="H696" s="113"/>
      <c r="I696" s="67"/>
      <c r="J696" s="67"/>
      <c r="K696" s="67"/>
    </row>
    <row r="697">
      <c r="B697" s="111"/>
      <c r="C697" s="111"/>
      <c r="D697" s="111"/>
      <c r="E697" s="111"/>
      <c r="F697" s="111"/>
      <c r="G697" s="112"/>
      <c r="H697" s="113"/>
      <c r="I697" s="67"/>
      <c r="J697" s="67"/>
      <c r="K697" s="67"/>
    </row>
    <row r="698">
      <c r="B698" s="111"/>
      <c r="C698" s="111"/>
      <c r="D698" s="111"/>
      <c r="E698" s="111"/>
      <c r="F698" s="111"/>
      <c r="G698" s="112"/>
      <c r="H698" s="113"/>
      <c r="I698" s="67"/>
      <c r="J698" s="67"/>
      <c r="K698" s="67"/>
    </row>
    <row r="699">
      <c r="B699" s="111"/>
      <c r="C699" s="111"/>
      <c r="D699" s="111"/>
      <c r="E699" s="111"/>
      <c r="F699" s="111"/>
      <c r="G699" s="112"/>
      <c r="H699" s="113"/>
      <c r="I699" s="67"/>
      <c r="J699" s="67"/>
      <c r="K699" s="67"/>
    </row>
    <row r="700">
      <c r="B700" s="111"/>
      <c r="C700" s="111"/>
      <c r="D700" s="111"/>
      <c r="E700" s="111"/>
      <c r="F700" s="111"/>
      <c r="G700" s="112"/>
      <c r="H700" s="113"/>
      <c r="I700" s="67"/>
      <c r="J700" s="67"/>
      <c r="K700" s="67"/>
    </row>
    <row r="701">
      <c r="B701" s="111"/>
      <c r="C701" s="111"/>
      <c r="D701" s="111"/>
      <c r="E701" s="111"/>
      <c r="F701" s="111"/>
      <c r="G701" s="112"/>
      <c r="H701" s="113"/>
      <c r="I701" s="67"/>
      <c r="J701" s="67"/>
      <c r="K701" s="67"/>
    </row>
    <row r="702">
      <c r="B702" s="111"/>
      <c r="C702" s="111"/>
      <c r="D702" s="111"/>
      <c r="E702" s="111"/>
      <c r="F702" s="111"/>
      <c r="G702" s="112"/>
      <c r="H702" s="113"/>
      <c r="I702" s="67"/>
      <c r="J702" s="67"/>
      <c r="K702" s="67"/>
    </row>
    <row r="703">
      <c r="B703" s="111"/>
      <c r="C703" s="111"/>
      <c r="D703" s="111"/>
      <c r="E703" s="111"/>
      <c r="F703" s="111"/>
      <c r="G703" s="112"/>
      <c r="H703" s="113"/>
      <c r="I703" s="67"/>
      <c r="J703" s="67"/>
      <c r="K703" s="67"/>
    </row>
    <row r="704">
      <c r="B704" s="111"/>
      <c r="C704" s="111"/>
      <c r="D704" s="111"/>
      <c r="E704" s="111"/>
      <c r="F704" s="111"/>
      <c r="G704" s="112"/>
      <c r="H704" s="113"/>
      <c r="I704" s="67"/>
      <c r="J704" s="67"/>
      <c r="K704" s="67"/>
    </row>
    <row r="705">
      <c r="B705" s="111"/>
      <c r="C705" s="111"/>
      <c r="D705" s="111"/>
      <c r="E705" s="111"/>
      <c r="F705" s="111"/>
      <c r="G705" s="112"/>
      <c r="H705" s="113"/>
      <c r="I705" s="67"/>
      <c r="J705" s="67"/>
      <c r="K705" s="67"/>
    </row>
    <row r="706">
      <c r="B706" s="111"/>
      <c r="C706" s="111"/>
      <c r="D706" s="111"/>
      <c r="E706" s="111"/>
      <c r="F706" s="111"/>
      <c r="G706" s="112"/>
      <c r="H706" s="113"/>
      <c r="I706" s="67"/>
      <c r="J706" s="67"/>
      <c r="K706" s="67"/>
    </row>
    <row r="707">
      <c r="B707" s="111"/>
      <c r="C707" s="111"/>
      <c r="D707" s="111"/>
      <c r="E707" s="111"/>
      <c r="F707" s="111"/>
      <c r="G707" s="112"/>
      <c r="H707" s="113"/>
      <c r="I707" s="67"/>
      <c r="J707" s="67"/>
      <c r="K707" s="67"/>
    </row>
    <row r="708">
      <c r="B708" s="111"/>
      <c r="C708" s="111"/>
      <c r="D708" s="111"/>
      <c r="E708" s="111"/>
      <c r="F708" s="111"/>
      <c r="G708" s="112"/>
      <c r="H708" s="113"/>
      <c r="I708" s="67"/>
      <c r="J708" s="67"/>
      <c r="K708" s="67"/>
    </row>
    <row r="709">
      <c r="B709" s="111"/>
      <c r="C709" s="111"/>
      <c r="D709" s="111"/>
      <c r="E709" s="111"/>
      <c r="F709" s="111"/>
      <c r="G709" s="112"/>
      <c r="H709" s="113"/>
      <c r="I709" s="67"/>
      <c r="J709" s="67"/>
      <c r="K709" s="67"/>
    </row>
    <row r="710">
      <c r="B710" s="111"/>
      <c r="C710" s="111"/>
      <c r="D710" s="111"/>
      <c r="E710" s="111"/>
      <c r="F710" s="111"/>
      <c r="G710" s="112"/>
      <c r="H710" s="113"/>
      <c r="I710" s="67"/>
      <c r="J710" s="67"/>
      <c r="K710" s="67"/>
    </row>
    <row r="711">
      <c r="B711" s="111"/>
      <c r="C711" s="111"/>
      <c r="D711" s="111"/>
      <c r="E711" s="111"/>
      <c r="F711" s="111"/>
      <c r="G711" s="112"/>
      <c r="H711" s="113"/>
      <c r="I711" s="67"/>
      <c r="J711" s="67"/>
      <c r="K711" s="67"/>
    </row>
    <row r="712">
      <c r="B712" s="111"/>
      <c r="C712" s="111"/>
      <c r="D712" s="111"/>
      <c r="E712" s="111"/>
      <c r="F712" s="111"/>
      <c r="G712" s="112"/>
      <c r="H712" s="113"/>
      <c r="I712" s="67"/>
      <c r="J712" s="67"/>
      <c r="K712" s="67"/>
    </row>
    <row r="713">
      <c r="B713" s="111"/>
      <c r="C713" s="111"/>
      <c r="D713" s="111"/>
      <c r="E713" s="111"/>
      <c r="F713" s="111"/>
      <c r="G713" s="112"/>
      <c r="H713" s="113"/>
      <c r="I713" s="67"/>
      <c r="J713" s="67"/>
      <c r="K713" s="67"/>
    </row>
    <row r="714">
      <c r="B714" s="111"/>
      <c r="C714" s="111"/>
      <c r="D714" s="111"/>
      <c r="E714" s="111"/>
      <c r="F714" s="111"/>
      <c r="G714" s="112"/>
      <c r="H714" s="113"/>
      <c r="I714" s="67"/>
      <c r="J714" s="67"/>
      <c r="K714" s="67"/>
    </row>
    <row r="715">
      <c r="B715" s="111"/>
      <c r="C715" s="111"/>
      <c r="D715" s="111"/>
      <c r="E715" s="111"/>
      <c r="F715" s="111"/>
      <c r="G715" s="112"/>
      <c r="H715" s="113"/>
      <c r="I715" s="67"/>
      <c r="J715" s="67"/>
      <c r="K715" s="67"/>
    </row>
    <row r="716">
      <c r="B716" s="111"/>
      <c r="C716" s="111"/>
      <c r="D716" s="111"/>
      <c r="E716" s="111"/>
      <c r="F716" s="111"/>
      <c r="G716" s="112"/>
      <c r="H716" s="113"/>
      <c r="I716" s="67"/>
      <c r="J716" s="67"/>
      <c r="K716" s="67"/>
    </row>
    <row r="717">
      <c r="B717" s="111"/>
      <c r="C717" s="111"/>
      <c r="D717" s="111"/>
      <c r="E717" s="111"/>
      <c r="F717" s="111"/>
      <c r="G717" s="112"/>
      <c r="H717" s="113"/>
      <c r="I717" s="67"/>
      <c r="J717" s="67"/>
      <c r="K717" s="67"/>
    </row>
    <row r="718">
      <c r="B718" s="111"/>
      <c r="C718" s="111"/>
      <c r="D718" s="111"/>
      <c r="E718" s="111"/>
      <c r="F718" s="111"/>
      <c r="G718" s="112"/>
      <c r="H718" s="113"/>
      <c r="I718" s="67"/>
      <c r="J718" s="67"/>
      <c r="K718" s="67"/>
    </row>
    <row r="719">
      <c r="B719" s="111"/>
      <c r="C719" s="111"/>
      <c r="D719" s="111"/>
      <c r="E719" s="111"/>
      <c r="F719" s="111"/>
      <c r="G719" s="112"/>
      <c r="H719" s="113"/>
      <c r="I719" s="67"/>
      <c r="J719" s="67"/>
      <c r="K719" s="67"/>
    </row>
    <row r="720">
      <c r="B720" s="111"/>
      <c r="C720" s="111"/>
      <c r="D720" s="111"/>
      <c r="E720" s="111"/>
      <c r="F720" s="111"/>
      <c r="G720" s="112"/>
      <c r="H720" s="113"/>
      <c r="I720" s="67"/>
      <c r="J720" s="67"/>
      <c r="K720" s="67"/>
    </row>
    <row r="721">
      <c r="B721" s="111"/>
      <c r="C721" s="111"/>
      <c r="D721" s="111"/>
      <c r="E721" s="111"/>
      <c r="F721" s="111"/>
      <c r="G721" s="112"/>
      <c r="H721" s="113"/>
      <c r="I721" s="67"/>
      <c r="J721" s="67"/>
      <c r="K721" s="67"/>
    </row>
    <row r="722">
      <c r="B722" s="111"/>
      <c r="C722" s="111"/>
      <c r="D722" s="111"/>
      <c r="E722" s="111"/>
      <c r="F722" s="111"/>
      <c r="G722" s="112"/>
      <c r="H722" s="113"/>
      <c r="I722" s="67"/>
      <c r="J722" s="67"/>
      <c r="K722" s="67"/>
    </row>
    <row r="723">
      <c r="B723" s="111"/>
      <c r="C723" s="111"/>
      <c r="D723" s="111"/>
      <c r="E723" s="111"/>
      <c r="F723" s="111"/>
      <c r="G723" s="112"/>
      <c r="H723" s="113"/>
      <c r="I723" s="67"/>
      <c r="J723" s="67"/>
      <c r="K723" s="67"/>
    </row>
    <row r="724">
      <c r="B724" s="111"/>
      <c r="C724" s="111"/>
      <c r="D724" s="111"/>
      <c r="E724" s="111"/>
      <c r="F724" s="111"/>
      <c r="G724" s="112"/>
      <c r="H724" s="113"/>
      <c r="I724" s="67"/>
      <c r="J724" s="67"/>
      <c r="K724" s="67"/>
    </row>
    <row r="725">
      <c r="B725" s="111"/>
      <c r="C725" s="111"/>
      <c r="D725" s="111"/>
      <c r="E725" s="111"/>
      <c r="F725" s="111"/>
      <c r="G725" s="112"/>
      <c r="H725" s="113"/>
      <c r="I725" s="67"/>
      <c r="J725" s="67"/>
      <c r="K725" s="67"/>
    </row>
    <row r="726">
      <c r="B726" s="111"/>
      <c r="C726" s="111"/>
      <c r="D726" s="111"/>
      <c r="E726" s="111"/>
      <c r="F726" s="111"/>
      <c r="G726" s="112"/>
      <c r="H726" s="113"/>
      <c r="I726" s="67"/>
      <c r="J726" s="67"/>
      <c r="K726" s="67"/>
    </row>
    <row r="727">
      <c r="B727" s="111"/>
      <c r="C727" s="111"/>
      <c r="D727" s="111"/>
      <c r="E727" s="111"/>
      <c r="F727" s="111"/>
      <c r="G727" s="112"/>
      <c r="H727" s="113"/>
      <c r="I727" s="67"/>
      <c r="J727" s="67"/>
      <c r="K727" s="67"/>
    </row>
    <row r="728">
      <c r="B728" s="111"/>
      <c r="C728" s="111"/>
      <c r="D728" s="111"/>
      <c r="E728" s="111"/>
      <c r="F728" s="111"/>
      <c r="G728" s="112"/>
      <c r="H728" s="113"/>
      <c r="I728" s="67"/>
      <c r="J728" s="67"/>
      <c r="K728" s="67"/>
    </row>
    <row r="729">
      <c r="B729" s="111"/>
      <c r="C729" s="111"/>
      <c r="D729" s="111"/>
      <c r="E729" s="111"/>
      <c r="F729" s="111"/>
      <c r="G729" s="112"/>
      <c r="H729" s="113"/>
      <c r="I729" s="67"/>
      <c r="J729" s="67"/>
      <c r="K729" s="67"/>
    </row>
    <row r="730">
      <c r="B730" s="111"/>
      <c r="C730" s="111"/>
      <c r="D730" s="111"/>
      <c r="E730" s="111"/>
      <c r="F730" s="111"/>
      <c r="G730" s="112"/>
      <c r="H730" s="113"/>
      <c r="I730" s="67"/>
      <c r="J730" s="67"/>
      <c r="K730" s="67"/>
    </row>
    <row r="731">
      <c r="B731" s="111"/>
      <c r="C731" s="111"/>
      <c r="D731" s="111"/>
      <c r="E731" s="111"/>
      <c r="F731" s="111"/>
      <c r="G731" s="112"/>
      <c r="H731" s="113"/>
      <c r="I731" s="67"/>
      <c r="J731" s="67"/>
      <c r="K731" s="67"/>
    </row>
    <row r="732">
      <c r="B732" s="111"/>
      <c r="C732" s="111"/>
      <c r="D732" s="111"/>
      <c r="E732" s="111"/>
      <c r="F732" s="111"/>
      <c r="G732" s="112"/>
      <c r="H732" s="113"/>
      <c r="I732" s="67"/>
      <c r="J732" s="67"/>
      <c r="K732" s="67"/>
    </row>
    <row r="733">
      <c r="B733" s="111"/>
      <c r="C733" s="111"/>
      <c r="D733" s="111"/>
      <c r="E733" s="111"/>
      <c r="F733" s="111"/>
      <c r="G733" s="112"/>
      <c r="H733" s="113"/>
      <c r="I733" s="67"/>
      <c r="J733" s="67"/>
      <c r="K733" s="67"/>
    </row>
    <row r="734">
      <c r="B734" s="111"/>
      <c r="C734" s="111"/>
      <c r="D734" s="111"/>
      <c r="E734" s="111"/>
      <c r="F734" s="111"/>
      <c r="G734" s="112"/>
      <c r="H734" s="113"/>
      <c r="I734" s="67"/>
      <c r="J734" s="67"/>
      <c r="K734" s="67"/>
    </row>
    <row r="735">
      <c r="B735" s="111"/>
      <c r="C735" s="111"/>
      <c r="D735" s="111"/>
      <c r="E735" s="111"/>
      <c r="F735" s="111"/>
      <c r="G735" s="112"/>
      <c r="H735" s="113"/>
      <c r="I735" s="67"/>
      <c r="J735" s="67"/>
      <c r="K735" s="67"/>
    </row>
    <row r="736">
      <c r="B736" s="111"/>
      <c r="C736" s="111"/>
      <c r="D736" s="111"/>
      <c r="E736" s="111"/>
      <c r="F736" s="111"/>
      <c r="G736" s="112"/>
      <c r="H736" s="113"/>
      <c r="I736" s="67"/>
      <c r="J736" s="67"/>
      <c r="K736" s="67"/>
    </row>
    <row r="737">
      <c r="B737" s="111"/>
      <c r="C737" s="111"/>
      <c r="D737" s="111"/>
      <c r="E737" s="111"/>
      <c r="F737" s="111"/>
      <c r="G737" s="112"/>
      <c r="H737" s="113"/>
      <c r="I737" s="67"/>
      <c r="J737" s="67"/>
      <c r="K737" s="67"/>
    </row>
    <row r="738">
      <c r="B738" s="111"/>
      <c r="C738" s="111"/>
      <c r="D738" s="111"/>
      <c r="E738" s="111"/>
      <c r="F738" s="111"/>
      <c r="G738" s="112"/>
      <c r="H738" s="113"/>
      <c r="I738" s="67"/>
      <c r="J738" s="67"/>
      <c r="K738" s="67"/>
    </row>
    <row r="739">
      <c r="B739" s="111"/>
      <c r="C739" s="111"/>
      <c r="D739" s="111"/>
      <c r="E739" s="111"/>
      <c r="F739" s="111"/>
      <c r="G739" s="112"/>
      <c r="H739" s="113"/>
      <c r="I739" s="67"/>
      <c r="J739" s="67"/>
      <c r="K739" s="67"/>
    </row>
    <row r="740">
      <c r="B740" s="111"/>
      <c r="C740" s="111"/>
      <c r="D740" s="111"/>
      <c r="E740" s="111"/>
      <c r="F740" s="111"/>
      <c r="G740" s="112"/>
      <c r="H740" s="113"/>
      <c r="I740" s="67"/>
      <c r="J740" s="67"/>
      <c r="K740" s="67"/>
    </row>
    <row r="741">
      <c r="B741" s="111"/>
      <c r="C741" s="111"/>
      <c r="D741" s="111"/>
      <c r="E741" s="111"/>
      <c r="F741" s="111"/>
      <c r="G741" s="112"/>
      <c r="H741" s="113"/>
      <c r="I741" s="67"/>
      <c r="J741" s="67"/>
      <c r="K741" s="67"/>
    </row>
    <row r="742">
      <c r="B742" s="111"/>
      <c r="C742" s="111"/>
      <c r="D742" s="111"/>
      <c r="E742" s="111"/>
      <c r="F742" s="111"/>
      <c r="G742" s="112"/>
      <c r="H742" s="113"/>
      <c r="I742" s="67"/>
      <c r="J742" s="67"/>
      <c r="K742" s="67"/>
    </row>
    <row r="743">
      <c r="B743" s="111"/>
      <c r="C743" s="111"/>
      <c r="D743" s="111"/>
      <c r="E743" s="111"/>
      <c r="F743" s="111"/>
      <c r="G743" s="112"/>
      <c r="H743" s="113"/>
      <c r="I743" s="67"/>
      <c r="J743" s="67"/>
      <c r="K743" s="67"/>
    </row>
    <row r="744">
      <c r="B744" s="111"/>
      <c r="C744" s="111"/>
      <c r="D744" s="111"/>
      <c r="E744" s="111"/>
      <c r="F744" s="111"/>
      <c r="G744" s="112"/>
      <c r="H744" s="113"/>
      <c r="I744" s="67"/>
      <c r="J744" s="67"/>
      <c r="K744" s="67"/>
    </row>
    <row r="745">
      <c r="B745" s="111"/>
      <c r="C745" s="111"/>
      <c r="D745" s="111"/>
      <c r="E745" s="111"/>
      <c r="F745" s="111"/>
      <c r="G745" s="112"/>
      <c r="H745" s="113"/>
      <c r="I745" s="67"/>
      <c r="J745" s="67"/>
      <c r="K745" s="67"/>
    </row>
    <row r="746">
      <c r="B746" s="111"/>
      <c r="C746" s="111"/>
      <c r="D746" s="111"/>
      <c r="E746" s="111"/>
      <c r="F746" s="111"/>
      <c r="G746" s="112"/>
      <c r="H746" s="113"/>
      <c r="I746" s="67"/>
      <c r="J746" s="67"/>
      <c r="K746" s="67"/>
    </row>
    <row r="747">
      <c r="B747" s="111"/>
      <c r="C747" s="111"/>
      <c r="D747" s="111"/>
      <c r="E747" s="111"/>
      <c r="F747" s="111"/>
      <c r="G747" s="112"/>
      <c r="H747" s="113"/>
      <c r="I747" s="67"/>
      <c r="J747" s="67"/>
      <c r="K747" s="67"/>
    </row>
    <row r="748">
      <c r="B748" s="111"/>
      <c r="C748" s="111"/>
      <c r="D748" s="111"/>
      <c r="E748" s="111"/>
      <c r="F748" s="111"/>
      <c r="G748" s="112"/>
      <c r="H748" s="113"/>
      <c r="I748" s="67"/>
      <c r="J748" s="67"/>
      <c r="K748" s="67"/>
    </row>
    <row r="749">
      <c r="B749" s="111"/>
      <c r="C749" s="111"/>
      <c r="D749" s="111"/>
      <c r="E749" s="111"/>
      <c r="F749" s="111"/>
      <c r="G749" s="112"/>
      <c r="H749" s="113"/>
      <c r="I749" s="67"/>
      <c r="J749" s="67"/>
      <c r="K749" s="67"/>
    </row>
    <row r="750">
      <c r="B750" s="111"/>
      <c r="C750" s="111"/>
      <c r="D750" s="111"/>
      <c r="E750" s="111"/>
      <c r="F750" s="111"/>
      <c r="G750" s="112"/>
      <c r="H750" s="113"/>
      <c r="I750" s="67"/>
      <c r="J750" s="67"/>
      <c r="K750" s="67"/>
    </row>
    <row r="751">
      <c r="B751" s="111"/>
      <c r="C751" s="111"/>
      <c r="D751" s="111"/>
      <c r="E751" s="111"/>
      <c r="F751" s="111"/>
      <c r="G751" s="112"/>
      <c r="H751" s="113"/>
      <c r="I751" s="67"/>
      <c r="J751" s="67"/>
      <c r="K751" s="67"/>
    </row>
    <row r="752">
      <c r="B752" s="111"/>
      <c r="C752" s="111"/>
      <c r="D752" s="111"/>
      <c r="E752" s="111"/>
      <c r="F752" s="111"/>
      <c r="G752" s="112"/>
      <c r="H752" s="113"/>
      <c r="I752" s="67"/>
      <c r="J752" s="67"/>
      <c r="K752" s="67"/>
    </row>
    <row r="753">
      <c r="B753" s="111"/>
      <c r="C753" s="111"/>
      <c r="D753" s="111"/>
      <c r="E753" s="111"/>
      <c r="F753" s="111"/>
      <c r="G753" s="112"/>
      <c r="H753" s="113"/>
      <c r="I753" s="67"/>
      <c r="J753" s="67"/>
      <c r="K753" s="67"/>
    </row>
    <row r="754">
      <c r="B754" s="111"/>
      <c r="C754" s="111"/>
      <c r="D754" s="111"/>
      <c r="E754" s="111"/>
      <c r="F754" s="111"/>
      <c r="G754" s="112"/>
      <c r="H754" s="113"/>
      <c r="I754" s="67"/>
      <c r="J754" s="67"/>
      <c r="K754" s="67"/>
    </row>
    <row r="755">
      <c r="B755" s="111"/>
      <c r="C755" s="111"/>
      <c r="D755" s="111"/>
      <c r="E755" s="111"/>
      <c r="F755" s="111"/>
      <c r="G755" s="112"/>
      <c r="H755" s="113"/>
      <c r="I755" s="67"/>
      <c r="J755" s="67"/>
      <c r="K755" s="67"/>
    </row>
    <row r="756">
      <c r="B756" s="111"/>
      <c r="C756" s="111"/>
      <c r="D756" s="111"/>
      <c r="E756" s="111"/>
      <c r="F756" s="111"/>
      <c r="G756" s="112"/>
      <c r="H756" s="113"/>
      <c r="I756" s="67"/>
      <c r="J756" s="67"/>
      <c r="K756" s="67"/>
    </row>
    <row r="757">
      <c r="B757" s="111"/>
      <c r="C757" s="111"/>
      <c r="D757" s="111"/>
      <c r="E757" s="111"/>
      <c r="F757" s="111"/>
      <c r="G757" s="112"/>
      <c r="H757" s="113"/>
      <c r="I757" s="67"/>
      <c r="J757" s="67"/>
      <c r="K757" s="67"/>
    </row>
    <row r="758">
      <c r="B758" s="111"/>
      <c r="C758" s="111"/>
      <c r="D758" s="111"/>
      <c r="E758" s="111"/>
      <c r="F758" s="111"/>
      <c r="G758" s="112"/>
      <c r="H758" s="113"/>
      <c r="I758" s="67"/>
      <c r="J758" s="67"/>
      <c r="K758" s="67"/>
    </row>
    <row r="759">
      <c r="B759" s="111"/>
      <c r="C759" s="111"/>
      <c r="D759" s="111"/>
      <c r="E759" s="111"/>
      <c r="F759" s="111"/>
      <c r="G759" s="112"/>
      <c r="H759" s="113"/>
      <c r="I759" s="67"/>
      <c r="J759" s="67"/>
      <c r="K759" s="67"/>
    </row>
    <row r="760">
      <c r="B760" s="111"/>
      <c r="C760" s="111"/>
      <c r="D760" s="111"/>
      <c r="E760" s="111"/>
      <c r="F760" s="111"/>
      <c r="G760" s="112"/>
      <c r="H760" s="113"/>
      <c r="I760" s="67"/>
      <c r="J760" s="67"/>
      <c r="K760" s="67"/>
    </row>
    <row r="761">
      <c r="B761" s="111"/>
      <c r="C761" s="111"/>
      <c r="D761" s="111"/>
      <c r="E761" s="111"/>
      <c r="F761" s="111"/>
      <c r="G761" s="112"/>
      <c r="H761" s="113"/>
      <c r="I761" s="67"/>
      <c r="J761" s="67"/>
      <c r="K761" s="67"/>
    </row>
    <row r="762">
      <c r="B762" s="111"/>
      <c r="C762" s="111"/>
      <c r="D762" s="111"/>
      <c r="E762" s="111"/>
      <c r="F762" s="111"/>
      <c r="G762" s="112"/>
      <c r="H762" s="113"/>
      <c r="I762" s="67"/>
      <c r="J762" s="67"/>
      <c r="K762" s="67"/>
    </row>
    <row r="763">
      <c r="B763" s="111"/>
      <c r="C763" s="111"/>
      <c r="D763" s="111"/>
      <c r="E763" s="111"/>
      <c r="F763" s="111"/>
      <c r="G763" s="112"/>
      <c r="H763" s="113"/>
      <c r="I763" s="67"/>
      <c r="J763" s="67"/>
      <c r="K763" s="67"/>
    </row>
    <row r="764">
      <c r="B764" s="111"/>
      <c r="C764" s="111"/>
      <c r="D764" s="111"/>
      <c r="E764" s="111"/>
      <c r="F764" s="111"/>
      <c r="G764" s="112"/>
      <c r="H764" s="113"/>
      <c r="I764" s="67"/>
      <c r="J764" s="67"/>
      <c r="K764" s="67"/>
    </row>
    <row r="765">
      <c r="B765" s="111"/>
      <c r="C765" s="111"/>
      <c r="D765" s="111"/>
      <c r="E765" s="111"/>
      <c r="F765" s="111"/>
      <c r="G765" s="112"/>
      <c r="H765" s="113"/>
      <c r="I765" s="67"/>
      <c r="J765" s="67"/>
      <c r="K765" s="67"/>
    </row>
    <row r="766">
      <c r="B766" s="111"/>
      <c r="C766" s="111"/>
      <c r="D766" s="111"/>
      <c r="E766" s="111"/>
      <c r="F766" s="111"/>
      <c r="G766" s="112"/>
      <c r="H766" s="113"/>
      <c r="I766" s="67"/>
      <c r="J766" s="67"/>
      <c r="K766" s="67"/>
    </row>
    <row r="767">
      <c r="B767" s="111"/>
      <c r="C767" s="111"/>
      <c r="D767" s="111"/>
      <c r="E767" s="111"/>
      <c r="F767" s="111"/>
      <c r="G767" s="112"/>
      <c r="H767" s="113"/>
      <c r="I767" s="67"/>
      <c r="J767" s="67"/>
      <c r="K767" s="67"/>
    </row>
    <row r="768">
      <c r="B768" s="111"/>
      <c r="C768" s="111"/>
      <c r="D768" s="111"/>
      <c r="E768" s="111"/>
      <c r="F768" s="111"/>
      <c r="G768" s="112"/>
      <c r="H768" s="113"/>
      <c r="I768" s="67"/>
      <c r="J768" s="67"/>
      <c r="K768" s="67"/>
    </row>
    <row r="769">
      <c r="B769" s="111"/>
      <c r="C769" s="111"/>
      <c r="D769" s="111"/>
      <c r="E769" s="111"/>
      <c r="F769" s="111"/>
      <c r="G769" s="112"/>
      <c r="H769" s="113"/>
      <c r="I769" s="67"/>
      <c r="J769" s="67"/>
      <c r="K769" s="67"/>
    </row>
    <row r="770">
      <c r="B770" s="111"/>
      <c r="C770" s="111"/>
      <c r="D770" s="111"/>
      <c r="E770" s="111"/>
      <c r="F770" s="111"/>
      <c r="G770" s="112"/>
      <c r="H770" s="113"/>
      <c r="I770" s="67"/>
      <c r="J770" s="67"/>
      <c r="K770" s="67"/>
    </row>
    <row r="771">
      <c r="B771" s="111"/>
      <c r="C771" s="111"/>
      <c r="D771" s="111"/>
      <c r="E771" s="111"/>
      <c r="F771" s="111"/>
      <c r="G771" s="112"/>
      <c r="H771" s="113"/>
      <c r="I771" s="67"/>
      <c r="J771" s="67"/>
      <c r="K771" s="67"/>
    </row>
    <row r="772">
      <c r="B772" s="111"/>
      <c r="C772" s="111"/>
      <c r="D772" s="111"/>
      <c r="E772" s="111"/>
      <c r="F772" s="111"/>
      <c r="G772" s="112"/>
      <c r="H772" s="113"/>
      <c r="I772" s="67"/>
      <c r="J772" s="67"/>
      <c r="K772" s="67"/>
    </row>
    <row r="773">
      <c r="B773" s="111"/>
      <c r="C773" s="111"/>
      <c r="D773" s="111"/>
      <c r="E773" s="111"/>
      <c r="F773" s="111"/>
      <c r="G773" s="112"/>
      <c r="H773" s="113"/>
      <c r="I773" s="67"/>
      <c r="J773" s="67"/>
      <c r="K773" s="67"/>
    </row>
    <row r="774">
      <c r="B774" s="111"/>
      <c r="C774" s="111"/>
      <c r="D774" s="111"/>
      <c r="E774" s="111"/>
      <c r="F774" s="111"/>
      <c r="G774" s="112"/>
      <c r="H774" s="113"/>
      <c r="I774" s="67"/>
      <c r="J774" s="67"/>
      <c r="K774" s="67"/>
    </row>
    <row r="775">
      <c r="B775" s="111"/>
      <c r="C775" s="111"/>
      <c r="D775" s="111"/>
      <c r="E775" s="111"/>
      <c r="F775" s="111"/>
      <c r="G775" s="112"/>
      <c r="H775" s="113"/>
      <c r="I775" s="67"/>
      <c r="J775" s="67"/>
      <c r="K775" s="67"/>
    </row>
    <row r="776">
      <c r="B776" s="111"/>
      <c r="C776" s="111"/>
      <c r="D776" s="111"/>
      <c r="E776" s="111"/>
      <c r="F776" s="111"/>
      <c r="G776" s="112"/>
      <c r="H776" s="113"/>
      <c r="I776" s="67"/>
      <c r="J776" s="67"/>
      <c r="K776" s="67"/>
    </row>
    <row r="777">
      <c r="B777" s="111"/>
      <c r="C777" s="111"/>
      <c r="D777" s="111"/>
      <c r="E777" s="111"/>
      <c r="F777" s="111"/>
      <c r="G777" s="112"/>
      <c r="H777" s="113"/>
      <c r="I777" s="67"/>
      <c r="J777" s="67"/>
      <c r="K777" s="67"/>
    </row>
    <row r="778">
      <c r="B778" s="111"/>
      <c r="C778" s="111"/>
      <c r="D778" s="111"/>
      <c r="E778" s="111"/>
      <c r="F778" s="111"/>
      <c r="G778" s="112"/>
      <c r="H778" s="113"/>
      <c r="I778" s="67"/>
      <c r="J778" s="67"/>
      <c r="K778" s="67"/>
    </row>
    <row r="779">
      <c r="B779" s="111"/>
      <c r="C779" s="111"/>
      <c r="D779" s="111"/>
      <c r="E779" s="111"/>
      <c r="F779" s="111"/>
      <c r="G779" s="112"/>
      <c r="H779" s="113"/>
      <c r="I779" s="67"/>
      <c r="J779" s="67"/>
      <c r="K779" s="67"/>
    </row>
    <row r="780">
      <c r="B780" s="111"/>
      <c r="C780" s="111"/>
      <c r="D780" s="111"/>
      <c r="E780" s="111"/>
      <c r="F780" s="111"/>
      <c r="G780" s="112"/>
      <c r="H780" s="113"/>
      <c r="I780" s="67"/>
      <c r="J780" s="67"/>
      <c r="K780" s="67"/>
    </row>
    <row r="781">
      <c r="B781" s="111"/>
      <c r="C781" s="111"/>
      <c r="D781" s="111"/>
      <c r="E781" s="111"/>
      <c r="F781" s="111"/>
      <c r="G781" s="112"/>
      <c r="H781" s="113"/>
      <c r="I781" s="67"/>
      <c r="J781" s="67"/>
      <c r="K781" s="67"/>
    </row>
    <row r="782">
      <c r="B782" s="111"/>
      <c r="C782" s="111"/>
      <c r="D782" s="111"/>
      <c r="E782" s="111"/>
      <c r="F782" s="111"/>
      <c r="G782" s="112"/>
      <c r="H782" s="113"/>
      <c r="I782" s="67"/>
      <c r="J782" s="67"/>
      <c r="K782" s="67"/>
    </row>
    <row r="783">
      <c r="B783" s="111"/>
      <c r="C783" s="111"/>
      <c r="D783" s="111"/>
      <c r="E783" s="111"/>
      <c r="F783" s="111"/>
      <c r="G783" s="112"/>
      <c r="H783" s="113"/>
      <c r="I783" s="67"/>
      <c r="J783" s="67"/>
      <c r="K783" s="67"/>
    </row>
    <row r="784">
      <c r="B784" s="111"/>
      <c r="C784" s="111"/>
      <c r="D784" s="111"/>
      <c r="E784" s="111"/>
      <c r="F784" s="111"/>
      <c r="G784" s="112"/>
      <c r="H784" s="113"/>
      <c r="I784" s="67"/>
      <c r="J784" s="67"/>
      <c r="K784" s="67"/>
    </row>
    <row r="785">
      <c r="B785" s="111"/>
      <c r="C785" s="111"/>
      <c r="D785" s="111"/>
      <c r="E785" s="111"/>
      <c r="F785" s="111"/>
      <c r="G785" s="112"/>
      <c r="H785" s="113"/>
      <c r="I785" s="67"/>
      <c r="J785" s="67"/>
      <c r="K785" s="67"/>
    </row>
    <row r="786">
      <c r="B786" s="111"/>
      <c r="C786" s="111"/>
      <c r="D786" s="111"/>
      <c r="E786" s="111"/>
      <c r="F786" s="111"/>
      <c r="G786" s="112"/>
      <c r="H786" s="113"/>
      <c r="I786" s="67"/>
      <c r="J786" s="67"/>
      <c r="K786" s="67"/>
    </row>
    <row r="787">
      <c r="B787" s="111"/>
      <c r="C787" s="111"/>
      <c r="D787" s="111"/>
      <c r="E787" s="111"/>
      <c r="F787" s="111"/>
      <c r="G787" s="112"/>
      <c r="H787" s="113"/>
      <c r="I787" s="67"/>
      <c r="J787" s="67"/>
      <c r="K787" s="67"/>
    </row>
    <row r="788">
      <c r="B788" s="111"/>
      <c r="C788" s="111"/>
      <c r="D788" s="111"/>
      <c r="E788" s="111"/>
      <c r="F788" s="111"/>
      <c r="G788" s="112"/>
      <c r="H788" s="113"/>
      <c r="I788" s="67"/>
      <c r="J788" s="67"/>
      <c r="K788" s="67"/>
    </row>
    <row r="789">
      <c r="B789" s="111"/>
      <c r="C789" s="111"/>
      <c r="D789" s="111"/>
      <c r="E789" s="111"/>
      <c r="F789" s="111"/>
      <c r="G789" s="112"/>
      <c r="H789" s="113"/>
      <c r="I789" s="67"/>
      <c r="J789" s="67"/>
      <c r="K789" s="67"/>
    </row>
    <row r="790">
      <c r="B790" s="111"/>
      <c r="C790" s="111"/>
      <c r="D790" s="111"/>
      <c r="E790" s="111"/>
      <c r="F790" s="111"/>
      <c r="G790" s="112"/>
      <c r="H790" s="113"/>
      <c r="I790" s="67"/>
      <c r="J790" s="67"/>
      <c r="K790" s="67"/>
    </row>
    <row r="791">
      <c r="B791" s="111"/>
      <c r="C791" s="111"/>
      <c r="D791" s="111"/>
      <c r="E791" s="111"/>
      <c r="F791" s="111"/>
      <c r="G791" s="112"/>
      <c r="H791" s="113"/>
      <c r="I791" s="67"/>
      <c r="J791" s="67"/>
      <c r="K791" s="67"/>
    </row>
    <row r="792">
      <c r="B792" s="111"/>
      <c r="C792" s="111"/>
      <c r="D792" s="111"/>
      <c r="E792" s="111"/>
      <c r="F792" s="111"/>
      <c r="G792" s="112"/>
      <c r="H792" s="113"/>
      <c r="I792" s="67"/>
      <c r="J792" s="67"/>
      <c r="K792" s="67"/>
    </row>
    <row r="793">
      <c r="B793" s="111"/>
      <c r="C793" s="111"/>
      <c r="D793" s="111"/>
      <c r="E793" s="111"/>
      <c r="F793" s="111"/>
      <c r="G793" s="112"/>
      <c r="H793" s="113"/>
      <c r="I793" s="67"/>
      <c r="J793" s="67"/>
      <c r="K793" s="67"/>
    </row>
    <row r="794">
      <c r="B794" s="111"/>
      <c r="C794" s="111"/>
      <c r="D794" s="111"/>
      <c r="E794" s="111"/>
      <c r="F794" s="111"/>
      <c r="G794" s="112"/>
      <c r="H794" s="113"/>
      <c r="I794" s="67"/>
      <c r="J794" s="67"/>
      <c r="K794" s="67"/>
    </row>
    <row r="795">
      <c r="B795" s="111"/>
      <c r="C795" s="111"/>
      <c r="D795" s="111"/>
      <c r="E795" s="111"/>
      <c r="F795" s="111"/>
      <c r="G795" s="112"/>
      <c r="H795" s="113"/>
      <c r="I795" s="67"/>
      <c r="J795" s="67"/>
      <c r="K795" s="67"/>
    </row>
    <row r="796">
      <c r="B796" s="111"/>
      <c r="C796" s="111"/>
      <c r="D796" s="111"/>
      <c r="E796" s="111"/>
      <c r="F796" s="111"/>
      <c r="G796" s="112"/>
      <c r="H796" s="113"/>
      <c r="I796" s="67"/>
      <c r="J796" s="67"/>
      <c r="K796" s="67"/>
    </row>
    <row r="797">
      <c r="B797" s="111"/>
      <c r="C797" s="111"/>
      <c r="D797" s="111"/>
      <c r="E797" s="111"/>
      <c r="F797" s="111"/>
      <c r="G797" s="112"/>
      <c r="H797" s="113"/>
      <c r="I797" s="67"/>
      <c r="J797" s="67"/>
      <c r="K797" s="67"/>
    </row>
    <row r="798">
      <c r="B798" s="111"/>
      <c r="C798" s="111"/>
      <c r="D798" s="111"/>
      <c r="E798" s="111"/>
      <c r="F798" s="111"/>
      <c r="G798" s="112"/>
      <c r="H798" s="113"/>
      <c r="I798" s="67"/>
      <c r="J798" s="67"/>
      <c r="K798" s="67"/>
    </row>
    <row r="799">
      <c r="B799" s="111"/>
      <c r="C799" s="111"/>
      <c r="D799" s="111"/>
      <c r="E799" s="111"/>
      <c r="F799" s="111"/>
      <c r="G799" s="112"/>
      <c r="H799" s="113"/>
      <c r="I799" s="67"/>
      <c r="J799" s="67"/>
      <c r="K799" s="67"/>
    </row>
    <row r="800">
      <c r="B800" s="111"/>
      <c r="C800" s="111"/>
      <c r="D800" s="111"/>
      <c r="E800" s="111"/>
      <c r="F800" s="111"/>
      <c r="G800" s="112"/>
      <c r="H800" s="113"/>
      <c r="I800" s="67"/>
      <c r="J800" s="67"/>
      <c r="K800" s="67"/>
    </row>
    <row r="801">
      <c r="B801" s="111"/>
      <c r="C801" s="111"/>
      <c r="D801" s="111"/>
      <c r="E801" s="111"/>
      <c r="F801" s="111"/>
      <c r="G801" s="112"/>
      <c r="H801" s="113"/>
      <c r="I801" s="67"/>
      <c r="J801" s="67"/>
      <c r="K801" s="67"/>
    </row>
    <row r="802">
      <c r="B802" s="111"/>
      <c r="C802" s="111"/>
      <c r="D802" s="111"/>
      <c r="E802" s="111"/>
      <c r="F802" s="111"/>
      <c r="G802" s="112"/>
      <c r="H802" s="113"/>
      <c r="I802" s="67"/>
      <c r="J802" s="67"/>
      <c r="K802" s="67"/>
    </row>
    <row r="803">
      <c r="B803" s="111"/>
      <c r="C803" s="111"/>
      <c r="D803" s="111"/>
      <c r="E803" s="111"/>
      <c r="F803" s="111"/>
      <c r="G803" s="112"/>
      <c r="H803" s="113"/>
      <c r="I803" s="67"/>
      <c r="J803" s="67"/>
      <c r="K803" s="67"/>
    </row>
    <row r="804">
      <c r="B804" s="111"/>
      <c r="C804" s="111"/>
      <c r="D804" s="111"/>
      <c r="E804" s="111"/>
      <c r="F804" s="111"/>
      <c r="G804" s="112"/>
      <c r="H804" s="113"/>
      <c r="I804" s="67"/>
      <c r="J804" s="67"/>
      <c r="K804" s="67"/>
    </row>
    <row r="805">
      <c r="B805" s="111"/>
      <c r="C805" s="111"/>
      <c r="D805" s="111"/>
      <c r="E805" s="111"/>
      <c r="F805" s="111"/>
      <c r="G805" s="112"/>
      <c r="H805" s="113"/>
      <c r="I805" s="67"/>
      <c r="J805" s="67"/>
      <c r="K805" s="67"/>
    </row>
    <row r="806">
      <c r="B806" s="111"/>
      <c r="C806" s="111"/>
      <c r="D806" s="111"/>
      <c r="E806" s="111"/>
      <c r="F806" s="111"/>
      <c r="G806" s="112"/>
      <c r="H806" s="113"/>
      <c r="I806" s="67"/>
      <c r="J806" s="67"/>
      <c r="K806" s="67"/>
    </row>
    <row r="807">
      <c r="B807" s="111"/>
      <c r="C807" s="111"/>
      <c r="D807" s="111"/>
      <c r="E807" s="111"/>
      <c r="F807" s="111"/>
      <c r="G807" s="112"/>
      <c r="H807" s="113"/>
      <c r="I807" s="67"/>
      <c r="J807" s="67"/>
      <c r="K807" s="67"/>
    </row>
    <row r="808">
      <c r="B808" s="111"/>
      <c r="C808" s="111"/>
      <c r="D808" s="111"/>
      <c r="E808" s="111"/>
      <c r="F808" s="111"/>
      <c r="G808" s="112"/>
      <c r="H808" s="113"/>
      <c r="I808" s="67"/>
      <c r="J808" s="67"/>
      <c r="K808" s="67"/>
    </row>
    <row r="809">
      <c r="B809" s="111"/>
      <c r="C809" s="111"/>
      <c r="D809" s="111"/>
      <c r="E809" s="111"/>
      <c r="F809" s="111"/>
      <c r="G809" s="112"/>
      <c r="H809" s="113"/>
      <c r="I809" s="67"/>
      <c r="J809" s="67"/>
      <c r="K809" s="67"/>
    </row>
    <row r="810">
      <c r="B810" s="111"/>
      <c r="C810" s="111"/>
      <c r="D810" s="111"/>
      <c r="E810" s="111"/>
      <c r="F810" s="111"/>
      <c r="G810" s="112"/>
      <c r="H810" s="113"/>
      <c r="I810" s="67"/>
      <c r="J810" s="67"/>
      <c r="K810" s="67"/>
    </row>
    <row r="811">
      <c r="B811" s="111"/>
      <c r="C811" s="111"/>
      <c r="D811" s="111"/>
      <c r="E811" s="111"/>
      <c r="F811" s="111"/>
      <c r="G811" s="112"/>
      <c r="H811" s="113"/>
      <c r="I811" s="67"/>
      <c r="J811" s="67"/>
      <c r="K811" s="67"/>
    </row>
    <row r="812">
      <c r="B812" s="111"/>
      <c r="C812" s="111"/>
      <c r="D812" s="111"/>
      <c r="E812" s="111"/>
      <c r="F812" s="111"/>
      <c r="G812" s="112"/>
      <c r="H812" s="113"/>
      <c r="I812" s="67"/>
      <c r="J812" s="67"/>
      <c r="K812" s="67"/>
    </row>
    <row r="813">
      <c r="B813" s="111"/>
      <c r="C813" s="111"/>
      <c r="D813" s="111"/>
      <c r="E813" s="111"/>
      <c r="F813" s="111"/>
      <c r="G813" s="112"/>
      <c r="H813" s="113"/>
      <c r="I813" s="67"/>
      <c r="J813" s="67"/>
      <c r="K813" s="67"/>
    </row>
    <row r="814">
      <c r="B814" s="111"/>
      <c r="C814" s="111"/>
      <c r="D814" s="111"/>
      <c r="E814" s="111"/>
      <c r="F814" s="111"/>
      <c r="G814" s="112"/>
      <c r="H814" s="113"/>
      <c r="I814" s="67"/>
      <c r="J814" s="67"/>
      <c r="K814" s="67"/>
    </row>
    <row r="815">
      <c r="B815" s="111"/>
      <c r="C815" s="111"/>
      <c r="D815" s="111"/>
      <c r="E815" s="111"/>
      <c r="F815" s="111"/>
      <c r="G815" s="112"/>
      <c r="H815" s="113"/>
      <c r="I815" s="67"/>
      <c r="J815" s="67"/>
      <c r="K815" s="67"/>
    </row>
    <row r="816">
      <c r="B816" s="111"/>
      <c r="C816" s="111"/>
      <c r="D816" s="111"/>
      <c r="E816" s="111"/>
      <c r="F816" s="111"/>
      <c r="G816" s="112"/>
      <c r="H816" s="113"/>
      <c r="I816" s="67"/>
      <c r="J816" s="67"/>
      <c r="K816" s="67"/>
    </row>
    <row r="817">
      <c r="B817" s="111"/>
      <c r="C817" s="111"/>
      <c r="D817" s="111"/>
      <c r="E817" s="111"/>
      <c r="F817" s="111"/>
      <c r="G817" s="112"/>
      <c r="H817" s="113"/>
      <c r="I817" s="67"/>
      <c r="J817" s="67"/>
      <c r="K817" s="67"/>
    </row>
    <row r="818">
      <c r="B818" s="111"/>
      <c r="C818" s="111"/>
      <c r="D818" s="111"/>
      <c r="E818" s="111"/>
      <c r="F818" s="111"/>
      <c r="G818" s="112"/>
      <c r="H818" s="113"/>
      <c r="I818" s="67"/>
      <c r="J818" s="67"/>
      <c r="K818" s="67"/>
    </row>
    <row r="819">
      <c r="B819" s="111"/>
      <c r="C819" s="111"/>
      <c r="D819" s="111"/>
      <c r="E819" s="111"/>
      <c r="F819" s="111"/>
      <c r="G819" s="112"/>
      <c r="H819" s="113"/>
      <c r="I819" s="67"/>
      <c r="J819" s="67"/>
      <c r="K819" s="67"/>
    </row>
    <row r="820">
      <c r="B820" s="111"/>
      <c r="C820" s="111"/>
      <c r="D820" s="111"/>
      <c r="E820" s="111"/>
      <c r="F820" s="111"/>
      <c r="G820" s="112"/>
      <c r="H820" s="113"/>
      <c r="I820" s="67"/>
      <c r="J820" s="67"/>
      <c r="K820" s="67"/>
    </row>
    <row r="821">
      <c r="B821" s="111"/>
      <c r="C821" s="111"/>
      <c r="D821" s="111"/>
      <c r="E821" s="111"/>
      <c r="F821" s="111"/>
      <c r="G821" s="112"/>
      <c r="H821" s="113"/>
      <c r="I821" s="67"/>
      <c r="J821" s="67"/>
      <c r="K821" s="67"/>
    </row>
    <row r="822">
      <c r="B822" s="111"/>
      <c r="C822" s="111"/>
      <c r="D822" s="111"/>
      <c r="E822" s="111"/>
      <c r="F822" s="111"/>
      <c r="G822" s="112"/>
      <c r="H822" s="113"/>
      <c r="I822" s="67"/>
      <c r="J822" s="67"/>
      <c r="K822" s="67"/>
    </row>
    <row r="823">
      <c r="B823" s="111"/>
      <c r="C823" s="111"/>
      <c r="D823" s="111"/>
      <c r="E823" s="111"/>
      <c r="F823" s="111"/>
      <c r="G823" s="112"/>
      <c r="H823" s="113"/>
      <c r="I823" s="67"/>
      <c r="J823" s="67"/>
      <c r="K823" s="67"/>
    </row>
    <row r="824">
      <c r="B824" s="111"/>
      <c r="C824" s="111"/>
      <c r="D824" s="111"/>
      <c r="E824" s="111"/>
      <c r="F824" s="111"/>
      <c r="G824" s="112"/>
      <c r="H824" s="113"/>
      <c r="I824" s="67"/>
      <c r="J824" s="67"/>
      <c r="K824" s="67"/>
    </row>
    <row r="825">
      <c r="B825" s="111"/>
      <c r="C825" s="111"/>
      <c r="D825" s="111"/>
      <c r="E825" s="111"/>
      <c r="F825" s="111"/>
      <c r="G825" s="112"/>
      <c r="H825" s="113"/>
      <c r="I825" s="67"/>
      <c r="J825" s="67"/>
      <c r="K825" s="67"/>
    </row>
    <row r="826">
      <c r="B826" s="111"/>
      <c r="C826" s="111"/>
      <c r="D826" s="111"/>
      <c r="E826" s="111"/>
      <c r="F826" s="111"/>
      <c r="G826" s="112"/>
      <c r="H826" s="113"/>
      <c r="I826" s="67"/>
      <c r="J826" s="67"/>
      <c r="K826" s="67"/>
    </row>
    <row r="827">
      <c r="B827" s="111"/>
      <c r="C827" s="111"/>
      <c r="D827" s="111"/>
      <c r="E827" s="111"/>
      <c r="F827" s="111"/>
      <c r="G827" s="112"/>
      <c r="H827" s="113"/>
      <c r="I827" s="67"/>
      <c r="J827" s="67"/>
      <c r="K827" s="67"/>
    </row>
    <row r="828">
      <c r="B828" s="111"/>
      <c r="C828" s="111"/>
      <c r="D828" s="111"/>
      <c r="E828" s="111"/>
      <c r="F828" s="111"/>
      <c r="G828" s="112"/>
      <c r="H828" s="113"/>
      <c r="I828" s="67"/>
      <c r="J828" s="67"/>
      <c r="K828" s="67"/>
    </row>
    <row r="829">
      <c r="B829" s="111"/>
      <c r="C829" s="111"/>
      <c r="D829" s="111"/>
      <c r="E829" s="111"/>
      <c r="F829" s="111"/>
      <c r="G829" s="112"/>
      <c r="H829" s="113"/>
      <c r="I829" s="67"/>
      <c r="J829" s="67"/>
      <c r="K829" s="67"/>
    </row>
    <row r="830">
      <c r="B830" s="111"/>
      <c r="C830" s="111"/>
      <c r="D830" s="111"/>
      <c r="E830" s="111"/>
      <c r="F830" s="111"/>
      <c r="G830" s="112"/>
      <c r="H830" s="113"/>
      <c r="I830" s="67"/>
      <c r="J830" s="67"/>
      <c r="K830" s="67"/>
    </row>
    <row r="831">
      <c r="B831" s="111"/>
      <c r="C831" s="111"/>
      <c r="D831" s="111"/>
      <c r="E831" s="111"/>
      <c r="F831" s="111"/>
      <c r="G831" s="112"/>
      <c r="H831" s="113"/>
      <c r="I831" s="67"/>
      <c r="J831" s="67"/>
      <c r="K831" s="67"/>
    </row>
    <row r="832">
      <c r="B832" s="111"/>
      <c r="C832" s="111"/>
      <c r="D832" s="111"/>
      <c r="E832" s="111"/>
      <c r="F832" s="111"/>
      <c r="G832" s="112"/>
      <c r="H832" s="113"/>
      <c r="I832" s="67"/>
      <c r="J832" s="67"/>
      <c r="K832" s="67"/>
    </row>
    <row r="833">
      <c r="B833" s="111"/>
      <c r="C833" s="111"/>
      <c r="D833" s="111"/>
      <c r="E833" s="111"/>
      <c r="F833" s="111"/>
      <c r="G833" s="112"/>
      <c r="H833" s="113"/>
      <c r="I833" s="67"/>
      <c r="J833" s="67"/>
      <c r="K833" s="67"/>
    </row>
    <row r="834">
      <c r="B834" s="111"/>
      <c r="C834" s="111"/>
      <c r="D834" s="111"/>
      <c r="E834" s="111"/>
      <c r="F834" s="111"/>
      <c r="G834" s="112"/>
      <c r="H834" s="113"/>
      <c r="I834" s="67"/>
      <c r="J834" s="67"/>
      <c r="K834" s="67"/>
    </row>
    <row r="835">
      <c r="B835" s="111"/>
      <c r="C835" s="111"/>
      <c r="D835" s="111"/>
      <c r="E835" s="111"/>
      <c r="F835" s="111"/>
      <c r="G835" s="112"/>
      <c r="H835" s="113"/>
      <c r="I835" s="67"/>
      <c r="J835" s="67"/>
      <c r="K835" s="67"/>
    </row>
    <row r="836">
      <c r="B836" s="111"/>
      <c r="C836" s="111"/>
      <c r="D836" s="111"/>
      <c r="E836" s="111"/>
      <c r="F836" s="111"/>
      <c r="G836" s="112"/>
      <c r="H836" s="113"/>
      <c r="I836" s="67"/>
      <c r="J836" s="67"/>
      <c r="K836" s="67"/>
    </row>
    <row r="837">
      <c r="B837" s="111"/>
      <c r="C837" s="111"/>
      <c r="D837" s="111"/>
      <c r="E837" s="111"/>
      <c r="F837" s="111"/>
      <c r="G837" s="112"/>
      <c r="H837" s="113"/>
      <c r="I837" s="67"/>
      <c r="J837" s="67"/>
      <c r="K837" s="67"/>
    </row>
    <row r="838">
      <c r="B838" s="111"/>
      <c r="C838" s="111"/>
      <c r="D838" s="111"/>
      <c r="E838" s="111"/>
      <c r="F838" s="111"/>
      <c r="G838" s="112"/>
      <c r="H838" s="113"/>
      <c r="I838" s="67"/>
      <c r="J838" s="67"/>
      <c r="K838" s="67"/>
    </row>
    <row r="839">
      <c r="B839" s="111"/>
      <c r="C839" s="111"/>
      <c r="D839" s="111"/>
      <c r="E839" s="111"/>
      <c r="F839" s="111"/>
      <c r="G839" s="112"/>
      <c r="H839" s="113"/>
      <c r="I839" s="67"/>
      <c r="J839" s="67"/>
      <c r="K839" s="67"/>
    </row>
    <row r="840">
      <c r="B840" s="111"/>
      <c r="C840" s="111"/>
      <c r="D840" s="111"/>
      <c r="E840" s="111"/>
      <c r="F840" s="111"/>
      <c r="G840" s="112"/>
      <c r="H840" s="113"/>
      <c r="I840" s="67"/>
      <c r="J840" s="67"/>
      <c r="K840" s="67"/>
    </row>
    <row r="841">
      <c r="B841" s="111"/>
      <c r="C841" s="111"/>
      <c r="D841" s="111"/>
      <c r="E841" s="111"/>
      <c r="F841" s="111"/>
      <c r="G841" s="112"/>
      <c r="H841" s="113"/>
      <c r="I841" s="67"/>
      <c r="J841" s="67"/>
      <c r="K841" s="67"/>
    </row>
    <row r="842">
      <c r="B842" s="111"/>
      <c r="C842" s="111"/>
      <c r="D842" s="111"/>
      <c r="E842" s="111"/>
      <c r="F842" s="111"/>
      <c r="G842" s="112"/>
      <c r="H842" s="113"/>
      <c r="I842" s="67"/>
      <c r="J842" s="67"/>
      <c r="K842" s="67"/>
    </row>
    <row r="843">
      <c r="B843" s="111"/>
      <c r="C843" s="111"/>
      <c r="D843" s="111"/>
      <c r="E843" s="111"/>
      <c r="F843" s="111"/>
      <c r="G843" s="112"/>
      <c r="H843" s="113"/>
      <c r="I843" s="67"/>
      <c r="J843" s="67"/>
      <c r="K843" s="67"/>
    </row>
    <row r="844">
      <c r="B844" s="111"/>
      <c r="C844" s="111"/>
      <c r="D844" s="111"/>
      <c r="E844" s="111"/>
      <c r="F844" s="111"/>
      <c r="G844" s="112"/>
      <c r="H844" s="113"/>
      <c r="I844" s="67"/>
      <c r="J844" s="67"/>
      <c r="K844" s="67"/>
    </row>
    <row r="845">
      <c r="B845" s="111"/>
      <c r="C845" s="111"/>
      <c r="D845" s="111"/>
      <c r="E845" s="111"/>
      <c r="F845" s="111"/>
      <c r="G845" s="112"/>
      <c r="H845" s="113"/>
      <c r="I845" s="67"/>
      <c r="J845" s="67"/>
      <c r="K845" s="67"/>
    </row>
    <row r="846">
      <c r="B846" s="111"/>
      <c r="C846" s="111"/>
      <c r="D846" s="111"/>
      <c r="E846" s="111"/>
      <c r="F846" s="111"/>
      <c r="G846" s="112"/>
      <c r="H846" s="113"/>
      <c r="I846" s="67"/>
      <c r="J846" s="67"/>
      <c r="K846" s="67"/>
    </row>
    <row r="847">
      <c r="B847" s="111"/>
      <c r="C847" s="111"/>
      <c r="D847" s="111"/>
      <c r="E847" s="111"/>
      <c r="F847" s="111"/>
      <c r="G847" s="112"/>
      <c r="H847" s="113"/>
      <c r="I847" s="67"/>
      <c r="J847" s="67"/>
      <c r="K847" s="67"/>
    </row>
    <row r="848">
      <c r="B848" s="111"/>
      <c r="C848" s="111"/>
      <c r="D848" s="111"/>
      <c r="E848" s="111"/>
      <c r="F848" s="111"/>
      <c r="G848" s="112"/>
      <c r="H848" s="113"/>
      <c r="I848" s="67"/>
      <c r="J848" s="67"/>
      <c r="K848" s="67"/>
    </row>
    <row r="849">
      <c r="B849" s="111"/>
      <c r="C849" s="111"/>
      <c r="D849" s="111"/>
      <c r="E849" s="111"/>
      <c r="F849" s="111"/>
      <c r="G849" s="112"/>
      <c r="H849" s="113"/>
      <c r="I849" s="67"/>
      <c r="J849" s="67"/>
      <c r="K849" s="67"/>
    </row>
    <row r="850">
      <c r="B850" s="111"/>
      <c r="C850" s="111"/>
      <c r="D850" s="111"/>
      <c r="E850" s="111"/>
      <c r="F850" s="111"/>
      <c r="G850" s="112"/>
      <c r="H850" s="113"/>
      <c r="I850" s="67"/>
      <c r="J850" s="67"/>
      <c r="K850" s="67"/>
    </row>
    <row r="851">
      <c r="B851" s="111"/>
      <c r="C851" s="111"/>
      <c r="D851" s="111"/>
      <c r="E851" s="111"/>
      <c r="F851" s="111"/>
      <c r="G851" s="112"/>
      <c r="H851" s="113"/>
      <c r="I851" s="67"/>
      <c r="J851" s="67"/>
      <c r="K851" s="67"/>
    </row>
    <row r="852">
      <c r="B852" s="111"/>
      <c r="C852" s="111"/>
      <c r="D852" s="111"/>
      <c r="E852" s="111"/>
      <c r="F852" s="111"/>
      <c r="G852" s="112"/>
      <c r="H852" s="113"/>
      <c r="I852" s="67"/>
      <c r="J852" s="67"/>
      <c r="K852" s="67"/>
    </row>
    <row r="853">
      <c r="B853" s="111"/>
      <c r="C853" s="111"/>
      <c r="D853" s="111"/>
      <c r="E853" s="111"/>
      <c r="F853" s="111"/>
      <c r="G853" s="112"/>
      <c r="H853" s="113"/>
      <c r="I853" s="67"/>
      <c r="J853" s="67"/>
      <c r="K853" s="67"/>
    </row>
    <row r="854">
      <c r="B854" s="111"/>
      <c r="C854" s="111"/>
      <c r="D854" s="111"/>
      <c r="E854" s="111"/>
      <c r="F854" s="111"/>
      <c r="G854" s="112"/>
      <c r="H854" s="113"/>
      <c r="I854" s="67"/>
      <c r="J854" s="67"/>
      <c r="K854" s="67"/>
    </row>
    <row r="855">
      <c r="B855" s="111"/>
      <c r="C855" s="111"/>
      <c r="D855" s="111"/>
      <c r="E855" s="111"/>
      <c r="F855" s="111"/>
      <c r="G855" s="112"/>
      <c r="H855" s="113"/>
      <c r="I855" s="67"/>
      <c r="J855" s="67"/>
      <c r="K855" s="67"/>
    </row>
    <row r="856">
      <c r="B856" s="111"/>
      <c r="C856" s="111"/>
      <c r="D856" s="111"/>
      <c r="E856" s="111"/>
      <c r="F856" s="111"/>
      <c r="G856" s="112"/>
      <c r="H856" s="113"/>
      <c r="I856" s="67"/>
      <c r="J856" s="67"/>
      <c r="K856" s="67"/>
    </row>
    <row r="857">
      <c r="B857" s="111"/>
      <c r="C857" s="111"/>
      <c r="D857" s="111"/>
      <c r="E857" s="111"/>
      <c r="F857" s="111"/>
      <c r="G857" s="112"/>
      <c r="H857" s="113"/>
      <c r="I857" s="67"/>
      <c r="J857" s="67"/>
      <c r="K857" s="67"/>
    </row>
    <row r="858">
      <c r="B858" s="111"/>
      <c r="C858" s="111"/>
      <c r="D858" s="111"/>
      <c r="E858" s="111"/>
      <c r="F858" s="111"/>
      <c r="G858" s="112"/>
      <c r="H858" s="113"/>
      <c r="I858" s="67"/>
      <c r="J858" s="67"/>
      <c r="K858" s="67"/>
    </row>
    <row r="859">
      <c r="B859" s="111"/>
      <c r="C859" s="111"/>
      <c r="D859" s="111"/>
      <c r="E859" s="111"/>
      <c r="F859" s="111"/>
      <c r="G859" s="112"/>
      <c r="H859" s="113"/>
      <c r="I859" s="67"/>
      <c r="J859" s="67"/>
      <c r="K859" s="67"/>
    </row>
    <row r="860">
      <c r="B860" s="111"/>
      <c r="C860" s="111"/>
      <c r="D860" s="111"/>
      <c r="E860" s="111"/>
      <c r="F860" s="111"/>
      <c r="G860" s="112"/>
      <c r="H860" s="113"/>
      <c r="I860" s="67"/>
      <c r="J860" s="67"/>
      <c r="K860" s="67"/>
    </row>
    <row r="861">
      <c r="B861" s="111"/>
      <c r="C861" s="111"/>
      <c r="D861" s="111"/>
      <c r="E861" s="111"/>
      <c r="F861" s="111"/>
      <c r="G861" s="112"/>
      <c r="H861" s="113"/>
      <c r="I861" s="67"/>
      <c r="J861" s="67"/>
      <c r="K861" s="67"/>
    </row>
    <row r="862">
      <c r="B862" s="111"/>
      <c r="C862" s="111"/>
      <c r="D862" s="111"/>
      <c r="E862" s="111"/>
      <c r="F862" s="111"/>
      <c r="G862" s="112"/>
      <c r="H862" s="113"/>
      <c r="I862" s="67"/>
      <c r="J862" s="67"/>
      <c r="K862" s="67"/>
    </row>
    <row r="863">
      <c r="B863" s="111"/>
      <c r="C863" s="111"/>
      <c r="D863" s="111"/>
      <c r="E863" s="111"/>
      <c r="F863" s="111"/>
      <c r="G863" s="112"/>
      <c r="H863" s="113"/>
      <c r="I863" s="67"/>
      <c r="J863" s="67"/>
      <c r="K863" s="67"/>
    </row>
    <row r="864">
      <c r="B864" s="111"/>
      <c r="C864" s="111"/>
      <c r="D864" s="111"/>
      <c r="E864" s="111"/>
      <c r="F864" s="111"/>
      <c r="G864" s="112"/>
      <c r="H864" s="113"/>
      <c r="I864" s="67"/>
      <c r="J864" s="67"/>
      <c r="K864" s="67"/>
    </row>
    <row r="865">
      <c r="B865" s="111"/>
      <c r="C865" s="111"/>
      <c r="D865" s="111"/>
      <c r="E865" s="111"/>
      <c r="F865" s="111"/>
      <c r="G865" s="112"/>
      <c r="H865" s="113"/>
      <c r="I865" s="67"/>
      <c r="J865" s="67"/>
      <c r="K865" s="67"/>
    </row>
    <row r="866">
      <c r="B866" s="111"/>
      <c r="C866" s="111"/>
      <c r="D866" s="111"/>
      <c r="E866" s="111"/>
      <c r="F866" s="111"/>
      <c r="G866" s="112"/>
      <c r="H866" s="113"/>
      <c r="I866" s="67"/>
      <c r="J866" s="67"/>
      <c r="K866" s="67"/>
    </row>
    <row r="867">
      <c r="B867" s="111"/>
      <c r="C867" s="111"/>
      <c r="D867" s="111"/>
      <c r="E867" s="111"/>
      <c r="F867" s="111"/>
      <c r="G867" s="112"/>
      <c r="H867" s="113"/>
      <c r="I867" s="67"/>
      <c r="J867" s="67"/>
      <c r="K867" s="67"/>
    </row>
    <row r="868">
      <c r="B868" s="111"/>
      <c r="C868" s="111"/>
      <c r="D868" s="111"/>
      <c r="E868" s="111"/>
      <c r="F868" s="111"/>
      <c r="G868" s="112"/>
      <c r="H868" s="113"/>
      <c r="I868" s="67"/>
      <c r="J868" s="67"/>
      <c r="K868" s="67"/>
    </row>
    <row r="869">
      <c r="B869" s="111"/>
      <c r="C869" s="111"/>
      <c r="D869" s="111"/>
      <c r="E869" s="111"/>
      <c r="F869" s="111"/>
      <c r="G869" s="112"/>
      <c r="H869" s="113"/>
      <c r="I869" s="67"/>
      <c r="J869" s="67"/>
      <c r="K869" s="67"/>
    </row>
    <row r="870">
      <c r="B870" s="111"/>
      <c r="C870" s="111"/>
      <c r="D870" s="111"/>
      <c r="E870" s="111"/>
      <c r="F870" s="111"/>
      <c r="G870" s="112"/>
      <c r="H870" s="113"/>
      <c r="I870" s="67"/>
      <c r="J870" s="67"/>
      <c r="K870" s="67"/>
    </row>
    <row r="871">
      <c r="B871" s="111"/>
      <c r="C871" s="111"/>
      <c r="D871" s="111"/>
      <c r="E871" s="111"/>
      <c r="F871" s="111"/>
      <c r="G871" s="112"/>
      <c r="H871" s="113"/>
      <c r="I871" s="67"/>
      <c r="J871" s="67"/>
      <c r="K871" s="67"/>
    </row>
    <row r="872">
      <c r="B872" s="111"/>
      <c r="C872" s="111"/>
      <c r="D872" s="111"/>
      <c r="E872" s="111"/>
      <c r="F872" s="111"/>
      <c r="G872" s="112"/>
      <c r="H872" s="113"/>
      <c r="I872" s="67"/>
      <c r="J872" s="67"/>
      <c r="K872" s="67"/>
    </row>
    <row r="873">
      <c r="B873" s="111"/>
      <c r="C873" s="111"/>
      <c r="D873" s="111"/>
      <c r="E873" s="111"/>
      <c r="F873" s="111"/>
      <c r="G873" s="112"/>
      <c r="H873" s="113"/>
      <c r="I873" s="67"/>
      <c r="J873" s="67"/>
      <c r="K873" s="67"/>
    </row>
    <row r="874">
      <c r="B874" s="111"/>
      <c r="C874" s="111"/>
      <c r="D874" s="111"/>
      <c r="E874" s="111"/>
      <c r="F874" s="111"/>
      <c r="G874" s="112"/>
      <c r="H874" s="113"/>
      <c r="I874" s="67"/>
      <c r="J874" s="67"/>
      <c r="K874" s="67"/>
    </row>
    <row r="875">
      <c r="B875" s="111"/>
      <c r="C875" s="111"/>
      <c r="D875" s="111"/>
      <c r="E875" s="111"/>
      <c r="F875" s="111"/>
      <c r="G875" s="112"/>
      <c r="H875" s="113"/>
      <c r="I875" s="67"/>
      <c r="J875" s="67"/>
      <c r="K875" s="67"/>
    </row>
    <row r="876">
      <c r="B876" s="111"/>
      <c r="C876" s="111"/>
      <c r="D876" s="111"/>
      <c r="E876" s="111"/>
      <c r="F876" s="111"/>
      <c r="G876" s="112"/>
      <c r="H876" s="113"/>
      <c r="I876" s="67"/>
      <c r="J876" s="67"/>
      <c r="K876" s="67"/>
    </row>
    <row r="877">
      <c r="B877" s="111"/>
      <c r="C877" s="111"/>
      <c r="D877" s="111"/>
      <c r="E877" s="111"/>
      <c r="F877" s="111"/>
      <c r="G877" s="112"/>
      <c r="H877" s="113"/>
      <c r="I877" s="67"/>
      <c r="J877" s="67"/>
      <c r="K877" s="67"/>
    </row>
    <row r="878">
      <c r="B878" s="111"/>
      <c r="C878" s="111"/>
      <c r="D878" s="111"/>
      <c r="E878" s="111"/>
      <c r="F878" s="111"/>
      <c r="G878" s="112"/>
      <c r="H878" s="113"/>
      <c r="I878" s="67"/>
      <c r="J878" s="67"/>
      <c r="K878" s="67"/>
    </row>
    <row r="879">
      <c r="B879" s="111"/>
      <c r="C879" s="111"/>
      <c r="D879" s="111"/>
      <c r="E879" s="111"/>
      <c r="F879" s="111"/>
      <c r="G879" s="112"/>
      <c r="H879" s="113"/>
      <c r="I879" s="67"/>
      <c r="J879" s="67"/>
      <c r="K879" s="67"/>
    </row>
    <row r="880">
      <c r="B880" s="111"/>
      <c r="C880" s="111"/>
      <c r="D880" s="111"/>
      <c r="E880" s="111"/>
      <c r="F880" s="111"/>
      <c r="G880" s="112"/>
      <c r="H880" s="113"/>
      <c r="I880" s="67"/>
      <c r="J880" s="67"/>
      <c r="K880" s="67"/>
    </row>
    <row r="881">
      <c r="B881" s="111"/>
      <c r="C881" s="111"/>
      <c r="D881" s="111"/>
      <c r="E881" s="111"/>
      <c r="F881" s="111"/>
      <c r="G881" s="112"/>
      <c r="H881" s="113"/>
      <c r="I881" s="67"/>
      <c r="J881" s="67"/>
      <c r="K881" s="67"/>
    </row>
    <row r="882">
      <c r="B882" s="111"/>
      <c r="C882" s="111"/>
      <c r="D882" s="111"/>
      <c r="E882" s="111"/>
      <c r="F882" s="111"/>
      <c r="G882" s="112"/>
      <c r="H882" s="113"/>
      <c r="I882" s="67"/>
      <c r="J882" s="67"/>
      <c r="K882" s="67"/>
    </row>
    <row r="883">
      <c r="B883" s="111"/>
      <c r="C883" s="111"/>
      <c r="D883" s="111"/>
      <c r="E883" s="111"/>
      <c r="F883" s="111"/>
      <c r="G883" s="112"/>
      <c r="H883" s="113"/>
      <c r="I883" s="67"/>
      <c r="J883" s="67"/>
      <c r="K883" s="67"/>
    </row>
    <row r="884">
      <c r="B884" s="111"/>
      <c r="C884" s="111"/>
      <c r="D884" s="111"/>
      <c r="E884" s="111"/>
      <c r="F884" s="111"/>
      <c r="G884" s="112"/>
      <c r="H884" s="113"/>
      <c r="I884" s="67"/>
      <c r="J884" s="67"/>
      <c r="K884" s="67"/>
    </row>
    <row r="885">
      <c r="B885" s="111"/>
      <c r="C885" s="111"/>
      <c r="D885" s="111"/>
      <c r="E885" s="111"/>
      <c r="F885" s="111"/>
      <c r="G885" s="112"/>
      <c r="H885" s="113"/>
      <c r="I885" s="67"/>
      <c r="J885" s="67"/>
      <c r="K885" s="67"/>
    </row>
    <row r="886">
      <c r="B886" s="111"/>
      <c r="C886" s="111"/>
      <c r="D886" s="111"/>
      <c r="E886" s="111"/>
      <c r="F886" s="111"/>
      <c r="G886" s="112"/>
      <c r="H886" s="113"/>
      <c r="I886" s="67"/>
      <c r="J886" s="67"/>
      <c r="K886" s="67"/>
    </row>
    <row r="887">
      <c r="B887" s="111"/>
      <c r="C887" s="111"/>
      <c r="D887" s="111"/>
      <c r="E887" s="111"/>
      <c r="F887" s="111"/>
      <c r="G887" s="112"/>
      <c r="H887" s="113"/>
      <c r="I887" s="67"/>
      <c r="J887" s="67"/>
      <c r="K887" s="67"/>
    </row>
    <row r="888">
      <c r="B888" s="111"/>
      <c r="C888" s="111"/>
      <c r="D888" s="111"/>
      <c r="E888" s="111"/>
      <c r="F888" s="111"/>
      <c r="G888" s="112"/>
      <c r="H888" s="113"/>
      <c r="I888" s="67"/>
      <c r="J888" s="67"/>
      <c r="K888" s="67"/>
    </row>
    <row r="889">
      <c r="B889" s="111"/>
      <c r="C889" s="111"/>
      <c r="D889" s="111"/>
      <c r="E889" s="111"/>
      <c r="F889" s="111"/>
      <c r="G889" s="112"/>
      <c r="H889" s="113"/>
      <c r="I889" s="67"/>
      <c r="J889" s="67"/>
      <c r="K889" s="67"/>
    </row>
    <row r="890">
      <c r="B890" s="111"/>
      <c r="C890" s="111"/>
      <c r="D890" s="111"/>
      <c r="E890" s="111"/>
      <c r="F890" s="111"/>
      <c r="G890" s="112"/>
      <c r="H890" s="113"/>
      <c r="I890" s="67"/>
      <c r="J890" s="67"/>
      <c r="K890" s="67"/>
    </row>
    <row r="891">
      <c r="B891" s="111"/>
      <c r="C891" s="111"/>
      <c r="D891" s="111"/>
      <c r="E891" s="111"/>
      <c r="F891" s="111"/>
      <c r="G891" s="112"/>
      <c r="H891" s="113"/>
      <c r="I891" s="67"/>
      <c r="J891" s="67"/>
      <c r="K891" s="67"/>
    </row>
    <row r="892">
      <c r="B892" s="111"/>
      <c r="C892" s="111"/>
      <c r="D892" s="111"/>
      <c r="E892" s="111"/>
      <c r="F892" s="111"/>
      <c r="G892" s="112"/>
      <c r="H892" s="113"/>
      <c r="I892" s="67"/>
      <c r="J892" s="67"/>
      <c r="K892" s="67"/>
    </row>
    <row r="893">
      <c r="B893" s="111"/>
      <c r="C893" s="111"/>
      <c r="D893" s="111"/>
      <c r="E893" s="111"/>
      <c r="F893" s="111"/>
      <c r="G893" s="112"/>
      <c r="H893" s="113"/>
      <c r="I893" s="67"/>
      <c r="J893" s="67"/>
      <c r="K893" s="67"/>
    </row>
    <row r="894">
      <c r="B894" s="111"/>
      <c r="C894" s="111"/>
      <c r="D894" s="111"/>
      <c r="E894" s="111"/>
      <c r="F894" s="111"/>
      <c r="G894" s="112"/>
      <c r="H894" s="113"/>
      <c r="I894" s="67"/>
      <c r="J894" s="67"/>
      <c r="K894" s="67"/>
    </row>
    <row r="895">
      <c r="B895" s="111"/>
      <c r="C895" s="111"/>
      <c r="D895" s="111"/>
      <c r="E895" s="111"/>
      <c r="F895" s="111"/>
      <c r="G895" s="112"/>
      <c r="H895" s="113"/>
      <c r="I895" s="67"/>
      <c r="J895" s="67"/>
      <c r="K895" s="67"/>
    </row>
    <row r="896">
      <c r="B896" s="111"/>
      <c r="C896" s="111"/>
      <c r="D896" s="111"/>
      <c r="E896" s="111"/>
      <c r="F896" s="111"/>
      <c r="G896" s="112"/>
      <c r="H896" s="113"/>
      <c r="I896" s="67"/>
      <c r="J896" s="67"/>
      <c r="K896" s="67"/>
    </row>
    <row r="897">
      <c r="B897" s="111"/>
      <c r="C897" s="111"/>
      <c r="D897" s="111"/>
      <c r="E897" s="111"/>
      <c r="F897" s="111"/>
      <c r="G897" s="112"/>
      <c r="H897" s="113"/>
      <c r="I897" s="67"/>
      <c r="J897" s="67"/>
      <c r="K897" s="67"/>
    </row>
    <row r="898">
      <c r="B898" s="111"/>
      <c r="C898" s="111"/>
      <c r="D898" s="111"/>
      <c r="E898" s="111"/>
      <c r="F898" s="111"/>
      <c r="G898" s="112"/>
      <c r="H898" s="113"/>
      <c r="I898" s="67"/>
      <c r="J898" s="67"/>
      <c r="K898" s="67"/>
    </row>
    <row r="899">
      <c r="B899" s="111"/>
      <c r="C899" s="111"/>
      <c r="D899" s="111"/>
      <c r="E899" s="111"/>
      <c r="F899" s="111"/>
      <c r="G899" s="112"/>
      <c r="H899" s="113"/>
      <c r="I899" s="67"/>
      <c r="J899" s="67"/>
      <c r="K899" s="67"/>
    </row>
    <row r="900">
      <c r="B900" s="111"/>
      <c r="C900" s="111"/>
      <c r="D900" s="111"/>
      <c r="E900" s="111"/>
      <c r="F900" s="111"/>
      <c r="G900" s="112"/>
      <c r="H900" s="113"/>
      <c r="I900" s="67"/>
      <c r="J900" s="67"/>
      <c r="K900" s="67"/>
    </row>
    <row r="901">
      <c r="B901" s="111"/>
      <c r="C901" s="111"/>
      <c r="D901" s="111"/>
      <c r="E901" s="111"/>
      <c r="F901" s="111"/>
      <c r="G901" s="112"/>
      <c r="H901" s="113"/>
      <c r="I901" s="67"/>
      <c r="J901" s="67"/>
      <c r="K901" s="67"/>
    </row>
    <row r="902">
      <c r="B902" s="111"/>
      <c r="C902" s="111"/>
      <c r="D902" s="111"/>
      <c r="E902" s="111"/>
      <c r="F902" s="111"/>
      <c r="G902" s="112"/>
      <c r="H902" s="113"/>
      <c r="I902" s="67"/>
      <c r="J902" s="67"/>
      <c r="K902" s="67"/>
    </row>
    <row r="903">
      <c r="B903" s="111"/>
      <c r="C903" s="111"/>
      <c r="D903" s="111"/>
      <c r="E903" s="111"/>
      <c r="F903" s="111"/>
      <c r="G903" s="112"/>
      <c r="H903" s="113"/>
      <c r="I903" s="67"/>
      <c r="J903" s="67"/>
      <c r="K903" s="67"/>
    </row>
    <row r="904">
      <c r="B904" s="111"/>
      <c r="C904" s="111"/>
      <c r="D904" s="111"/>
      <c r="E904" s="111"/>
      <c r="F904" s="111"/>
      <c r="G904" s="112"/>
      <c r="H904" s="113"/>
      <c r="I904" s="67"/>
      <c r="J904" s="67"/>
      <c r="K904" s="67"/>
    </row>
    <row r="905">
      <c r="B905" s="111"/>
      <c r="C905" s="111"/>
      <c r="D905" s="111"/>
      <c r="E905" s="111"/>
      <c r="F905" s="111"/>
      <c r="G905" s="112"/>
      <c r="H905" s="113"/>
      <c r="I905" s="67"/>
      <c r="J905" s="67"/>
      <c r="K905" s="67"/>
    </row>
    <row r="906">
      <c r="B906" s="111"/>
      <c r="C906" s="111"/>
      <c r="D906" s="111"/>
      <c r="E906" s="111"/>
      <c r="F906" s="111"/>
      <c r="G906" s="112"/>
      <c r="H906" s="113"/>
      <c r="I906" s="67"/>
      <c r="J906" s="67"/>
      <c r="K906" s="67"/>
    </row>
    <row r="907">
      <c r="B907" s="111"/>
      <c r="C907" s="111"/>
      <c r="D907" s="111"/>
      <c r="E907" s="111"/>
      <c r="F907" s="111"/>
      <c r="G907" s="112"/>
      <c r="H907" s="113"/>
      <c r="I907" s="67"/>
      <c r="J907" s="67"/>
      <c r="K907" s="67"/>
    </row>
    <row r="908">
      <c r="B908" s="111"/>
      <c r="C908" s="111"/>
      <c r="D908" s="111"/>
      <c r="E908" s="111"/>
      <c r="F908" s="111"/>
      <c r="G908" s="112"/>
      <c r="H908" s="113"/>
      <c r="I908" s="67"/>
      <c r="J908" s="67"/>
      <c r="K908" s="67"/>
    </row>
    <row r="909">
      <c r="B909" s="111"/>
      <c r="C909" s="111"/>
      <c r="D909" s="111"/>
      <c r="E909" s="111"/>
      <c r="F909" s="111"/>
      <c r="G909" s="112"/>
      <c r="H909" s="113"/>
      <c r="I909" s="67"/>
      <c r="J909" s="67"/>
      <c r="K909" s="67"/>
    </row>
    <row r="910">
      <c r="B910" s="111"/>
      <c r="C910" s="111"/>
      <c r="D910" s="111"/>
      <c r="E910" s="111"/>
      <c r="F910" s="111"/>
      <c r="G910" s="112"/>
      <c r="H910" s="113"/>
      <c r="I910" s="67"/>
      <c r="J910" s="67"/>
      <c r="K910" s="67"/>
    </row>
    <row r="911">
      <c r="B911" s="111"/>
      <c r="C911" s="111"/>
      <c r="D911" s="111"/>
      <c r="E911" s="111"/>
      <c r="F911" s="111"/>
      <c r="G911" s="112"/>
      <c r="H911" s="113"/>
      <c r="I911" s="67"/>
      <c r="J911" s="67"/>
      <c r="K911" s="67"/>
    </row>
    <row r="912">
      <c r="B912" s="111"/>
      <c r="C912" s="111"/>
      <c r="D912" s="111"/>
      <c r="E912" s="111"/>
      <c r="F912" s="111"/>
      <c r="G912" s="112"/>
      <c r="H912" s="113"/>
      <c r="I912" s="67"/>
      <c r="J912" s="67"/>
      <c r="K912" s="67"/>
    </row>
    <row r="913">
      <c r="B913" s="111"/>
      <c r="C913" s="111"/>
      <c r="D913" s="111"/>
      <c r="E913" s="111"/>
      <c r="F913" s="111"/>
      <c r="G913" s="112"/>
      <c r="H913" s="113"/>
      <c r="I913" s="67"/>
      <c r="J913" s="67"/>
      <c r="K913" s="67"/>
    </row>
    <row r="914">
      <c r="B914" s="111"/>
      <c r="C914" s="111"/>
      <c r="D914" s="111"/>
      <c r="E914" s="111"/>
      <c r="F914" s="111"/>
      <c r="G914" s="112"/>
      <c r="H914" s="113"/>
      <c r="I914" s="67"/>
      <c r="J914" s="67"/>
      <c r="K914" s="67"/>
    </row>
    <row r="915">
      <c r="B915" s="111"/>
      <c r="C915" s="111"/>
      <c r="D915" s="111"/>
      <c r="E915" s="111"/>
      <c r="F915" s="111"/>
      <c r="G915" s="112"/>
      <c r="H915" s="113"/>
      <c r="I915" s="67"/>
      <c r="J915" s="67"/>
      <c r="K915" s="67"/>
    </row>
    <row r="916">
      <c r="B916" s="111"/>
      <c r="C916" s="111"/>
      <c r="D916" s="111"/>
      <c r="E916" s="111"/>
      <c r="F916" s="111"/>
      <c r="G916" s="112"/>
      <c r="H916" s="113"/>
      <c r="I916" s="67"/>
      <c r="J916" s="67"/>
      <c r="K916" s="67"/>
    </row>
    <row r="917">
      <c r="B917" s="111"/>
      <c r="C917" s="111"/>
      <c r="D917" s="111"/>
      <c r="E917" s="111"/>
      <c r="F917" s="111"/>
      <c r="G917" s="112"/>
      <c r="H917" s="113"/>
      <c r="I917" s="67"/>
      <c r="J917" s="67"/>
      <c r="K917" s="67"/>
    </row>
    <row r="918">
      <c r="B918" s="111"/>
      <c r="C918" s="111"/>
      <c r="D918" s="111"/>
      <c r="E918" s="111"/>
      <c r="F918" s="111"/>
      <c r="G918" s="112"/>
      <c r="H918" s="113"/>
      <c r="I918" s="67"/>
      <c r="J918" s="67"/>
      <c r="K918" s="67"/>
    </row>
    <row r="919">
      <c r="B919" s="111"/>
      <c r="C919" s="111"/>
      <c r="D919" s="111"/>
      <c r="E919" s="111"/>
      <c r="F919" s="111"/>
      <c r="G919" s="112"/>
      <c r="H919" s="113"/>
      <c r="I919" s="67"/>
      <c r="J919" s="67"/>
      <c r="K919" s="67"/>
    </row>
    <row r="920">
      <c r="B920" s="111"/>
      <c r="C920" s="111"/>
      <c r="D920" s="111"/>
      <c r="E920" s="111"/>
      <c r="F920" s="111"/>
      <c r="G920" s="112"/>
      <c r="H920" s="113"/>
      <c r="I920" s="67"/>
      <c r="J920" s="67"/>
      <c r="K920" s="67"/>
    </row>
    <row r="921">
      <c r="B921" s="111"/>
      <c r="C921" s="111"/>
      <c r="D921" s="111"/>
      <c r="E921" s="111"/>
      <c r="F921" s="111"/>
      <c r="G921" s="112"/>
      <c r="H921" s="113"/>
      <c r="I921" s="67"/>
      <c r="J921" s="67"/>
      <c r="K921" s="67"/>
    </row>
    <row r="922">
      <c r="B922" s="111"/>
      <c r="C922" s="111"/>
      <c r="D922" s="111"/>
      <c r="E922" s="111"/>
      <c r="F922" s="111"/>
      <c r="G922" s="112"/>
      <c r="H922" s="113"/>
      <c r="I922" s="67"/>
      <c r="J922" s="67"/>
      <c r="K922" s="67"/>
    </row>
    <row r="923">
      <c r="B923" s="111"/>
      <c r="C923" s="111"/>
      <c r="D923" s="111"/>
      <c r="E923" s="111"/>
      <c r="F923" s="111"/>
      <c r="G923" s="112"/>
      <c r="H923" s="113"/>
      <c r="I923" s="67"/>
      <c r="J923" s="67"/>
      <c r="K923" s="67"/>
    </row>
    <row r="924">
      <c r="B924" s="111"/>
      <c r="C924" s="111"/>
      <c r="D924" s="111"/>
      <c r="E924" s="111"/>
      <c r="F924" s="111"/>
      <c r="G924" s="112"/>
      <c r="H924" s="113"/>
      <c r="I924" s="67"/>
      <c r="J924" s="67"/>
      <c r="K924" s="67"/>
    </row>
    <row r="925">
      <c r="B925" s="111"/>
      <c r="C925" s="111"/>
      <c r="D925" s="111"/>
      <c r="E925" s="111"/>
      <c r="F925" s="111"/>
      <c r="G925" s="112"/>
      <c r="H925" s="113"/>
      <c r="I925" s="67"/>
      <c r="J925" s="67"/>
      <c r="K925" s="67"/>
    </row>
    <row r="926">
      <c r="B926" s="111"/>
      <c r="C926" s="111"/>
      <c r="D926" s="111"/>
      <c r="E926" s="111"/>
      <c r="F926" s="111"/>
      <c r="G926" s="112"/>
      <c r="H926" s="113"/>
      <c r="I926" s="67"/>
      <c r="J926" s="67"/>
      <c r="K926" s="67"/>
    </row>
    <row r="927">
      <c r="B927" s="111"/>
      <c r="C927" s="111"/>
      <c r="D927" s="111"/>
      <c r="E927" s="111"/>
      <c r="F927" s="111"/>
      <c r="G927" s="112"/>
      <c r="H927" s="113"/>
      <c r="I927" s="67"/>
      <c r="J927" s="67"/>
      <c r="K927" s="67"/>
    </row>
    <row r="928">
      <c r="B928" s="111"/>
      <c r="C928" s="111"/>
      <c r="D928" s="111"/>
      <c r="E928" s="111"/>
      <c r="F928" s="111"/>
      <c r="G928" s="112"/>
      <c r="H928" s="113"/>
      <c r="I928" s="67"/>
      <c r="J928" s="67"/>
      <c r="K928" s="67"/>
    </row>
    <row r="929">
      <c r="B929" s="111"/>
      <c r="C929" s="111"/>
      <c r="D929" s="111"/>
      <c r="E929" s="111"/>
      <c r="F929" s="111"/>
      <c r="G929" s="112"/>
      <c r="H929" s="113"/>
      <c r="I929" s="67"/>
      <c r="J929" s="67"/>
      <c r="K929" s="67"/>
    </row>
    <row r="930">
      <c r="B930" s="111"/>
      <c r="C930" s="111"/>
      <c r="D930" s="111"/>
      <c r="E930" s="111"/>
      <c r="F930" s="111"/>
      <c r="G930" s="112"/>
      <c r="H930" s="113"/>
      <c r="I930" s="67"/>
      <c r="J930" s="67"/>
      <c r="K930" s="67"/>
    </row>
    <row r="931">
      <c r="B931" s="111"/>
      <c r="C931" s="111"/>
      <c r="D931" s="111"/>
      <c r="E931" s="111"/>
      <c r="F931" s="111"/>
      <c r="G931" s="112"/>
      <c r="H931" s="113"/>
      <c r="I931" s="67"/>
      <c r="J931" s="67"/>
      <c r="K931" s="67"/>
    </row>
    <row r="932">
      <c r="B932" s="111"/>
      <c r="C932" s="111"/>
      <c r="D932" s="111"/>
      <c r="E932" s="111"/>
      <c r="F932" s="111"/>
      <c r="G932" s="112"/>
      <c r="H932" s="113"/>
      <c r="I932" s="67"/>
      <c r="J932" s="67"/>
      <c r="K932" s="67"/>
    </row>
    <row r="933">
      <c r="B933" s="111"/>
      <c r="C933" s="111"/>
      <c r="D933" s="111"/>
      <c r="E933" s="111"/>
      <c r="F933" s="111"/>
      <c r="G933" s="112"/>
      <c r="H933" s="113"/>
      <c r="I933" s="67"/>
      <c r="J933" s="67"/>
      <c r="K933" s="67"/>
    </row>
    <row r="934">
      <c r="B934" s="111"/>
      <c r="C934" s="111"/>
      <c r="D934" s="111"/>
      <c r="E934" s="111"/>
      <c r="F934" s="111"/>
      <c r="G934" s="112"/>
      <c r="H934" s="113"/>
      <c r="I934" s="67"/>
      <c r="J934" s="67"/>
      <c r="K934" s="67"/>
    </row>
    <row r="935">
      <c r="B935" s="111"/>
      <c r="C935" s="111"/>
      <c r="D935" s="111"/>
      <c r="E935" s="111"/>
      <c r="F935" s="111"/>
      <c r="G935" s="112"/>
      <c r="H935" s="113"/>
      <c r="I935" s="67"/>
      <c r="J935" s="67"/>
      <c r="K935" s="67"/>
    </row>
    <row r="936">
      <c r="B936" s="111"/>
      <c r="C936" s="111"/>
      <c r="D936" s="111"/>
      <c r="E936" s="111"/>
      <c r="F936" s="111"/>
      <c r="G936" s="112"/>
      <c r="H936" s="113"/>
      <c r="I936" s="67"/>
      <c r="J936" s="67"/>
      <c r="K936" s="67"/>
    </row>
    <row r="937">
      <c r="B937" s="111"/>
      <c r="C937" s="111"/>
      <c r="D937" s="111"/>
      <c r="E937" s="111"/>
      <c r="F937" s="111"/>
      <c r="G937" s="112"/>
      <c r="H937" s="113"/>
      <c r="I937" s="67"/>
      <c r="J937" s="67"/>
      <c r="K937" s="67"/>
    </row>
    <row r="938">
      <c r="B938" s="111"/>
      <c r="C938" s="111"/>
      <c r="D938" s="111"/>
      <c r="E938" s="111"/>
      <c r="F938" s="111"/>
      <c r="G938" s="112"/>
      <c r="H938" s="113"/>
      <c r="I938" s="67"/>
      <c r="J938" s="67"/>
      <c r="K938" s="67"/>
    </row>
    <row r="939">
      <c r="B939" s="111"/>
      <c r="C939" s="111"/>
      <c r="D939" s="111"/>
      <c r="E939" s="111"/>
      <c r="F939" s="111"/>
      <c r="G939" s="112"/>
      <c r="H939" s="113"/>
      <c r="I939" s="67"/>
      <c r="J939" s="67"/>
      <c r="K939" s="67"/>
    </row>
    <row r="940">
      <c r="B940" s="111"/>
      <c r="C940" s="111"/>
      <c r="D940" s="111"/>
      <c r="E940" s="111"/>
      <c r="F940" s="111"/>
      <c r="G940" s="112"/>
      <c r="H940" s="113"/>
      <c r="I940" s="67"/>
      <c r="J940" s="67"/>
      <c r="K940" s="67"/>
    </row>
    <row r="941">
      <c r="B941" s="111"/>
      <c r="C941" s="111"/>
      <c r="D941" s="111"/>
      <c r="E941" s="111"/>
      <c r="F941" s="111"/>
      <c r="G941" s="112"/>
      <c r="H941" s="113"/>
      <c r="I941" s="67"/>
      <c r="J941" s="67"/>
      <c r="K941" s="67"/>
    </row>
    <row r="942">
      <c r="B942" s="111"/>
      <c r="C942" s="111"/>
      <c r="D942" s="111"/>
      <c r="E942" s="111"/>
      <c r="F942" s="111"/>
      <c r="G942" s="112"/>
      <c r="H942" s="113"/>
      <c r="I942" s="67"/>
      <c r="J942" s="67"/>
      <c r="K942" s="67"/>
    </row>
    <row r="943">
      <c r="B943" s="111"/>
      <c r="C943" s="111"/>
      <c r="D943" s="111"/>
      <c r="E943" s="111"/>
      <c r="F943" s="111"/>
      <c r="G943" s="112"/>
      <c r="H943" s="113"/>
      <c r="I943" s="67"/>
      <c r="J943" s="67"/>
      <c r="K943" s="67"/>
    </row>
    <row r="944">
      <c r="B944" s="111"/>
      <c r="C944" s="111"/>
      <c r="D944" s="111"/>
      <c r="E944" s="111"/>
      <c r="F944" s="111"/>
      <c r="G944" s="112"/>
      <c r="H944" s="113"/>
      <c r="I944" s="67"/>
      <c r="J944" s="67"/>
      <c r="K944" s="67"/>
    </row>
    <row r="945">
      <c r="B945" s="111"/>
      <c r="C945" s="111"/>
      <c r="D945" s="111"/>
      <c r="E945" s="111"/>
      <c r="F945" s="111"/>
      <c r="G945" s="112"/>
      <c r="H945" s="113"/>
      <c r="I945" s="67"/>
      <c r="J945" s="67"/>
      <c r="K945" s="67"/>
    </row>
    <row r="946">
      <c r="B946" s="111"/>
      <c r="C946" s="111"/>
      <c r="D946" s="111"/>
      <c r="E946" s="111"/>
      <c r="F946" s="111"/>
      <c r="G946" s="112"/>
      <c r="H946" s="113"/>
      <c r="I946" s="67"/>
      <c r="J946" s="67"/>
      <c r="K946" s="67"/>
    </row>
    <row r="947">
      <c r="B947" s="111"/>
      <c r="C947" s="111"/>
      <c r="D947" s="111"/>
      <c r="E947" s="111"/>
      <c r="F947" s="111"/>
      <c r="G947" s="112"/>
      <c r="H947" s="113"/>
      <c r="I947" s="67"/>
      <c r="J947" s="67"/>
      <c r="K947" s="67"/>
    </row>
    <row r="948">
      <c r="B948" s="111"/>
      <c r="C948" s="111"/>
      <c r="D948" s="111"/>
      <c r="E948" s="111"/>
      <c r="F948" s="111"/>
      <c r="G948" s="112"/>
      <c r="H948" s="113"/>
      <c r="I948" s="67"/>
      <c r="J948" s="67"/>
      <c r="K948" s="67"/>
    </row>
    <row r="949">
      <c r="B949" s="111"/>
      <c r="C949" s="111"/>
      <c r="D949" s="111"/>
      <c r="E949" s="111"/>
      <c r="F949" s="111"/>
      <c r="G949" s="112"/>
      <c r="H949" s="113"/>
      <c r="I949" s="67"/>
      <c r="J949" s="67"/>
      <c r="K949" s="67"/>
    </row>
    <row r="950">
      <c r="B950" s="111"/>
      <c r="C950" s="111"/>
      <c r="D950" s="111"/>
      <c r="E950" s="111"/>
      <c r="F950" s="111"/>
      <c r="G950" s="112"/>
      <c r="H950" s="113"/>
      <c r="I950" s="67"/>
      <c r="J950" s="67"/>
      <c r="K950" s="67"/>
    </row>
    <row r="951">
      <c r="B951" s="111"/>
      <c r="C951" s="111"/>
      <c r="D951" s="111"/>
      <c r="E951" s="111"/>
      <c r="F951" s="111"/>
      <c r="G951" s="112"/>
      <c r="H951" s="113"/>
      <c r="I951" s="67"/>
      <c r="J951" s="67"/>
      <c r="K951" s="67"/>
    </row>
    <row r="952">
      <c r="B952" s="111"/>
      <c r="C952" s="111"/>
      <c r="D952" s="111"/>
      <c r="E952" s="111"/>
      <c r="F952" s="111"/>
      <c r="G952" s="112"/>
      <c r="H952" s="113"/>
      <c r="I952" s="67"/>
      <c r="J952" s="67"/>
      <c r="K952" s="67"/>
    </row>
    <row r="953">
      <c r="B953" s="111"/>
      <c r="C953" s="111"/>
      <c r="D953" s="111"/>
      <c r="E953" s="111"/>
      <c r="F953" s="111"/>
      <c r="G953" s="112"/>
      <c r="H953" s="113"/>
      <c r="I953" s="67"/>
      <c r="J953" s="67"/>
      <c r="K953" s="67"/>
    </row>
    <row r="954">
      <c r="B954" s="111"/>
      <c r="C954" s="111"/>
      <c r="D954" s="111"/>
      <c r="E954" s="111"/>
      <c r="F954" s="111"/>
      <c r="G954" s="112"/>
      <c r="H954" s="113"/>
      <c r="I954" s="67"/>
      <c r="J954" s="67"/>
      <c r="K954" s="67"/>
    </row>
    <row r="955">
      <c r="B955" s="111"/>
      <c r="C955" s="111"/>
      <c r="D955" s="111"/>
      <c r="E955" s="111"/>
      <c r="F955" s="111"/>
      <c r="G955" s="112"/>
      <c r="H955" s="113"/>
      <c r="I955" s="67"/>
      <c r="J955" s="67"/>
      <c r="K955" s="67"/>
    </row>
    <row r="956">
      <c r="B956" s="111"/>
      <c r="C956" s="111"/>
      <c r="D956" s="111"/>
      <c r="E956" s="111"/>
      <c r="F956" s="111"/>
      <c r="G956" s="112"/>
      <c r="H956" s="113"/>
      <c r="I956" s="67"/>
      <c r="J956" s="67"/>
      <c r="K956" s="67"/>
    </row>
    <row r="957">
      <c r="B957" s="111"/>
      <c r="C957" s="111"/>
      <c r="D957" s="111"/>
      <c r="E957" s="111"/>
      <c r="F957" s="111"/>
      <c r="G957" s="112"/>
      <c r="H957" s="113"/>
      <c r="I957" s="67"/>
      <c r="J957" s="67"/>
      <c r="K957" s="67"/>
    </row>
    <row r="958">
      <c r="B958" s="111"/>
      <c r="C958" s="111"/>
      <c r="D958" s="111"/>
      <c r="E958" s="111"/>
      <c r="F958" s="111"/>
      <c r="G958" s="112"/>
      <c r="H958" s="113"/>
      <c r="I958" s="67"/>
      <c r="J958" s="67"/>
      <c r="K958" s="67"/>
    </row>
    <row r="959">
      <c r="B959" s="111"/>
      <c r="C959" s="111"/>
      <c r="D959" s="111"/>
      <c r="E959" s="111"/>
      <c r="F959" s="111"/>
      <c r="G959" s="112"/>
      <c r="H959" s="113"/>
      <c r="I959" s="67"/>
      <c r="J959" s="67"/>
      <c r="K959" s="67"/>
    </row>
    <row r="960">
      <c r="B960" s="111"/>
      <c r="C960" s="111"/>
      <c r="D960" s="111"/>
      <c r="E960" s="111"/>
      <c r="F960" s="111"/>
      <c r="G960" s="112"/>
      <c r="H960" s="113"/>
      <c r="I960" s="67"/>
      <c r="J960" s="67"/>
      <c r="K960" s="67"/>
    </row>
    <row r="961">
      <c r="B961" s="111"/>
      <c r="C961" s="111"/>
      <c r="D961" s="111"/>
      <c r="E961" s="111"/>
      <c r="F961" s="111"/>
      <c r="G961" s="112"/>
      <c r="H961" s="113"/>
      <c r="I961" s="67"/>
      <c r="J961" s="67"/>
      <c r="K961" s="67"/>
    </row>
    <row r="962">
      <c r="B962" s="111"/>
      <c r="C962" s="111"/>
      <c r="D962" s="111"/>
      <c r="E962" s="111"/>
      <c r="F962" s="111"/>
      <c r="G962" s="112"/>
      <c r="H962" s="113"/>
      <c r="I962" s="67"/>
      <c r="J962" s="67"/>
      <c r="K962" s="67"/>
    </row>
    <row r="963">
      <c r="B963" s="111"/>
      <c r="C963" s="111"/>
      <c r="D963" s="111"/>
      <c r="E963" s="111"/>
      <c r="F963" s="111"/>
      <c r="G963" s="112"/>
      <c r="H963" s="113"/>
      <c r="I963" s="67"/>
      <c r="J963" s="67"/>
      <c r="K963" s="67"/>
    </row>
    <row r="964">
      <c r="B964" s="111"/>
      <c r="C964" s="111"/>
      <c r="D964" s="111"/>
      <c r="E964" s="111"/>
      <c r="F964" s="111"/>
      <c r="G964" s="112"/>
      <c r="H964" s="113"/>
      <c r="I964" s="67"/>
      <c r="J964" s="67"/>
      <c r="K964" s="67"/>
    </row>
    <row r="965">
      <c r="B965" s="111"/>
      <c r="C965" s="111"/>
      <c r="D965" s="111"/>
      <c r="E965" s="111"/>
      <c r="F965" s="111"/>
      <c r="G965" s="112"/>
      <c r="H965" s="113"/>
      <c r="I965" s="67"/>
      <c r="J965" s="67"/>
      <c r="K965" s="67"/>
    </row>
    <row r="966">
      <c r="B966" s="111"/>
      <c r="C966" s="111"/>
      <c r="D966" s="111"/>
      <c r="E966" s="111"/>
      <c r="F966" s="111"/>
      <c r="G966" s="112"/>
      <c r="H966" s="113"/>
      <c r="I966" s="67"/>
      <c r="J966" s="67"/>
      <c r="K966" s="67"/>
    </row>
    <row r="967">
      <c r="B967" s="111"/>
      <c r="C967" s="111"/>
      <c r="D967" s="111"/>
      <c r="E967" s="111"/>
      <c r="F967" s="111"/>
      <c r="G967" s="112"/>
      <c r="H967" s="113"/>
      <c r="I967" s="67"/>
      <c r="J967" s="67"/>
      <c r="K967" s="67"/>
    </row>
    <row r="968">
      <c r="B968" s="111"/>
      <c r="C968" s="111"/>
      <c r="D968" s="111"/>
      <c r="E968" s="111"/>
      <c r="F968" s="111"/>
      <c r="G968" s="112"/>
      <c r="H968" s="113"/>
      <c r="I968" s="67"/>
      <c r="J968" s="67"/>
      <c r="K968" s="67"/>
    </row>
    <row r="969">
      <c r="B969" s="111"/>
      <c r="C969" s="111"/>
      <c r="D969" s="111"/>
      <c r="E969" s="111"/>
      <c r="F969" s="111"/>
      <c r="G969" s="112"/>
      <c r="H969" s="113"/>
      <c r="I969" s="67"/>
      <c r="J969" s="67"/>
      <c r="K969" s="67"/>
    </row>
    <row r="970">
      <c r="B970" s="111"/>
      <c r="C970" s="111"/>
      <c r="D970" s="111"/>
      <c r="E970" s="111"/>
      <c r="F970" s="111"/>
      <c r="G970" s="112"/>
      <c r="H970" s="113"/>
      <c r="I970" s="67"/>
      <c r="J970" s="67"/>
      <c r="K970" s="67"/>
    </row>
    <row r="971">
      <c r="B971" s="111"/>
      <c r="C971" s="111"/>
      <c r="D971" s="111"/>
      <c r="E971" s="111"/>
      <c r="F971" s="111"/>
      <c r="G971" s="112"/>
      <c r="H971" s="113"/>
      <c r="I971" s="67"/>
      <c r="J971" s="67"/>
      <c r="K971" s="67"/>
    </row>
    <row r="972">
      <c r="B972" s="111"/>
      <c r="C972" s="111"/>
      <c r="D972" s="111"/>
      <c r="E972" s="111"/>
      <c r="F972" s="111"/>
      <c r="G972" s="112"/>
      <c r="H972" s="113"/>
      <c r="I972" s="67"/>
      <c r="J972" s="67"/>
      <c r="K972" s="67"/>
    </row>
    <row r="973">
      <c r="B973" s="111"/>
      <c r="C973" s="111"/>
      <c r="D973" s="111"/>
      <c r="E973" s="111"/>
      <c r="F973" s="111"/>
      <c r="G973" s="112"/>
      <c r="H973" s="113"/>
      <c r="I973" s="67"/>
      <c r="J973" s="67"/>
      <c r="K973" s="67"/>
    </row>
    <row r="974">
      <c r="B974" s="111"/>
      <c r="C974" s="111"/>
      <c r="D974" s="111"/>
      <c r="E974" s="111"/>
      <c r="F974" s="111"/>
      <c r="G974" s="112"/>
      <c r="H974" s="113"/>
      <c r="I974" s="67"/>
      <c r="J974" s="67"/>
      <c r="K974" s="67"/>
    </row>
    <row r="975">
      <c r="B975" s="111"/>
      <c r="C975" s="111"/>
      <c r="D975" s="111"/>
      <c r="E975" s="111"/>
      <c r="F975" s="111"/>
      <c r="G975" s="112"/>
      <c r="H975" s="113"/>
      <c r="I975" s="67"/>
      <c r="J975" s="67"/>
      <c r="K975" s="67"/>
    </row>
    <row r="976">
      <c r="B976" s="111"/>
      <c r="C976" s="111"/>
      <c r="D976" s="111"/>
      <c r="E976" s="111"/>
      <c r="F976" s="111"/>
      <c r="G976" s="112"/>
      <c r="H976" s="113"/>
      <c r="I976" s="67"/>
      <c r="J976" s="67"/>
      <c r="K976" s="67"/>
    </row>
    <row r="977">
      <c r="B977" s="111"/>
      <c r="C977" s="111"/>
      <c r="D977" s="111"/>
      <c r="E977" s="111"/>
      <c r="F977" s="111"/>
      <c r="G977" s="112"/>
      <c r="H977" s="113"/>
      <c r="I977" s="67"/>
      <c r="J977" s="67"/>
      <c r="K977" s="67"/>
    </row>
    <row r="978">
      <c r="B978" s="111"/>
      <c r="C978" s="111"/>
      <c r="D978" s="111"/>
      <c r="E978" s="111"/>
      <c r="F978" s="111"/>
      <c r="G978" s="112"/>
      <c r="H978" s="113"/>
      <c r="I978" s="67"/>
      <c r="J978" s="67"/>
      <c r="K978" s="67"/>
    </row>
    <row r="979">
      <c r="B979" s="111"/>
      <c r="C979" s="111"/>
      <c r="D979" s="111"/>
      <c r="E979" s="111"/>
      <c r="F979" s="111"/>
      <c r="G979" s="112"/>
      <c r="H979" s="113"/>
      <c r="I979" s="67"/>
      <c r="J979" s="67"/>
      <c r="K979" s="67"/>
    </row>
    <row r="980">
      <c r="B980" s="111"/>
      <c r="C980" s="111"/>
      <c r="D980" s="111"/>
      <c r="E980" s="111"/>
      <c r="F980" s="111"/>
      <c r="G980" s="112"/>
      <c r="H980" s="113"/>
      <c r="I980" s="67"/>
      <c r="J980" s="67"/>
      <c r="K980" s="67"/>
    </row>
    <row r="981">
      <c r="B981" s="111"/>
      <c r="C981" s="111"/>
      <c r="D981" s="111"/>
      <c r="E981" s="111"/>
      <c r="F981" s="111"/>
      <c r="G981" s="112"/>
      <c r="H981" s="113"/>
      <c r="I981" s="67"/>
      <c r="J981" s="67"/>
      <c r="K981" s="67"/>
    </row>
    <row r="982">
      <c r="B982" s="111"/>
      <c r="C982" s="111"/>
      <c r="D982" s="111"/>
      <c r="E982" s="111"/>
      <c r="F982" s="111"/>
      <c r="G982" s="112"/>
      <c r="H982" s="113"/>
      <c r="I982" s="67"/>
      <c r="J982" s="67"/>
      <c r="K982" s="67"/>
    </row>
    <row r="983">
      <c r="B983" s="111"/>
      <c r="C983" s="111"/>
      <c r="D983" s="111"/>
      <c r="E983" s="111"/>
      <c r="F983" s="111"/>
      <c r="G983" s="112"/>
      <c r="H983" s="113"/>
      <c r="I983" s="67"/>
      <c r="J983" s="67"/>
      <c r="K983" s="67"/>
    </row>
    <row r="984">
      <c r="B984" s="111"/>
      <c r="C984" s="111"/>
      <c r="D984" s="111"/>
      <c r="E984" s="111"/>
      <c r="F984" s="111"/>
      <c r="G984" s="112"/>
      <c r="H984" s="113"/>
      <c r="I984" s="67"/>
      <c r="J984" s="67"/>
      <c r="K984" s="67"/>
    </row>
    <row r="985">
      <c r="B985" s="111"/>
      <c r="C985" s="111"/>
      <c r="D985" s="111"/>
      <c r="E985" s="111"/>
      <c r="F985" s="111"/>
      <c r="G985" s="112"/>
      <c r="H985" s="113"/>
      <c r="I985" s="67"/>
      <c r="J985" s="67"/>
      <c r="K985" s="67"/>
    </row>
    <row r="986">
      <c r="B986" s="111"/>
      <c r="C986" s="111"/>
      <c r="D986" s="111"/>
      <c r="E986" s="111"/>
      <c r="F986" s="111"/>
      <c r="G986" s="112"/>
      <c r="H986" s="113"/>
      <c r="I986" s="67"/>
      <c r="J986" s="67"/>
      <c r="K986" s="67"/>
    </row>
    <row r="987">
      <c r="B987" s="111"/>
      <c r="C987" s="111"/>
      <c r="D987" s="111"/>
      <c r="E987" s="111"/>
      <c r="F987" s="111"/>
      <c r="G987" s="112"/>
      <c r="H987" s="113"/>
      <c r="I987" s="67"/>
      <c r="J987" s="67"/>
      <c r="K987" s="67"/>
    </row>
    <row r="988">
      <c r="B988" s="111"/>
      <c r="C988" s="111"/>
      <c r="D988" s="111"/>
      <c r="E988" s="111"/>
      <c r="F988" s="111"/>
      <c r="G988" s="112"/>
      <c r="H988" s="113"/>
      <c r="I988" s="67"/>
      <c r="J988" s="67"/>
      <c r="K988" s="67"/>
    </row>
    <row r="989">
      <c r="B989" s="111"/>
      <c r="C989" s="111"/>
      <c r="D989" s="111"/>
      <c r="E989" s="111"/>
      <c r="F989" s="111"/>
      <c r="G989" s="112"/>
      <c r="H989" s="113"/>
      <c r="I989" s="67"/>
      <c r="J989" s="67"/>
      <c r="K989" s="67"/>
    </row>
    <row r="990">
      <c r="B990" s="111"/>
      <c r="C990" s="111"/>
      <c r="D990" s="111"/>
      <c r="E990" s="111"/>
      <c r="F990" s="111"/>
      <c r="G990" s="112"/>
      <c r="H990" s="113"/>
      <c r="I990" s="67"/>
      <c r="J990" s="67"/>
      <c r="K990" s="67"/>
    </row>
    <row r="991">
      <c r="B991" s="111"/>
      <c r="C991" s="111"/>
      <c r="D991" s="111"/>
      <c r="E991" s="111"/>
      <c r="F991" s="111"/>
      <c r="G991" s="112"/>
      <c r="H991" s="113"/>
      <c r="I991" s="67"/>
      <c r="J991" s="67"/>
      <c r="K991" s="67"/>
    </row>
    <row r="992">
      <c r="B992" s="111"/>
      <c r="C992" s="111"/>
      <c r="D992" s="111"/>
      <c r="E992" s="111"/>
      <c r="F992" s="111"/>
      <c r="G992" s="112"/>
      <c r="H992" s="113"/>
      <c r="I992" s="67"/>
      <c r="J992" s="67"/>
      <c r="K992" s="67"/>
    </row>
    <row r="993">
      <c r="B993" s="111"/>
      <c r="C993" s="111"/>
      <c r="D993" s="111"/>
      <c r="E993" s="111"/>
      <c r="F993" s="111"/>
      <c r="G993" s="112"/>
      <c r="H993" s="113"/>
      <c r="I993" s="67"/>
      <c r="J993" s="67"/>
      <c r="K993" s="67"/>
    </row>
    <row r="994">
      <c r="B994" s="111"/>
      <c r="C994" s="111"/>
      <c r="D994" s="111"/>
      <c r="E994" s="111"/>
      <c r="F994" s="111"/>
      <c r="G994" s="112"/>
      <c r="H994" s="113"/>
      <c r="I994" s="67"/>
      <c r="J994" s="67"/>
      <c r="K994" s="67"/>
    </row>
    <row r="995">
      <c r="B995" s="111"/>
      <c r="C995" s="111"/>
      <c r="D995" s="111"/>
      <c r="E995" s="111"/>
      <c r="F995" s="111"/>
      <c r="G995" s="112"/>
      <c r="H995" s="113"/>
      <c r="I995" s="67"/>
      <c r="J995" s="67"/>
      <c r="K995" s="67"/>
    </row>
    <row r="996">
      <c r="B996" s="111"/>
      <c r="C996" s="111"/>
      <c r="D996" s="111"/>
      <c r="E996" s="111"/>
      <c r="F996" s="111"/>
      <c r="G996" s="112"/>
      <c r="H996" s="113"/>
      <c r="I996" s="67"/>
      <c r="J996" s="67"/>
      <c r="K996" s="67"/>
    </row>
    <row r="997">
      <c r="B997" s="111"/>
      <c r="C997" s="111"/>
      <c r="D997" s="111"/>
      <c r="E997" s="111"/>
      <c r="F997" s="111"/>
      <c r="G997" s="112"/>
      <c r="H997" s="113"/>
      <c r="I997" s="67"/>
      <c r="J997" s="67"/>
      <c r="K997" s="67"/>
    </row>
    <row r="998">
      <c r="B998" s="111"/>
      <c r="C998" s="111"/>
      <c r="D998" s="111"/>
      <c r="E998" s="111"/>
      <c r="F998" s="111"/>
      <c r="G998" s="112"/>
      <c r="H998" s="113"/>
      <c r="I998" s="67"/>
      <c r="J998" s="67"/>
      <c r="K998" s="67"/>
    </row>
    <row r="999">
      <c r="B999" s="111"/>
      <c r="C999" s="111"/>
      <c r="D999" s="111"/>
      <c r="E999" s="111"/>
      <c r="F999" s="111"/>
      <c r="G999" s="112"/>
      <c r="H999" s="113"/>
      <c r="I999" s="67"/>
      <c r="J999" s="67"/>
      <c r="K999" s="67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3.43"/>
    <col customWidth="1" min="3" max="3" width="12.57"/>
    <col customWidth="1" min="4" max="5" width="16.71"/>
    <col customWidth="1" min="6" max="6" width="13.57"/>
    <col customWidth="1" min="7" max="7" width="9.0"/>
    <col customWidth="1" min="8" max="8" width="14.14"/>
    <col customWidth="1" min="9" max="11" width="15.14"/>
    <col customWidth="1" min="12" max="12" width="16.71"/>
    <col customWidth="1" min="13" max="13" width="17.86"/>
    <col customWidth="1" min="14" max="14" width="18.43"/>
  </cols>
  <sheetData>
    <row r="1">
      <c r="A1" s="121" t="s">
        <v>180</v>
      </c>
      <c r="B1" s="121" t="s">
        <v>528</v>
      </c>
      <c r="C1" s="121" t="s">
        <v>536</v>
      </c>
      <c r="D1" s="122" t="s">
        <v>537</v>
      </c>
      <c r="E1" s="123" t="s">
        <v>538</v>
      </c>
      <c r="F1" s="121" t="s">
        <v>539</v>
      </c>
      <c r="G1" s="121" t="s">
        <v>540</v>
      </c>
      <c r="H1" s="121" t="s">
        <v>541</v>
      </c>
      <c r="I1" s="123" t="s">
        <v>542</v>
      </c>
      <c r="J1" s="123" t="s">
        <v>543</v>
      </c>
      <c r="K1" s="123" t="s">
        <v>544</v>
      </c>
      <c r="L1" s="124" t="s">
        <v>545</v>
      </c>
      <c r="M1" s="125" t="s">
        <v>546</v>
      </c>
      <c r="N1" s="125" t="s">
        <v>547</v>
      </c>
    </row>
    <row r="2">
      <c r="A2" s="72" t="s">
        <v>234</v>
      </c>
      <c r="B2" s="26" t="s">
        <v>173</v>
      </c>
      <c r="C2" s="26" t="s">
        <v>234</v>
      </c>
      <c r="D2" s="126">
        <v>246878.82</v>
      </c>
      <c r="E2" s="85">
        <f t="shared" ref="E2:E51" si="1">EUR(D2,F2,H2)</f>
        <v>1910598.023</v>
      </c>
      <c r="F2" s="26">
        <v>-0.607867829</v>
      </c>
      <c r="G2" s="26">
        <v>10.0</v>
      </c>
      <c r="H2" s="26">
        <v>30.0</v>
      </c>
      <c r="I2" s="85">
        <f>SUMIF(prod!A$34:A$61,A2,prod!G$34:G$61)</f>
        <v>952457</v>
      </c>
      <c r="J2" s="85">
        <f t="shared" ref="J2:J51" si="2">EUR(I2,F2,1,G2)</f>
        <v>898843.5292</v>
      </c>
      <c r="K2" s="85">
        <f t="shared" ref="K2:K51" si="3">EUR(I2,F2,H2,G2)</f>
        <v>17275101.01</v>
      </c>
      <c r="L2" s="127">
        <v>1910598.0234068742</v>
      </c>
      <c r="M2" s="85">
        <v>898844.0</v>
      </c>
      <c r="N2" s="85">
        <v>1.7275101007642798E7</v>
      </c>
    </row>
    <row r="3">
      <c r="A3" s="72" t="s">
        <v>198</v>
      </c>
      <c r="B3" s="26" t="s">
        <v>173</v>
      </c>
      <c r="C3" s="26" t="s">
        <v>548</v>
      </c>
      <c r="D3" s="126">
        <v>56272.81</v>
      </c>
      <c r="E3" s="85">
        <f t="shared" si="1"/>
        <v>350420.3534</v>
      </c>
      <c r="F3" s="26">
        <v>-0.725111628</v>
      </c>
      <c r="G3" s="26">
        <v>10.0</v>
      </c>
      <c r="H3" s="26">
        <v>30.0</v>
      </c>
      <c r="I3" s="85">
        <f>SUMIF(prod!A$34:A$61,A3,prod!G$34:G$61)</f>
        <v>17410</v>
      </c>
      <c r="J3" s="85">
        <f t="shared" si="2"/>
        <v>16247.42174</v>
      </c>
      <c r="K3" s="85">
        <f t="shared" si="3"/>
        <v>288360.4806</v>
      </c>
      <c r="L3" s="127">
        <v>350420.35338936385</v>
      </c>
      <c r="M3" s="85">
        <v>16247.0</v>
      </c>
      <c r="N3" s="85">
        <v>288360.48059947946</v>
      </c>
    </row>
    <row r="4">
      <c r="A4" s="72" t="s">
        <v>231</v>
      </c>
      <c r="B4" s="26" t="s">
        <v>173</v>
      </c>
      <c r="C4" s="26" t="s">
        <v>548</v>
      </c>
      <c r="D4" s="126">
        <v>10476.06</v>
      </c>
      <c r="E4" s="85">
        <f t="shared" si="1"/>
        <v>63405.68318</v>
      </c>
      <c r="F4" s="26">
        <v>-0.741151585</v>
      </c>
      <c r="G4" s="26">
        <v>10.0</v>
      </c>
      <c r="H4" s="26">
        <v>30.0</v>
      </c>
      <c r="I4" s="85">
        <f>SUMIF(prod!A$34:A$61,A4,prod!G$34:G$61)</f>
        <v>3</v>
      </c>
      <c r="J4" s="85">
        <f t="shared" si="2"/>
        <v>2.795393819</v>
      </c>
      <c r="K4" s="85">
        <f t="shared" si="3"/>
        <v>49.08315029</v>
      </c>
      <c r="L4" s="127">
        <v>63405.68317641504</v>
      </c>
      <c r="M4" s="85">
        <v>3.0</v>
      </c>
      <c r="N4" s="85">
        <v>49.08315029020718</v>
      </c>
    </row>
    <row r="5">
      <c r="A5" s="128" t="s">
        <v>549</v>
      </c>
      <c r="B5" s="26" t="s">
        <v>173</v>
      </c>
      <c r="C5" s="26" t="s">
        <v>549</v>
      </c>
      <c r="D5" s="86"/>
      <c r="E5" s="85" t="str">
        <f t="shared" si="1"/>
        <v>NaN</v>
      </c>
      <c r="G5" s="26">
        <v>10.0</v>
      </c>
      <c r="H5" s="26">
        <v>30.0</v>
      </c>
      <c r="I5" s="85">
        <f>SUMIF(prod!A$34:A$61,A5,prod!G$34:G$61)</f>
        <v>0</v>
      </c>
      <c r="J5" s="85" t="str">
        <f t="shared" si="2"/>
        <v>NaN</v>
      </c>
      <c r="K5" s="85" t="str">
        <f t="shared" si="3"/>
        <v>NaN</v>
      </c>
      <c r="L5" s="127" t="s">
        <v>550</v>
      </c>
      <c r="M5" s="85" t="s">
        <v>550</v>
      </c>
      <c r="N5" s="85" t="s">
        <v>550</v>
      </c>
    </row>
    <row r="6">
      <c r="A6" s="72" t="s">
        <v>300</v>
      </c>
      <c r="B6" s="26" t="s">
        <v>173</v>
      </c>
      <c r="C6" s="26" t="s">
        <v>300</v>
      </c>
      <c r="D6" s="126">
        <v>15225.91</v>
      </c>
      <c r="E6" s="85">
        <f t="shared" si="1"/>
        <v>51942.77729</v>
      </c>
      <c r="F6" s="26">
        <v>-1.11503359</v>
      </c>
      <c r="G6" s="26">
        <v>5.0</v>
      </c>
      <c r="H6" s="26">
        <v>30.0</v>
      </c>
      <c r="I6" s="85">
        <f>SUMIF(prod!A$34:A$61,A6,prod!G$34:G$61)</f>
        <v>9507307</v>
      </c>
      <c r="J6" s="85">
        <f t="shared" si="2"/>
        <v>7758321.435</v>
      </c>
      <c r="K6" s="85">
        <f t="shared" si="3"/>
        <v>78842196.18</v>
      </c>
      <c r="L6" s="127">
        <v>51942.77729095154</v>
      </c>
      <c r="M6" s="85">
        <v>7758321.0</v>
      </c>
      <c r="N6" s="85">
        <v>7.884219617990021E7</v>
      </c>
    </row>
    <row r="7">
      <c r="A7" s="72" t="s">
        <v>204</v>
      </c>
      <c r="B7" s="26" t="s">
        <v>173</v>
      </c>
      <c r="C7" s="26" t="s">
        <v>204</v>
      </c>
      <c r="D7" s="126">
        <v>48655.17841</v>
      </c>
      <c r="E7" s="85">
        <f t="shared" si="1"/>
        <v>83378.20518</v>
      </c>
      <c r="F7" s="26">
        <v>-1.884055116</v>
      </c>
      <c r="G7" s="26">
        <v>5.0</v>
      </c>
      <c r="H7" s="26">
        <v>30.0</v>
      </c>
      <c r="I7" s="85">
        <f>SUMIF(prod!A$34:A$61,A7,prod!G$34:G$61)</f>
        <v>6572944</v>
      </c>
      <c r="J7" s="85">
        <f t="shared" si="2"/>
        <v>4662062.598</v>
      </c>
      <c r="K7" s="85">
        <f t="shared" si="3"/>
        <v>27521846.99</v>
      </c>
      <c r="L7" s="127">
        <v>83378.20518458172</v>
      </c>
      <c r="M7" s="85">
        <v>4662063.0</v>
      </c>
      <c r="N7" s="85">
        <v>2.752184699296898E7</v>
      </c>
    </row>
    <row r="8">
      <c r="A8" s="19" t="s">
        <v>551</v>
      </c>
      <c r="B8" s="26" t="s">
        <v>173</v>
      </c>
      <c r="C8" s="26" t="s">
        <v>548</v>
      </c>
      <c r="D8" s="86"/>
      <c r="E8" s="85" t="str">
        <f t="shared" si="1"/>
        <v>NaN</v>
      </c>
      <c r="G8" s="26">
        <v>10.0</v>
      </c>
      <c r="H8" s="26">
        <v>30.0</v>
      </c>
      <c r="I8" s="85">
        <f>SUMIF(prod!A$34:A$61,A8,prod!G$34:G$61)</f>
        <v>0</v>
      </c>
      <c r="J8" s="85" t="str">
        <f t="shared" si="2"/>
        <v>NaN</v>
      </c>
      <c r="K8" s="85" t="str">
        <f t="shared" si="3"/>
        <v>NaN</v>
      </c>
      <c r="L8" s="127" t="s">
        <v>550</v>
      </c>
      <c r="M8" s="85" t="s">
        <v>550</v>
      </c>
      <c r="N8" s="85" t="s">
        <v>550</v>
      </c>
    </row>
    <row r="9">
      <c r="A9" s="19" t="s">
        <v>552</v>
      </c>
      <c r="B9" s="26" t="s">
        <v>173</v>
      </c>
      <c r="C9" s="26" t="s">
        <v>548</v>
      </c>
      <c r="D9" s="86"/>
      <c r="E9" s="85" t="str">
        <f t="shared" si="1"/>
        <v>NaN</v>
      </c>
      <c r="G9" s="26">
        <v>10.0</v>
      </c>
      <c r="H9" s="26">
        <v>30.0</v>
      </c>
      <c r="I9" s="85">
        <f>SUMIF(prod!A$34:A$61,A9,prod!G$34:G$61)</f>
        <v>0</v>
      </c>
      <c r="J9" s="85" t="str">
        <f t="shared" si="2"/>
        <v>NaN</v>
      </c>
      <c r="K9" s="85" t="str">
        <f t="shared" si="3"/>
        <v>NaN</v>
      </c>
      <c r="L9" s="127" t="s">
        <v>550</v>
      </c>
      <c r="M9" s="85" t="s">
        <v>550</v>
      </c>
      <c r="N9" s="85" t="s">
        <v>550</v>
      </c>
    </row>
    <row r="10">
      <c r="A10" s="128" t="s">
        <v>553</v>
      </c>
      <c r="B10" s="26" t="s">
        <v>173</v>
      </c>
      <c r="C10" s="26" t="s">
        <v>548</v>
      </c>
      <c r="D10" s="86"/>
      <c r="E10" s="85" t="str">
        <f t="shared" si="1"/>
        <v>NaN</v>
      </c>
      <c r="G10" s="26">
        <v>10.0</v>
      </c>
      <c r="H10" s="26">
        <v>30.0</v>
      </c>
      <c r="I10" s="85">
        <f>SUMIF(prod!A$34:A$61,A10,prod!G$34:G$61)</f>
        <v>0</v>
      </c>
      <c r="J10" s="85" t="str">
        <f t="shared" si="2"/>
        <v>NaN</v>
      </c>
      <c r="K10" s="85" t="str">
        <f t="shared" si="3"/>
        <v>NaN</v>
      </c>
      <c r="L10" s="127" t="s">
        <v>550</v>
      </c>
      <c r="M10" s="85" t="s">
        <v>550</v>
      </c>
      <c r="N10" s="85" t="s">
        <v>550</v>
      </c>
    </row>
    <row r="11">
      <c r="A11" s="19" t="s">
        <v>554</v>
      </c>
      <c r="B11" s="26" t="s">
        <v>173</v>
      </c>
      <c r="C11" s="26" t="s">
        <v>548</v>
      </c>
      <c r="D11" s="86"/>
      <c r="E11" s="85" t="str">
        <f t="shared" si="1"/>
        <v>NaN</v>
      </c>
      <c r="G11" s="26">
        <v>10.0</v>
      </c>
      <c r="H11" s="26">
        <v>30.0</v>
      </c>
      <c r="I11" s="85">
        <f>SUMIF(prod!A$34:A$61,A11,prod!G$34:G$61)</f>
        <v>0</v>
      </c>
      <c r="J11" s="85" t="str">
        <f t="shared" si="2"/>
        <v>NaN</v>
      </c>
      <c r="K11" s="85" t="str">
        <f t="shared" si="3"/>
        <v>NaN</v>
      </c>
      <c r="L11" s="127" t="s">
        <v>550</v>
      </c>
      <c r="M11" s="85" t="s">
        <v>550</v>
      </c>
      <c r="N11" s="85" t="s">
        <v>550</v>
      </c>
    </row>
    <row r="12">
      <c r="A12" s="19" t="s">
        <v>555</v>
      </c>
      <c r="B12" s="26" t="s">
        <v>173</v>
      </c>
      <c r="C12" s="26" t="s">
        <v>556</v>
      </c>
      <c r="D12" s="86"/>
      <c r="E12" s="85" t="str">
        <f t="shared" si="1"/>
        <v>NaN</v>
      </c>
      <c r="G12" s="26">
        <v>10.0</v>
      </c>
      <c r="H12" s="26">
        <v>30.0</v>
      </c>
      <c r="I12" s="85">
        <f>SUMIF(prod!A$34:A$61,A12,prod!G$34:G$61)</f>
        <v>0</v>
      </c>
      <c r="J12" s="85" t="str">
        <f t="shared" si="2"/>
        <v>NaN</v>
      </c>
      <c r="K12" s="85" t="str">
        <f t="shared" si="3"/>
        <v>NaN</v>
      </c>
      <c r="L12" s="127" t="s">
        <v>550</v>
      </c>
      <c r="M12" s="85" t="s">
        <v>550</v>
      </c>
      <c r="N12" s="85" t="s">
        <v>550</v>
      </c>
    </row>
    <row r="13">
      <c r="A13" s="129" t="s">
        <v>363</v>
      </c>
      <c r="B13" s="26" t="s">
        <v>173</v>
      </c>
      <c r="C13" s="26" t="s">
        <v>363</v>
      </c>
      <c r="D13" s="130">
        <f>D27</f>
        <v>42120.36977</v>
      </c>
      <c r="E13" s="85">
        <f t="shared" si="1"/>
        <v>202780.6052</v>
      </c>
      <c r="F13" s="131">
        <f>F27</f>
        <v>-0.877290217</v>
      </c>
      <c r="G13" s="26">
        <v>10.0</v>
      </c>
      <c r="H13" s="26">
        <v>30.0</v>
      </c>
      <c r="I13" s="85">
        <f>SUMIF(prod!A$34:A$61,A13,prod!G$34:G$61)</f>
        <v>164</v>
      </c>
      <c r="J13" s="85">
        <f t="shared" si="2"/>
        <v>150.8448371</v>
      </c>
      <c r="K13" s="85">
        <f t="shared" si="3"/>
        <v>2421.757773</v>
      </c>
      <c r="L13" s="127">
        <v>202780.60523807796</v>
      </c>
      <c r="M13" s="85">
        <v>151.0</v>
      </c>
      <c r="N13" s="85">
        <v>2421.757773183349</v>
      </c>
    </row>
    <row r="14">
      <c r="A14" s="129" t="s">
        <v>244</v>
      </c>
      <c r="B14" s="26" t="s">
        <v>173</v>
      </c>
      <c r="C14" s="26" t="s">
        <v>548</v>
      </c>
      <c r="D14" s="130">
        <f>D23</f>
        <v>29926.47</v>
      </c>
      <c r="E14" s="85">
        <f t="shared" si="1"/>
        <v>188842.8425</v>
      </c>
      <c r="F14" s="131">
        <f>F23</f>
        <v>-0.71770353</v>
      </c>
      <c r="G14" s="26">
        <v>10.0</v>
      </c>
      <c r="H14" s="26">
        <v>30.0</v>
      </c>
      <c r="I14" s="85">
        <f>SUMIF(prod!A$34:A$61,A14,prod!G$34:G$61)</f>
        <v>8579</v>
      </c>
      <c r="J14" s="85">
        <f t="shared" si="2"/>
        <v>8011.779563</v>
      </c>
      <c r="K14" s="85">
        <f t="shared" si="3"/>
        <v>142902.2426</v>
      </c>
      <c r="L14" s="127">
        <v>188842.84248200356</v>
      </c>
      <c r="M14" s="85">
        <v>8012.0</v>
      </c>
      <c r="N14" s="85">
        <v>142902.24260788338</v>
      </c>
    </row>
    <row r="15">
      <c r="A15" s="128" t="s">
        <v>557</v>
      </c>
      <c r="B15" s="26" t="s">
        <v>173</v>
      </c>
      <c r="C15" s="26" t="s">
        <v>548</v>
      </c>
      <c r="D15" s="86"/>
      <c r="E15" s="85" t="str">
        <f t="shared" si="1"/>
        <v>NaN</v>
      </c>
      <c r="G15" s="26">
        <v>10.0</v>
      </c>
      <c r="H15" s="26">
        <v>30.0</v>
      </c>
      <c r="I15" s="85">
        <f>SUMIF(prod!A$34:A$61,A15,prod!G$34:G$61)</f>
        <v>0</v>
      </c>
      <c r="J15" s="85" t="str">
        <f t="shared" si="2"/>
        <v>NaN</v>
      </c>
      <c r="K15" s="85" t="str">
        <f t="shared" si="3"/>
        <v>NaN</v>
      </c>
      <c r="L15" s="127" t="s">
        <v>550</v>
      </c>
      <c r="M15" s="85" t="s">
        <v>550</v>
      </c>
      <c r="N15" s="85" t="s">
        <v>550</v>
      </c>
    </row>
    <row r="16">
      <c r="A16" s="19" t="s">
        <v>558</v>
      </c>
      <c r="B16" s="26" t="s">
        <v>173</v>
      </c>
      <c r="C16" s="26" t="s">
        <v>548</v>
      </c>
      <c r="D16" s="86"/>
      <c r="E16" s="85" t="str">
        <f t="shared" si="1"/>
        <v>NaN</v>
      </c>
      <c r="G16" s="26">
        <v>10.0</v>
      </c>
      <c r="H16" s="26">
        <v>30.0</v>
      </c>
      <c r="I16" s="85">
        <f>SUMIF(prod!A$34:A$61,A16,prod!G$34:G$61)</f>
        <v>0</v>
      </c>
      <c r="J16" s="85" t="str">
        <f t="shared" si="2"/>
        <v>NaN</v>
      </c>
      <c r="K16" s="85" t="str">
        <f t="shared" si="3"/>
        <v>NaN</v>
      </c>
      <c r="L16" s="127" t="s">
        <v>550</v>
      </c>
      <c r="M16" s="85" t="s">
        <v>550</v>
      </c>
      <c r="N16" s="85" t="s">
        <v>550</v>
      </c>
    </row>
    <row r="17">
      <c r="A17" s="72" t="s">
        <v>263</v>
      </c>
      <c r="B17" s="26" t="s">
        <v>173</v>
      </c>
      <c r="C17" s="26" t="s">
        <v>548</v>
      </c>
      <c r="D17" s="126">
        <v>10669.43</v>
      </c>
      <c r="E17" s="85">
        <f t="shared" si="1"/>
        <v>47060.40452</v>
      </c>
      <c r="F17" s="26">
        <v>-0.933340267</v>
      </c>
      <c r="G17" s="26">
        <v>10.0</v>
      </c>
      <c r="H17" s="26">
        <v>30.0</v>
      </c>
      <c r="I17" s="85">
        <f>SUMIF(prod!A$34:A$61,A17,prod!G$34:G$61)</f>
        <v>101983</v>
      </c>
      <c r="J17" s="85">
        <f t="shared" si="2"/>
        <v>93302.72405</v>
      </c>
      <c r="K17" s="85">
        <f t="shared" si="3"/>
        <v>1444896.7</v>
      </c>
      <c r="L17" s="127">
        <v>47060.40452370074</v>
      </c>
      <c r="M17" s="85">
        <v>93303.0</v>
      </c>
      <c r="N17" s="85">
        <v>1444896.6996104885</v>
      </c>
    </row>
    <row r="18">
      <c r="A18" s="129" t="s">
        <v>217</v>
      </c>
      <c r="B18" s="26" t="s">
        <v>173</v>
      </c>
      <c r="C18" s="26" t="s">
        <v>548</v>
      </c>
      <c r="D18" s="130">
        <f>D39</f>
        <v>4329.62</v>
      </c>
      <c r="E18" s="85">
        <f t="shared" si="1"/>
        <v>12338.73661</v>
      </c>
      <c r="F18" s="131">
        <f>F39</f>
        <v>-1.26325981</v>
      </c>
      <c r="G18" s="26">
        <v>10.0</v>
      </c>
      <c r="H18" s="26">
        <v>30.0</v>
      </c>
      <c r="I18" s="85">
        <f>SUMIF(prod!A$34:A$61,A18,prod!G$34:G$61)</f>
        <v>3269</v>
      </c>
      <c r="J18" s="85">
        <f t="shared" si="2"/>
        <v>2898.178998</v>
      </c>
      <c r="K18" s="85">
        <f t="shared" si="3"/>
        <v>36651.02616</v>
      </c>
      <c r="L18" s="127">
        <v>12338.736614801466</v>
      </c>
      <c r="M18" s="85">
        <v>2898.0</v>
      </c>
      <c r="N18" s="85">
        <v>36651.02615762739</v>
      </c>
    </row>
    <row r="19">
      <c r="A19" s="72" t="s">
        <v>192</v>
      </c>
      <c r="B19" s="26" t="s">
        <v>173</v>
      </c>
      <c r="C19" s="26" t="s">
        <v>548</v>
      </c>
      <c r="D19" s="126">
        <v>51444.3</v>
      </c>
      <c r="E19" s="85">
        <f t="shared" si="1"/>
        <v>378688.258</v>
      </c>
      <c r="F19" s="26">
        <v>-0.634114128</v>
      </c>
      <c r="G19" s="26">
        <v>10.0</v>
      </c>
      <c r="H19" s="26">
        <v>30.0</v>
      </c>
      <c r="I19" s="85">
        <f>SUMIF(prod!A$34:A$61,A19,prod!G$34:G$61)</f>
        <v>449725</v>
      </c>
      <c r="J19" s="85">
        <f t="shared" si="2"/>
        <v>423349.7854</v>
      </c>
      <c r="K19" s="85">
        <f t="shared" si="3"/>
        <v>7991271.109</v>
      </c>
      <c r="L19" s="127">
        <v>378688.25795442984</v>
      </c>
      <c r="M19" s="85">
        <v>423350.0</v>
      </c>
      <c r="N19" s="85">
        <v>7991271.109114012</v>
      </c>
    </row>
    <row r="20">
      <c r="A20" s="19" t="s">
        <v>559</v>
      </c>
      <c r="B20" s="26" t="s">
        <v>173</v>
      </c>
      <c r="C20" s="26" t="s">
        <v>548</v>
      </c>
      <c r="D20" s="86"/>
      <c r="E20" s="85" t="str">
        <f t="shared" si="1"/>
        <v>NaN</v>
      </c>
      <c r="G20" s="26">
        <v>10.0</v>
      </c>
      <c r="H20" s="26">
        <v>30.0</v>
      </c>
      <c r="I20" s="85">
        <f>SUMIF(prod!A$34:A$61,A20,prod!G$34:G$61)</f>
        <v>0</v>
      </c>
      <c r="J20" s="85" t="str">
        <f t="shared" si="2"/>
        <v>NaN</v>
      </c>
      <c r="K20" s="85" t="str">
        <f t="shared" si="3"/>
        <v>NaN</v>
      </c>
      <c r="L20" s="127" t="s">
        <v>550</v>
      </c>
      <c r="M20" s="85" t="s">
        <v>550</v>
      </c>
      <c r="N20" s="85" t="s">
        <v>550</v>
      </c>
    </row>
    <row r="21">
      <c r="A21" s="19" t="s">
        <v>560</v>
      </c>
      <c r="B21" s="26" t="s">
        <v>173</v>
      </c>
      <c r="C21" s="26" t="s">
        <v>548</v>
      </c>
      <c r="D21" s="86"/>
      <c r="E21" s="85" t="str">
        <f t="shared" si="1"/>
        <v>NaN</v>
      </c>
      <c r="G21" s="26">
        <v>10.0</v>
      </c>
      <c r="H21" s="26">
        <v>30.0</v>
      </c>
      <c r="I21" s="85">
        <f>SUMIF(prod!A$34:A$61,A21,prod!G$34:G$61)</f>
        <v>0</v>
      </c>
      <c r="J21" s="85" t="str">
        <f t="shared" si="2"/>
        <v>NaN</v>
      </c>
      <c r="K21" s="85" t="str">
        <f t="shared" si="3"/>
        <v>NaN</v>
      </c>
      <c r="L21" s="127" t="s">
        <v>550</v>
      </c>
      <c r="M21" s="85" t="s">
        <v>550</v>
      </c>
      <c r="N21" s="85" t="s">
        <v>550</v>
      </c>
    </row>
    <row r="22">
      <c r="A22" s="19" t="s">
        <v>561</v>
      </c>
      <c r="B22" s="26" t="s">
        <v>173</v>
      </c>
      <c r="C22" s="26" t="s">
        <v>548</v>
      </c>
      <c r="D22" s="86"/>
      <c r="E22" s="85" t="str">
        <f t="shared" si="1"/>
        <v>NaN</v>
      </c>
      <c r="G22" s="26">
        <v>10.0</v>
      </c>
      <c r="H22" s="26">
        <v>30.0</v>
      </c>
      <c r="I22" s="85">
        <f>SUMIF(prod!A$34:A$61,A22,prod!G$34:G$61)</f>
        <v>0</v>
      </c>
      <c r="J22" s="85" t="str">
        <f t="shared" si="2"/>
        <v>NaN</v>
      </c>
      <c r="K22" s="85" t="str">
        <f t="shared" si="3"/>
        <v>NaN</v>
      </c>
      <c r="L22" s="127" t="s">
        <v>550</v>
      </c>
      <c r="M22" s="85" t="s">
        <v>550</v>
      </c>
      <c r="N22" s="85" t="s">
        <v>550</v>
      </c>
    </row>
    <row r="23">
      <c r="A23" s="26" t="s">
        <v>202</v>
      </c>
      <c r="B23" s="26" t="s">
        <v>173</v>
      </c>
      <c r="C23" s="26" t="s">
        <v>548</v>
      </c>
      <c r="D23" s="126">
        <v>29926.47</v>
      </c>
      <c r="E23" s="85">
        <f t="shared" si="1"/>
        <v>188842.8425</v>
      </c>
      <c r="F23" s="26">
        <v>-0.71770353</v>
      </c>
      <c r="G23" s="26">
        <v>10.0</v>
      </c>
      <c r="H23" s="26">
        <v>30.0</v>
      </c>
      <c r="I23" s="85">
        <f>SUMIF(prod!A$34:A$61,A23,prod!G$34:G$61)</f>
        <v>10333</v>
      </c>
      <c r="J23" s="85">
        <f t="shared" si="2"/>
        <v>9649.809794</v>
      </c>
      <c r="K23" s="85">
        <f t="shared" si="3"/>
        <v>172118.9967</v>
      </c>
      <c r="L23" s="127">
        <v>188842.84248200356</v>
      </c>
      <c r="M23" s="85">
        <v>9650.0</v>
      </c>
      <c r="N23" s="85">
        <v>172118.9967207435</v>
      </c>
    </row>
    <row r="24">
      <c r="A24" s="19" t="s">
        <v>562</v>
      </c>
      <c r="B24" s="26" t="s">
        <v>173</v>
      </c>
      <c r="C24" s="26" t="s">
        <v>548</v>
      </c>
      <c r="D24" s="86"/>
      <c r="E24" s="85" t="str">
        <f t="shared" si="1"/>
        <v>NaN</v>
      </c>
      <c r="G24" s="26">
        <v>10.0</v>
      </c>
      <c r="H24" s="26">
        <v>30.0</v>
      </c>
      <c r="I24" s="85">
        <f>SUMIF(prod!A$34:A$61,A24,prod!G$34:G$61)</f>
        <v>0</v>
      </c>
      <c r="J24" s="85" t="str">
        <f t="shared" si="2"/>
        <v>NaN</v>
      </c>
      <c r="K24" s="85" t="str">
        <f t="shared" si="3"/>
        <v>NaN</v>
      </c>
      <c r="L24" s="127" t="s">
        <v>550</v>
      </c>
      <c r="M24" s="85" t="s">
        <v>550</v>
      </c>
      <c r="N24" s="85" t="s">
        <v>550</v>
      </c>
    </row>
    <row r="25">
      <c r="A25" s="26" t="s">
        <v>214</v>
      </c>
      <c r="B25" s="26" t="s">
        <v>173</v>
      </c>
      <c r="C25" s="26" t="s">
        <v>548</v>
      </c>
      <c r="D25" s="126">
        <v>37039.78</v>
      </c>
      <c r="E25" s="85">
        <f t="shared" si="1"/>
        <v>214296.133</v>
      </c>
      <c r="F25" s="26">
        <v>-0.76693469</v>
      </c>
      <c r="G25" s="26">
        <v>10.0</v>
      </c>
      <c r="H25" s="26">
        <v>30.0</v>
      </c>
      <c r="I25" s="85">
        <f>SUMIF(prod!A$34:A$61,A25,prod!G$34:G$61)</f>
        <v>231409</v>
      </c>
      <c r="J25" s="85">
        <f t="shared" si="2"/>
        <v>215097.2012</v>
      </c>
      <c r="K25" s="85">
        <f t="shared" si="3"/>
        <v>3712494.574</v>
      </c>
      <c r="L25" s="127">
        <v>214296.13302364227</v>
      </c>
      <c r="M25" s="85">
        <v>215097.0</v>
      </c>
      <c r="N25" s="85">
        <v>3712494.573509701</v>
      </c>
    </row>
    <row r="26">
      <c r="A26" s="19" t="s">
        <v>563</v>
      </c>
      <c r="B26" s="26" t="s">
        <v>173</v>
      </c>
      <c r="C26" s="26" t="s">
        <v>548</v>
      </c>
      <c r="D26" s="126"/>
      <c r="E26" s="85" t="str">
        <f t="shared" si="1"/>
        <v>NaN</v>
      </c>
      <c r="F26" s="26"/>
      <c r="G26" s="26">
        <v>10.0</v>
      </c>
      <c r="H26" s="26">
        <v>30.0</v>
      </c>
      <c r="I26" s="85">
        <f>SUMIF(prod!A$34:A$61,A26,prod!G$34:G$61)</f>
        <v>0</v>
      </c>
      <c r="J26" s="85" t="str">
        <f t="shared" si="2"/>
        <v>NaN</v>
      </c>
      <c r="K26" s="85" t="str">
        <f t="shared" si="3"/>
        <v>NaN</v>
      </c>
      <c r="L26" s="127" t="s">
        <v>550</v>
      </c>
      <c r="M26" s="85" t="s">
        <v>550</v>
      </c>
      <c r="N26" s="85" t="s">
        <v>550</v>
      </c>
    </row>
    <row r="27">
      <c r="A27" s="72" t="s">
        <v>250</v>
      </c>
      <c r="B27" s="26" t="s">
        <v>173</v>
      </c>
      <c r="C27" s="26" t="s">
        <v>250</v>
      </c>
      <c r="D27" s="126">
        <v>42120.36977</v>
      </c>
      <c r="E27" s="85">
        <f t="shared" si="1"/>
        <v>202780.6052</v>
      </c>
      <c r="F27" s="26">
        <v>-0.877290217</v>
      </c>
      <c r="G27" s="26">
        <v>10.0</v>
      </c>
      <c r="H27" s="26">
        <v>30.0</v>
      </c>
      <c r="I27" s="85">
        <f>SUMIF(prod!A$34:A$61,A27,prod!G$34:G$61)</f>
        <v>2900906</v>
      </c>
      <c r="J27" s="85">
        <f t="shared" si="2"/>
        <v>2668211.542</v>
      </c>
      <c r="K27" s="85">
        <f t="shared" si="3"/>
        <v>42837144.24</v>
      </c>
      <c r="L27" s="127">
        <v>202780.60523807796</v>
      </c>
      <c r="M27" s="85">
        <v>2668212.0</v>
      </c>
      <c r="N27" s="85">
        <v>4.283714423642814E7</v>
      </c>
    </row>
    <row r="28">
      <c r="A28" s="19" t="s">
        <v>564</v>
      </c>
      <c r="B28" s="26" t="s">
        <v>173</v>
      </c>
      <c r="C28" s="26" t="s">
        <v>548</v>
      </c>
      <c r="D28" s="126"/>
      <c r="E28" s="85" t="str">
        <f t="shared" si="1"/>
        <v>NaN</v>
      </c>
      <c r="F28" s="26"/>
      <c r="G28" s="26">
        <v>10.0</v>
      </c>
      <c r="H28" s="26">
        <v>30.0</v>
      </c>
      <c r="I28" s="85">
        <f>SUMIF(prod!A$34:A$61,A28,prod!G$34:G$61)</f>
        <v>0</v>
      </c>
      <c r="J28" s="85" t="str">
        <f t="shared" si="2"/>
        <v>NaN</v>
      </c>
      <c r="K28" s="85" t="str">
        <f t="shared" si="3"/>
        <v>NaN</v>
      </c>
      <c r="L28" s="127" t="s">
        <v>550</v>
      </c>
      <c r="M28" s="85" t="s">
        <v>550</v>
      </c>
      <c r="N28" s="85" t="s">
        <v>550</v>
      </c>
    </row>
    <row r="29">
      <c r="A29" s="72" t="s">
        <v>194</v>
      </c>
      <c r="B29" s="26" t="s">
        <v>173</v>
      </c>
      <c r="C29" s="26" t="s">
        <v>250</v>
      </c>
      <c r="D29" s="126">
        <v>105061.9648</v>
      </c>
      <c r="E29" s="85">
        <f t="shared" si="1"/>
        <v>370581.8745</v>
      </c>
      <c r="F29" s="26">
        <v>-1.08969718</v>
      </c>
      <c r="G29" s="26">
        <v>5.0</v>
      </c>
      <c r="H29" s="26">
        <v>30.0</v>
      </c>
      <c r="I29" s="85">
        <f>SUMIF(prod!A$34:A$61,A29,prod!G$34:G$61)</f>
        <v>39263016</v>
      </c>
      <c r="J29" s="85">
        <f t="shared" si="2"/>
        <v>32188450.91</v>
      </c>
      <c r="K29" s="85">
        <f t="shared" si="3"/>
        <v>333952435.1</v>
      </c>
      <c r="L29" s="127">
        <v>370581.8744534667</v>
      </c>
      <c r="M29" s="85">
        <v>3.2188451E7</v>
      </c>
      <c r="N29" s="85">
        <v>3.339524350614724E8</v>
      </c>
    </row>
    <row r="30">
      <c r="A30" s="72" t="s">
        <v>222</v>
      </c>
      <c r="B30" s="26" t="s">
        <v>173</v>
      </c>
      <c r="C30" s="26" t="s">
        <v>548</v>
      </c>
      <c r="D30" s="126">
        <v>11063.06</v>
      </c>
      <c r="E30" s="85">
        <f t="shared" si="1"/>
        <v>61362.70113</v>
      </c>
      <c r="F30" s="26">
        <v>-0.791480635</v>
      </c>
      <c r="G30" s="26">
        <v>10.0</v>
      </c>
      <c r="H30" s="26">
        <v>30.0</v>
      </c>
      <c r="I30" s="85">
        <f>SUMIF(prod!A$34:A$61,A30,prod!G$34:G$61)</f>
        <v>18477</v>
      </c>
      <c r="J30" s="85">
        <f t="shared" si="2"/>
        <v>17134.44138</v>
      </c>
      <c r="K30" s="85">
        <f t="shared" si="3"/>
        <v>290965.1373</v>
      </c>
      <c r="L30" s="127">
        <v>61362.701133637114</v>
      </c>
      <c r="M30" s="85">
        <v>17134.0</v>
      </c>
      <c r="N30" s="85">
        <v>290965.13730009226</v>
      </c>
    </row>
    <row r="31">
      <c r="A31" s="19" t="s">
        <v>565</v>
      </c>
      <c r="B31" s="26" t="s">
        <v>173</v>
      </c>
      <c r="C31" s="26" t="s">
        <v>548</v>
      </c>
      <c r="D31" s="126"/>
      <c r="E31" s="85" t="str">
        <f t="shared" si="1"/>
        <v>NaN</v>
      </c>
      <c r="F31" s="26"/>
      <c r="G31" s="26">
        <v>10.0</v>
      </c>
      <c r="H31" s="26">
        <v>30.0</v>
      </c>
      <c r="I31" s="85">
        <f>SUMIF(prod!A$34:A$61,A31,prod!G$34:G$61)</f>
        <v>0</v>
      </c>
      <c r="J31" s="85" t="str">
        <f t="shared" si="2"/>
        <v>NaN</v>
      </c>
      <c r="K31" s="85" t="str">
        <f t="shared" si="3"/>
        <v>NaN</v>
      </c>
      <c r="L31" s="127" t="s">
        <v>550</v>
      </c>
      <c r="M31" s="85" t="s">
        <v>550</v>
      </c>
      <c r="N31" s="85" t="s">
        <v>550</v>
      </c>
    </row>
    <row r="32">
      <c r="A32" s="19" t="s">
        <v>566</v>
      </c>
      <c r="B32" s="26" t="s">
        <v>173</v>
      </c>
      <c r="C32" s="26" t="s">
        <v>548</v>
      </c>
      <c r="D32" s="126"/>
      <c r="E32" s="85" t="str">
        <f t="shared" si="1"/>
        <v>NaN</v>
      </c>
      <c r="F32" s="26"/>
      <c r="G32" s="26">
        <v>10.0</v>
      </c>
      <c r="H32" s="26">
        <v>30.0</v>
      </c>
      <c r="I32" s="85">
        <f>SUMIF(prod!A$34:A$61,A32,prod!G$34:G$61)</f>
        <v>0</v>
      </c>
      <c r="J32" s="85" t="str">
        <f t="shared" si="2"/>
        <v>NaN</v>
      </c>
      <c r="K32" s="85" t="str">
        <f t="shared" si="3"/>
        <v>NaN</v>
      </c>
      <c r="L32" s="127" t="s">
        <v>550</v>
      </c>
      <c r="M32" s="85" t="s">
        <v>550</v>
      </c>
      <c r="N32" s="85" t="s">
        <v>550</v>
      </c>
    </row>
    <row r="33">
      <c r="A33" s="72" t="s">
        <v>206</v>
      </c>
      <c r="B33" s="26" t="s">
        <v>173</v>
      </c>
      <c r="C33" s="26" t="s">
        <v>206</v>
      </c>
      <c r="D33" s="126">
        <v>104609.1625</v>
      </c>
      <c r="E33" s="85">
        <f t="shared" si="1"/>
        <v>204634.4898</v>
      </c>
      <c r="F33" s="26">
        <v>-1.676338325</v>
      </c>
      <c r="G33" s="26">
        <v>5.0</v>
      </c>
      <c r="H33" s="26">
        <v>30.0</v>
      </c>
      <c r="I33" s="85">
        <f>SUMIF(prod!A$34:A$61,A33,prod!G$34:G$61)</f>
        <v>197468433</v>
      </c>
      <c r="J33" s="85">
        <f t="shared" si="2"/>
        <v>145466544.5</v>
      </c>
      <c r="K33" s="85">
        <f t="shared" si="3"/>
        <v>978834960.7</v>
      </c>
      <c r="L33" s="127">
        <v>204634.48982559453</v>
      </c>
      <c r="M33" s="85">
        <v>1.45466545E8</v>
      </c>
      <c r="N33" s="85">
        <v>9.78834960716739E8</v>
      </c>
    </row>
    <row r="34">
      <c r="A34" s="129" t="s">
        <v>286</v>
      </c>
      <c r="B34" s="26" t="s">
        <v>173</v>
      </c>
      <c r="C34" s="26" t="s">
        <v>286</v>
      </c>
      <c r="D34" s="130">
        <f>D6</f>
        <v>15225.91</v>
      </c>
      <c r="E34" s="85">
        <f t="shared" si="1"/>
        <v>51942.77729</v>
      </c>
      <c r="F34" s="131">
        <f>F6</f>
        <v>-1.11503359</v>
      </c>
      <c r="G34" s="26">
        <v>10.0</v>
      </c>
      <c r="H34" s="26">
        <v>30.0</v>
      </c>
      <c r="I34" s="85">
        <f>SUMIF(prod!A$34:A$61,A34,prod!G$34:G$61)</f>
        <v>237328</v>
      </c>
      <c r="J34" s="85">
        <f t="shared" si="2"/>
        <v>213400.1621</v>
      </c>
      <c r="K34" s="85">
        <f t="shared" si="3"/>
        <v>2949851.264</v>
      </c>
      <c r="L34" s="127">
        <v>51942.77729095154</v>
      </c>
      <c r="M34" s="85">
        <v>213400.0</v>
      </c>
      <c r="N34" s="85">
        <v>2949851.2638532384</v>
      </c>
    </row>
    <row r="35">
      <c r="A35" s="128" t="s">
        <v>398</v>
      </c>
      <c r="B35" s="26" t="s">
        <v>173</v>
      </c>
      <c r="C35" s="26" t="s">
        <v>548</v>
      </c>
      <c r="D35" s="126">
        <v>493.15</v>
      </c>
      <c r="E35" s="85">
        <f t="shared" si="1"/>
        <v>2204.021793</v>
      </c>
      <c r="F35" s="26">
        <v>-0.924741006</v>
      </c>
      <c r="G35" s="26">
        <v>10.0</v>
      </c>
      <c r="H35" s="26">
        <v>30.0</v>
      </c>
      <c r="I35" s="85">
        <f>SUMIF(prod!A$34:A$61,A35,prod!G$34:G$61)</f>
        <v>0</v>
      </c>
      <c r="J35" s="85" t="str">
        <f t="shared" si="2"/>
        <v>NaN</v>
      </c>
      <c r="K35" s="85" t="str">
        <f t="shared" si="3"/>
        <v>NaN</v>
      </c>
      <c r="L35" s="127">
        <v>2204.021792546742</v>
      </c>
      <c r="M35" s="85" t="s">
        <v>550</v>
      </c>
      <c r="N35" s="85" t="s">
        <v>550</v>
      </c>
    </row>
    <row r="36">
      <c r="A36" s="72" t="s">
        <v>256</v>
      </c>
      <c r="B36" s="26" t="s">
        <v>173</v>
      </c>
      <c r="C36" s="26" t="s">
        <v>548</v>
      </c>
      <c r="D36" s="126">
        <v>36072.67</v>
      </c>
      <c r="E36" s="85">
        <f t="shared" si="1"/>
        <v>70243.16468</v>
      </c>
      <c r="F36" s="26">
        <v>-1.682730359</v>
      </c>
      <c r="G36" s="26">
        <v>10.0</v>
      </c>
      <c r="H36" s="26">
        <v>30.0</v>
      </c>
      <c r="I36" s="85">
        <f>SUMIF(prod!A$34:A$61,A36,prod!G$34:G$61)</f>
        <v>8953</v>
      </c>
      <c r="J36" s="85">
        <f t="shared" si="2"/>
        <v>7626.334614</v>
      </c>
      <c r="K36" s="85">
        <f t="shared" si="3"/>
        <v>76320.4104</v>
      </c>
      <c r="L36" s="127">
        <v>70243.16468406658</v>
      </c>
      <c r="M36" s="85">
        <v>7626.0</v>
      </c>
      <c r="N36" s="85">
        <v>76320.41040300399</v>
      </c>
    </row>
    <row r="37">
      <c r="A37" s="72" t="s">
        <v>200</v>
      </c>
      <c r="B37" s="26" t="s">
        <v>173</v>
      </c>
      <c r="C37" s="26" t="s">
        <v>206</v>
      </c>
      <c r="D37" s="126">
        <v>32942.77</v>
      </c>
      <c r="E37" s="85">
        <f t="shared" si="1"/>
        <v>122792.0828</v>
      </c>
      <c r="F37" s="26">
        <v>-1.049048365</v>
      </c>
      <c r="G37" s="26">
        <v>10.0</v>
      </c>
      <c r="H37" s="26">
        <v>30.0</v>
      </c>
      <c r="I37" s="85">
        <f>SUMIF(prod!A$34:A$61,A37,prod!G$34:G$61)</f>
        <v>627964</v>
      </c>
      <c r="J37" s="85">
        <f t="shared" si="2"/>
        <v>568213.8542</v>
      </c>
      <c r="K37" s="85">
        <f t="shared" si="3"/>
        <v>8180577.282</v>
      </c>
      <c r="L37" s="127">
        <v>122792.08282570093</v>
      </c>
      <c r="M37" s="85">
        <v>568214.0</v>
      </c>
      <c r="N37" s="85">
        <v>8180577.282089478</v>
      </c>
    </row>
    <row r="38">
      <c r="A38" s="128" t="s">
        <v>567</v>
      </c>
      <c r="B38" s="26" t="s">
        <v>173</v>
      </c>
      <c r="C38" s="26" t="s">
        <v>567</v>
      </c>
      <c r="D38" s="86"/>
      <c r="E38" s="85" t="str">
        <f t="shared" si="1"/>
        <v>NaN</v>
      </c>
      <c r="G38" s="26">
        <v>10.0</v>
      </c>
      <c r="H38" s="26">
        <v>30.0</v>
      </c>
      <c r="I38" s="85">
        <f>SUMIF(prod!A$34:A$61,A38,prod!G$34:G$61)</f>
        <v>0</v>
      </c>
      <c r="J38" s="85" t="str">
        <f t="shared" si="2"/>
        <v>NaN</v>
      </c>
      <c r="K38" s="85" t="str">
        <f t="shared" si="3"/>
        <v>NaN</v>
      </c>
      <c r="L38" s="127" t="s">
        <v>550</v>
      </c>
      <c r="M38" s="85" t="s">
        <v>550</v>
      </c>
      <c r="N38" s="85" t="s">
        <v>550</v>
      </c>
    </row>
    <row r="39">
      <c r="A39" s="72" t="s">
        <v>260</v>
      </c>
      <c r="B39" s="26" t="s">
        <v>173</v>
      </c>
      <c r="C39" s="26" t="s">
        <v>548</v>
      </c>
      <c r="D39" s="126">
        <v>4329.62</v>
      </c>
      <c r="E39" s="85">
        <f t="shared" si="1"/>
        <v>12338.73661</v>
      </c>
      <c r="F39" s="26">
        <v>-1.26325981</v>
      </c>
      <c r="G39" s="26">
        <v>10.0</v>
      </c>
      <c r="H39" s="26">
        <v>30.0</v>
      </c>
      <c r="I39" s="85">
        <f>SUMIF(prod!A$34:A$61,A39,prod!G$34:G$61)</f>
        <v>569</v>
      </c>
      <c r="J39" s="85">
        <f t="shared" si="2"/>
        <v>504.4551392</v>
      </c>
      <c r="K39" s="85">
        <f t="shared" si="3"/>
        <v>6379.45362</v>
      </c>
      <c r="L39" s="127">
        <v>12338.736614801466</v>
      </c>
      <c r="M39" s="85">
        <v>504.0</v>
      </c>
      <c r="N39" s="85">
        <v>6379.453619972464</v>
      </c>
    </row>
    <row r="40">
      <c r="A40" s="19" t="s">
        <v>568</v>
      </c>
      <c r="B40" s="26" t="s">
        <v>173</v>
      </c>
      <c r="C40" s="26" t="s">
        <v>548</v>
      </c>
      <c r="D40" s="86"/>
      <c r="E40" s="85" t="str">
        <f t="shared" si="1"/>
        <v>NaN</v>
      </c>
      <c r="G40" s="26">
        <v>10.0</v>
      </c>
      <c r="H40" s="26">
        <v>30.0</v>
      </c>
      <c r="I40" s="85">
        <f>SUMIF(prod!A$34:A$61,A40,prod!G$34:G$61)</f>
        <v>0</v>
      </c>
      <c r="J40" s="85" t="str">
        <f t="shared" si="2"/>
        <v>NaN</v>
      </c>
      <c r="K40" s="85" t="str">
        <f t="shared" si="3"/>
        <v>NaN</v>
      </c>
      <c r="L40" s="127" t="s">
        <v>550</v>
      </c>
      <c r="M40" s="85" t="s">
        <v>550</v>
      </c>
      <c r="N40" s="85" t="s">
        <v>550</v>
      </c>
    </row>
    <row r="41">
      <c r="A41" s="19" t="s">
        <v>569</v>
      </c>
      <c r="B41" s="26" t="s">
        <v>173</v>
      </c>
      <c r="C41" s="26" t="s">
        <v>548</v>
      </c>
      <c r="D41" s="86"/>
      <c r="E41" s="85" t="str">
        <f t="shared" si="1"/>
        <v>NaN</v>
      </c>
      <c r="G41" s="26">
        <v>10.0</v>
      </c>
      <c r="H41" s="26">
        <v>30.0</v>
      </c>
      <c r="I41" s="85">
        <f>SUMIF(prod!A$34:A$61,A41,prod!G$34:G$61)</f>
        <v>0</v>
      </c>
      <c r="J41" s="85" t="str">
        <f t="shared" si="2"/>
        <v>NaN</v>
      </c>
      <c r="K41" s="85" t="str">
        <f t="shared" si="3"/>
        <v>NaN</v>
      </c>
      <c r="L41" s="127" t="s">
        <v>550</v>
      </c>
      <c r="M41" s="85" t="s">
        <v>550</v>
      </c>
      <c r="N41" s="85" t="s">
        <v>550</v>
      </c>
    </row>
    <row r="42">
      <c r="A42" s="72" t="s">
        <v>396</v>
      </c>
      <c r="B42" s="26" t="s">
        <v>173</v>
      </c>
      <c r="C42" s="26" t="s">
        <v>250</v>
      </c>
      <c r="D42" s="126">
        <v>24810.93</v>
      </c>
      <c r="E42" s="85">
        <f t="shared" si="1"/>
        <v>187848.2117</v>
      </c>
      <c r="F42" s="26">
        <v>-0.619311053</v>
      </c>
      <c r="G42" s="26">
        <v>10.0</v>
      </c>
      <c r="H42" s="26">
        <v>30.0</v>
      </c>
      <c r="I42" s="85">
        <f>SUMIF(prod!A$34:A$61,A42,prod!G$34:G$61)</f>
        <v>98387</v>
      </c>
      <c r="J42" s="85">
        <f t="shared" si="2"/>
        <v>92747.61934</v>
      </c>
      <c r="K42" s="85">
        <f t="shared" si="3"/>
        <v>1768578.368</v>
      </c>
      <c r="L42" s="127">
        <v>187848.21167323703</v>
      </c>
      <c r="M42" s="85">
        <v>92748.0</v>
      </c>
      <c r="N42" s="85">
        <v>1768578.3682898865</v>
      </c>
    </row>
    <row r="43">
      <c r="A43" s="128" t="s">
        <v>570</v>
      </c>
      <c r="B43" s="26" t="s">
        <v>173</v>
      </c>
      <c r="C43" s="26" t="s">
        <v>548</v>
      </c>
      <c r="D43" s="86"/>
      <c r="E43" s="85" t="str">
        <f t="shared" si="1"/>
        <v>NaN</v>
      </c>
      <c r="G43" s="26">
        <v>10.0</v>
      </c>
      <c r="H43" s="26">
        <v>30.0</v>
      </c>
      <c r="I43" s="85">
        <f>SUMIF(prod!A$34:A$61,A43,prod!G$34:G$61)</f>
        <v>0</v>
      </c>
      <c r="J43" s="85" t="str">
        <f t="shared" si="2"/>
        <v>NaN</v>
      </c>
      <c r="K43" s="85" t="str">
        <f t="shared" si="3"/>
        <v>NaN</v>
      </c>
      <c r="L43" s="127" t="s">
        <v>550</v>
      </c>
      <c r="M43" s="85" t="s">
        <v>550</v>
      </c>
      <c r="N43" s="85" t="s">
        <v>550</v>
      </c>
    </row>
    <row r="44">
      <c r="A44" s="72" t="s">
        <v>190</v>
      </c>
      <c r="B44" s="26" t="s">
        <v>173</v>
      </c>
      <c r="C44" s="26" t="s">
        <v>206</v>
      </c>
      <c r="D44" s="126">
        <v>87737.01</v>
      </c>
      <c r="E44" s="85">
        <f t="shared" si="1"/>
        <v>468073.0761</v>
      </c>
      <c r="F44" s="26">
        <v>-0.814518005</v>
      </c>
      <c r="G44" s="26">
        <v>10.0</v>
      </c>
      <c r="H44" s="26">
        <v>30.0</v>
      </c>
      <c r="I44" s="85">
        <f>SUMIF(prod!A$34:A$61,A44,prod!G$34:G$61)</f>
        <v>283556</v>
      </c>
      <c r="J44" s="85">
        <f t="shared" si="2"/>
        <v>262375.7868</v>
      </c>
      <c r="K44" s="85">
        <f t="shared" si="3"/>
        <v>4388382.81</v>
      </c>
      <c r="L44" s="127">
        <v>468073.076080276</v>
      </c>
      <c r="M44" s="85">
        <v>262376.0</v>
      </c>
      <c r="N44" s="85">
        <v>4388382.810211113</v>
      </c>
    </row>
    <row r="45">
      <c r="A45" s="72" t="s">
        <v>196</v>
      </c>
      <c r="B45" s="26" t="s">
        <v>173</v>
      </c>
      <c r="C45" s="26" t="s">
        <v>196</v>
      </c>
      <c r="D45" s="126">
        <v>19971.65752</v>
      </c>
      <c r="E45" s="85">
        <f t="shared" si="1"/>
        <v>59011.91724</v>
      </c>
      <c r="F45" s="26">
        <v>-1.231677707</v>
      </c>
      <c r="G45" s="26">
        <v>5.0</v>
      </c>
      <c r="H45" s="26">
        <v>30.0</v>
      </c>
      <c r="I45" s="85">
        <f>SUMIF(prod!A$34:A$61,A45,prod!G$34:G$61)</f>
        <v>6412327</v>
      </c>
      <c r="J45" s="85">
        <f t="shared" si="2"/>
        <v>5122593.402</v>
      </c>
      <c r="K45" s="85">
        <f t="shared" si="3"/>
        <v>47435885.83</v>
      </c>
      <c r="L45" s="127">
        <v>59011.9172424235</v>
      </c>
      <c r="M45" s="85">
        <v>5122593.0</v>
      </c>
      <c r="N45" s="85">
        <v>4.74358858260776E7</v>
      </c>
    </row>
    <row r="46">
      <c r="A46" s="19" t="s">
        <v>209</v>
      </c>
      <c r="B46" s="26" t="s">
        <v>173</v>
      </c>
      <c r="C46" s="26" t="s">
        <v>548</v>
      </c>
      <c r="D46" s="86"/>
      <c r="E46" s="85" t="str">
        <f t="shared" si="1"/>
        <v>NaN</v>
      </c>
      <c r="G46" s="26">
        <v>10.0</v>
      </c>
      <c r="H46" s="26">
        <v>30.0</v>
      </c>
      <c r="I46" s="85">
        <f>SUMIF(prod!A$34:A$61,A46,prod!G$34:G$61)</f>
        <v>0</v>
      </c>
      <c r="J46" s="85" t="str">
        <f t="shared" si="2"/>
        <v>NaN</v>
      </c>
      <c r="K46" s="85" t="str">
        <f t="shared" si="3"/>
        <v>NaN</v>
      </c>
      <c r="L46" s="127" t="s">
        <v>550</v>
      </c>
      <c r="M46" s="85" t="s">
        <v>550</v>
      </c>
      <c r="N46" s="85" t="s">
        <v>550</v>
      </c>
    </row>
    <row r="47">
      <c r="A47" s="19" t="s">
        <v>571</v>
      </c>
      <c r="B47" s="26" t="s">
        <v>173</v>
      </c>
      <c r="C47" s="26" t="s">
        <v>548</v>
      </c>
      <c r="D47" s="86"/>
      <c r="E47" s="85" t="str">
        <f t="shared" si="1"/>
        <v>NaN</v>
      </c>
      <c r="G47" s="26">
        <v>10.0</v>
      </c>
      <c r="H47" s="26">
        <v>30.0</v>
      </c>
      <c r="I47" s="85">
        <f>SUMIF(prod!A$34:A$61,A47,prod!G$34:G$61)</f>
        <v>0</v>
      </c>
      <c r="J47" s="85" t="str">
        <f t="shared" si="2"/>
        <v>NaN</v>
      </c>
      <c r="K47" s="85" t="str">
        <f t="shared" si="3"/>
        <v>NaN</v>
      </c>
      <c r="L47" s="127" t="s">
        <v>550</v>
      </c>
      <c r="M47" s="85" t="s">
        <v>550</v>
      </c>
      <c r="N47" s="85" t="s">
        <v>550</v>
      </c>
    </row>
    <row r="48">
      <c r="A48" s="19" t="s">
        <v>239</v>
      </c>
      <c r="B48" s="26" t="s">
        <v>173</v>
      </c>
      <c r="C48" s="26" t="s">
        <v>548</v>
      </c>
      <c r="D48" s="86"/>
      <c r="E48" s="85" t="str">
        <f t="shared" si="1"/>
        <v>NaN</v>
      </c>
      <c r="G48" s="26">
        <v>10.0</v>
      </c>
      <c r="H48" s="26">
        <v>30.0</v>
      </c>
      <c r="I48" s="85">
        <f>SUMIF(prod!A$34:A$61,A48,prod!G$34:G$61)</f>
        <v>0</v>
      </c>
      <c r="J48" s="85" t="str">
        <f t="shared" si="2"/>
        <v>NaN</v>
      </c>
      <c r="K48" s="85" t="str">
        <f t="shared" si="3"/>
        <v>NaN</v>
      </c>
      <c r="L48" s="127" t="s">
        <v>550</v>
      </c>
      <c r="M48" s="85" t="s">
        <v>550</v>
      </c>
      <c r="N48" s="85" t="s">
        <v>550</v>
      </c>
    </row>
    <row r="49">
      <c r="A49" s="19" t="s">
        <v>572</v>
      </c>
      <c r="B49" s="26" t="s">
        <v>173</v>
      </c>
      <c r="C49" s="26" t="s">
        <v>548</v>
      </c>
      <c r="D49" s="126"/>
      <c r="E49" s="85" t="str">
        <f t="shared" si="1"/>
        <v>NaN</v>
      </c>
      <c r="F49" s="26"/>
      <c r="G49" s="26">
        <v>10.0</v>
      </c>
      <c r="H49" s="26">
        <v>30.0</v>
      </c>
      <c r="I49" s="85">
        <f>SUMIF(prod!A$34:A$61,A49,prod!G$34:G$61)</f>
        <v>0</v>
      </c>
      <c r="J49" s="85" t="str">
        <f t="shared" si="2"/>
        <v>NaN</v>
      </c>
      <c r="K49" s="85" t="str">
        <f t="shared" si="3"/>
        <v>NaN</v>
      </c>
      <c r="L49" s="127" t="s">
        <v>550</v>
      </c>
      <c r="M49" s="85" t="s">
        <v>550</v>
      </c>
      <c r="N49" s="85" t="s">
        <v>550</v>
      </c>
    </row>
    <row r="50">
      <c r="A50" s="26" t="s">
        <v>220</v>
      </c>
      <c r="B50" s="26" t="s">
        <v>173</v>
      </c>
      <c r="C50" s="26" t="s">
        <v>548</v>
      </c>
      <c r="D50" s="126">
        <v>26829.45</v>
      </c>
      <c r="E50" s="85">
        <f t="shared" si="1"/>
        <v>45489.73831</v>
      </c>
      <c r="F50" s="26">
        <v>-1.903163917</v>
      </c>
      <c r="G50" s="26">
        <v>10.0</v>
      </c>
      <c r="H50" s="26">
        <v>30.0</v>
      </c>
      <c r="I50" s="85">
        <f>SUMIF(prod!A$34:A$61,A50,prod!G$34:G$61)</f>
        <v>0</v>
      </c>
      <c r="J50" s="85" t="str">
        <f t="shared" si="2"/>
        <v>NaN</v>
      </c>
      <c r="K50" s="85" t="str">
        <f t="shared" si="3"/>
        <v>NaN</v>
      </c>
      <c r="L50" s="127">
        <v>45489.73831184014</v>
      </c>
      <c r="M50" s="85" t="s">
        <v>550</v>
      </c>
      <c r="N50" s="85" t="s">
        <v>550</v>
      </c>
    </row>
    <row r="51">
      <c r="A51" s="72" t="s">
        <v>187</v>
      </c>
      <c r="B51" s="26" t="s">
        <v>173</v>
      </c>
      <c r="C51" s="26" t="s">
        <v>187</v>
      </c>
      <c r="D51" s="126">
        <v>34638.50986</v>
      </c>
      <c r="E51" s="85">
        <f t="shared" si="1"/>
        <v>83109.01441</v>
      </c>
      <c r="F51" s="26">
        <v>-1.429544336</v>
      </c>
      <c r="G51" s="26">
        <v>5.0</v>
      </c>
      <c r="H51" s="26">
        <v>30.0</v>
      </c>
      <c r="I51" s="85">
        <f>SUMIF(prod!A$34:A$61,A51,prod!G$34:G$61)</f>
        <v>49245858</v>
      </c>
      <c r="J51" s="85">
        <f t="shared" si="2"/>
        <v>37946926.55</v>
      </c>
      <c r="K51" s="85">
        <f t="shared" si="3"/>
        <v>302793217.7</v>
      </c>
      <c r="L51" s="127">
        <v>83109.0144140966</v>
      </c>
      <c r="M51" s="85">
        <v>3.7946927E7</v>
      </c>
      <c r="N51" s="85">
        <v>3.02793217656236E8</v>
      </c>
    </row>
    <row r="52">
      <c r="A52" s="132"/>
      <c r="B52" s="133"/>
      <c r="C52" s="133"/>
      <c r="D52" s="134"/>
      <c r="E52" s="135"/>
      <c r="F52" s="136"/>
      <c r="G52" s="136"/>
      <c r="H52" s="136"/>
      <c r="I52" s="136"/>
      <c r="J52" s="136"/>
      <c r="K52" s="136"/>
      <c r="L52" s="136"/>
      <c r="M52" s="136"/>
      <c r="N52" s="136"/>
    </row>
    <row r="53">
      <c r="A53" s="72" t="s">
        <v>234</v>
      </c>
      <c r="B53" s="26" t="s">
        <v>174</v>
      </c>
      <c r="C53" s="26" t="str">
        <f t="shared" ref="C53:C102" si="5">C2</f>
        <v>AK</v>
      </c>
      <c r="D53" s="126">
        <v>3757565.42</v>
      </c>
      <c r="E53" s="85">
        <f t="shared" ref="E53:E102" si="6">EUR(D53,F53,H53)</f>
        <v>17914302.69</v>
      </c>
      <c r="F53" s="26">
        <v>-0.883420028</v>
      </c>
      <c r="G53" s="26">
        <f t="shared" ref="G53:H53" si="4">G2</f>
        <v>10</v>
      </c>
      <c r="H53" s="26">
        <f t="shared" si="4"/>
        <v>30</v>
      </c>
      <c r="I53" s="85">
        <f>SUMIF(prod!A$64:A$91,A53,prod!G$64:G$91)</f>
        <v>17993335</v>
      </c>
      <c r="J53" s="85">
        <f t="shared" ref="J53:J102" si="8">EUR(I53,F53,1,G53)</f>
        <v>16540344.04</v>
      </c>
      <c r="K53" s="85">
        <f t="shared" ref="K53:K102" si="9">EUR(I53,F53,H53,G53)</f>
        <v>264497977.9</v>
      </c>
      <c r="L53" s="127">
        <v>1.791430268650352E7</v>
      </c>
      <c r="M53" s="85">
        <v>1.6540344E7</v>
      </c>
      <c r="N53" s="85">
        <v>2.644979778691145E8</v>
      </c>
    </row>
    <row r="54">
      <c r="A54" s="72" t="s">
        <v>198</v>
      </c>
      <c r="B54" s="26" t="s">
        <v>174</v>
      </c>
      <c r="C54" s="26" t="str">
        <f t="shared" si="5"/>
        <v>ES</v>
      </c>
      <c r="D54" s="126">
        <v>79079.1</v>
      </c>
      <c r="E54" s="85">
        <f t="shared" si="6"/>
        <v>415553.2517</v>
      </c>
      <c r="F54" s="26">
        <v>-0.823575397</v>
      </c>
      <c r="G54" s="26">
        <f t="shared" ref="G54:H54" si="7">G3</f>
        <v>10</v>
      </c>
      <c r="H54" s="26">
        <f t="shared" si="7"/>
        <v>30</v>
      </c>
      <c r="I54" s="85">
        <f>SUMIF(prod!A$64:A$91,A54,prod!G$64:G$91)</f>
        <v>9265633</v>
      </c>
      <c r="J54" s="85">
        <f t="shared" si="8"/>
        <v>8566138.605</v>
      </c>
      <c r="K54" s="85">
        <f t="shared" si="9"/>
        <v>142424382.5</v>
      </c>
      <c r="L54" s="127">
        <v>415553.2517008041</v>
      </c>
      <c r="M54" s="85">
        <v>8566139.0</v>
      </c>
      <c r="N54" s="85">
        <v>1.4242438247545806E8</v>
      </c>
    </row>
    <row r="55">
      <c r="A55" s="72" t="s">
        <v>231</v>
      </c>
      <c r="B55" s="26" t="s">
        <v>174</v>
      </c>
      <c r="C55" s="26" t="str">
        <f t="shared" si="5"/>
        <v>ES</v>
      </c>
      <c r="D55" s="126">
        <v>483554.14</v>
      </c>
      <c r="E55" s="85">
        <f t="shared" si="6"/>
        <v>2531700.206</v>
      </c>
      <c r="F55" s="26">
        <v>-0.825788747</v>
      </c>
      <c r="G55" s="26">
        <f t="shared" ref="G55:H55" si="10">G4</f>
        <v>10</v>
      </c>
      <c r="H55" s="26">
        <f t="shared" si="10"/>
        <v>30</v>
      </c>
      <c r="I55" s="85">
        <f>SUMIF(prod!A$64:A$91,A55,prod!G$64:G$91)</f>
        <v>8215842</v>
      </c>
      <c r="J55" s="85">
        <f t="shared" si="8"/>
        <v>7593997.767</v>
      </c>
      <c r="K55" s="85">
        <f t="shared" si="9"/>
        <v>126078110.1</v>
      </c>
      <c r="L55" s="127">
        <v>2531700.20627296</v>
      </c>
      <c r="M55" s="85">
        <v>7593998.0</v>
      </c>
      <c r="N55" s="85">
        <v>1.2607811011944765E8</v>
      </c>
    </row>
    <row r="56">
      <c r="A56" s="128" t="s">
        <v>549</v>
      </c>
      <c r="B56" s="26" t="s">
        <v>174</v>
      </c>
      <c r="C56" s="26" t="str">
        <f t="shared" si="5"/>
        <v>AZ</v>
      </c>
      <c r="D56" s="86"/>
      <c r="E56" s="85" t="str">
        <f t="shared" si="6"/>
        <v>NaN</v>
      </c>
      <c r="G56" s="26">
        <f t="shared" ref="G56:H56" si="11">G5</f>
        <v>10</v>
      </c>
      <c r="H56" s="26">
        <f t="shared" si="11"/>
        <v>30</v>
      </c>
      <c r="I56" s="85">
        <f>SUMIF(prod!A$64:A$91,A56,prod!G$64:G$91)</f>
        <v>0</v>
      </c>
      <c r="J56" s="85" t="str">
        <f t="shared" si="8"/>
        <v>NaN</v>
      </c>
      <c r="K56" s="85" t="str">
        <f t="shared" si="9"/>
        <v>NaN</v>
      </c>
      <c r="L56" s="127" t="s">
        <v>550</v>
      </c>
      <c r="M56" s="85" t="s">
        <v>550</v>
      </c>
      <c r="N56" s="85" t="s">
        <v>550</v>
      </c>
    </row>
    <row r="57">
      <c r="A57" s="72" t="s">
        <v>300</v>
      </c>
      <c r="B57" s="26" t="s">
        <v>174</v>
      </c>
      <c r="C57" s="26" t="str">
        <f t="shared" si="5"/>
        <v>CA</v>
      </c>
      <c r="D57" s="126">
        <v>77010.19</v>
      </c>
      <c r="E57" s="85">
        <f t="shared" si="6"/>
        <v>330339.4721</v>
      </c>
      <c r="F57" s="26">
        <v>-0.951728872</v>
      </c>
      <c r="G57" s="26">
        <f t="shared" ref="G57:H57" si="12">G6</f>
        <v>5</v>
      </c>
      <c r="H57" s="26">
        <f t="shared" si="12"/>
        <v>30</v>
      </c>
      <c r="I57" s="85">
        <f>SUMIF(prod!A$64:A$91,A57,prod!G$64:G$91)</f>
        <v>6785129</v>
      </c>
      <c r="J57" s="85">
        <f t="shared" si="8"/>
        <v>5704256.303</v>
      </c>
      <c r="K57" s="85">
        <f t="shared" si="9"/>
        <v>66460779.96</v>
      </c>
      <c r="L57" s="127">
        <v>330339.4720617519</v>
      </c>
      <c r="M57" s="85">
        <v>5704256.0</v>
      </c>
      <c r="N57" s="85">
        <v>6.6460779958652854E7</v>
      </c>
    </row>
    <row r="58">
      <c r="A58" s="72" t="s">
        <v>204</v>
      </c>
      <c r="B58" s="26" t="s">
        <v>174</v>
      </c>
      <c r="C58" s="26" t="str">
        <f t="shared" si="5"/>
        <v>CO</v>
      </c>
      <c r="D58" s="126">
        <v>379809.5027</v>
      </c>
      <c r="E58" s="85">
        <f t="shared" si="6"/>
        <v>667561.6118</v>
      </c>
      <c r="F58" s="26">
        <v>-1.840215649</v>
      </c>
      <c r="G58" s="26">
        <f t="shared" ref="G58:H58" si="13">G7</f>
        <v>5</v>
      </c>
      <c r="H58" s="26">
        <f t="shared" si="13"/>
        <v>30</v>
      </c>
      <c r="I58" s="85">
        <f>SUMIF(prod!A$64:A$91,A58,prod!G$64:G$91)</f>
        <v>591706248</v>
      </c>
      <c r="J58" s="85">
        <f t="shared" si="8"/>
        <v>423053787</v>
      </c>
      <c r="K58" s="85">
        <f t="shared" si="9"/>
        <v>2565021869</v>
      </c>
      <c r="L58" s="127">
        <v>667561.6118379809</v>
      </c>
      <c r="M58" s="85">
        <v>4.23053787E8</v>
      </c>
      <c r="N58" s="85">
        <v>2.5650218691350956E9</v>
      </c>
    </row>
    <row r="59">
      <c r="A59" s="19" t="s">
        <v>551</v>
      </c>
      <c r="B59" s="26" t="s">
        <v>174</v>
      </c>
      <c r="C59" s="26" t="str">
        <f t="shared" si="5"/>
        <v>ES</v>
      </c>
      <c r="D59" s="86"/>
      <c r="E59" s="85" t="str">
        <f t="shared" si="6"/>
        <v>NaN</v>
      </c>
      <c r="G59" s="26">
        <f t="shared" ref="G59:H59" si="14">G8</f>
        <v>10</v>
      </c>
      <c r="H59" s="26">
        <f t="shared" si="14"/>
        <v>30</v>
      </c>
      <c r="I59" s="85">
        <f>SUMIF(prod!A$64:A$91,A59,prod!G$64:G$91)</f>
        <v>0</v>
      </c>
      <c r="J59" s="85" t="str">
        <f t="shared" si="8"/>
        <v>NaN</v>
      </c>
      <c r="K59" s="85" t="str">
        <f t="shared" si="9"/>
        <v>NaN</v>
      </c>
      <c r="L59" s="127" t="s">
        <v>550</v>
      </c>
      <c r="M59" s="85" t="s">
        <v>550</v>
      </c>
      <c r="N59" s="85" t="s">
        <v>550</v>
      </c>
    </row>
    <row r="60">
      <c r="A60" s="19" t="s">
        <v>552</v>
      </c>
      <c r="B60" s="26" t="s">
        <v>174</v>
      </c>
      <c r="C60" s="26" t="str">
        <f t="shared" si="5"/>
        <v>ES</v>
      </c>
      <c r="D60" s="86"/>
      <c r="E60" s="85" t="str">
        <f t="shared" si="6"/>
        <v>NaN</v>
      </c>
      <c r="G60" s="26">
        <f t="shared" ref="G60:H60" si="15">G9</f>
        <v>10</v>
      </c>
      <c r="H60" s="26">
        <f t="shared" si="15"/>
        <v>30</v>
      </c>
      <c r="I60" s="85">
        <f>SUMIF(prod!A$64:A$91,A60,prod!G$64:G$91)</f>
        <v>0</v>
      </c>
      <c r="J60" s="85" t="str">
        <f t="shared" si="8"/>
        <v>NaN</v>
      </c>
      <c r="K60" s="85" t="str">
        <f t="shared" si="9"/>
        <v>NaN</v>
      </c>
      <c r="L60" s="127" t="s">
        <v>550</v>
      </c>
      <c r="M60" s="85" t="s">
        <v>550</v>
      </c>
      <c r="N60" s="85" t="s">
        <v>550</v>
      </c>
    </row>
    <row r="61">
      <c r="A61" s="128" t="s">
        <v>553</v>
      </c>
      <c r="B61" s="26" t="s">
        <v>174</v>
      </c>
      <c r="C61" s="26" t="str">
        <f t="shared" si="5"/>
        <v>ES</v>
      </c>
      <c r="D61" s="86"/>
      <c r="E61" s="85" t="str">
        <f t="shared" si="6"/>
        <v>NaN</v>
      </c>
      <c r="G61" s="26">
        <f t="shared" ref="G61:H61" si="16">G10</f>
        <v>10</v>
      </c>
      <c r="H61" s="26">
        <f t="shared" si="16"/>
        <v>30</v>
      </c>
      <c r="I61" s="85">
        <f>SUMIF(prod!A$64:A$91,A61,prod!G$64:G$91)</f>
        <v>0</v>
      </c>
      <c r="J61" s="85" t="str">
        <f t="shared" si="8"/>
        <v>NaN</v>
      </c>
      <c r="K61" s="85" t="str">
        <f t="shared" si="9"/>
        <v>NaN</v>
      </c>
      <c r="L61" s="127" t="s">
        <v>550</v>
      </c>
      <c r="M61" s="85" t="s">
        <v>550</v>
      </c>
      <c r="N61" s="85" t="s">
        <v>550</v>
      </c>
    </row>
    <row r="62">
      <c r="A62" s="19" t="s">
        <v>554</v>
      </c>
      <c r="B62" s="26" t="s">
        <v>174</v>
      </c>
      <c r="C62" s="26" t="str">
        <f t="shared" si="5"/>
        <v>ES</v>
      </c>
      <c r="D62" s="86"/>
      <c r="E62" s="85" t="str">
        <f t="shared" si="6"/>
        <v>NaN</v>
      </c>
      <c r="G62" s="26">
        <f t="shared" ref="G62:H62" si="17">G11</f>
        <v>10</v>
      </c>
      <c r="H62" s="26">
        <f t="shared" si="17"/>
        <v>30</v>
      </c>
      <c r="I62" s="85">
        <f>SUMIF(prod!A$64:A$91,A62,prod!G$64:G$91)</f>
        <v>0</v>
      </c>
      <c r="J62" s="85" t="str">
        <f t="shared" si="8"/>
        <v>NaN</v>
      </c>
      <c r="K62" s="85" t="str">
        <f t="shared" si="9"/>
        <v>NaN</v>
      </c>
      <c r="L62" s="127" t="s">
        <v>550</v>
      </c>
      <c r="M62" s="85" t="s">
        <v>550</v>
      </c>
      <c r="N62" s="85" t="s">
        <v>550</v>
      </c>
    </row>
    <row r="63">
      <c r="A63" s="19" t="s">
        <v>555</v>
      </c>
      <c r="B63" s="26" t="s">
        <v>174</v>
      </c>
      <c r="C63" s="26" t="str">
        <f t="shared" si="5"/>
        <v>PAC</v>
      </c>
      <c r="D63" s="86"/>
      <c r="E63" s="85" t="str">
        <f t="shared" si="6"/>
        <v>NaN</v>
      </c>
      <c r="G63" s="26">
        <f t="shared" ref="G63:H63" si="18">G12</f>
        <v>10</v>
      </c>
      <c r="H63" s="26">
        <f t="shared" si="18"/>
        <v>30</v>
      </c>
      <c r="I63" s="85">
        <f>SUMIF(prod!A$64:A$91,A63,prod!G$64:G$91)</f>
        <v>0</v>
      </c>
      <c r="J63" s="85" t="str">
        <f t="shared" si="8"/>
        <v>NaN</v>
      </c>
      <c r="K63" s="85" t="str">
        <f t="shared" si="9"/>
        <v>NaN</v>
      </c>
      <c r="L63" s="127" t="s">
        <v>550</v>
      </c>
      <c r="M63" s="85" t="s">
        <v>550</v>
      </c>
      <c r="N63" s="85" t="s">
        <v>550</v>
      </c>
    </row>
    <row r="64">
      <c r="A64" s="129" t="s">
        <v>363</v>
      </c>
      <c r="B64" s="26" t="s">
        <v>174</v>
      </c>
      <c r="C64" s="26" t="str">
        <f t="shared" si="5"/>
        <v>ID</v>
      </c>
      <c r="D64" s="130">
        <f>D78</f>
        <v>46257.89439</v>
      </c>
      <c r="E64" s="85">
        <f t="shared" si="6"/>
        <v>260009.162</v>
      </c>
      <c r="F64" s="131">
        <f>F78</f>
        <v>-0.783696979</v>
      </c>
      <c r="G64" s="26">
        <f t="shared" ref="G64:H64" si="19">G13</f>
        <v>10</v>
      </c>
      <c r="H64" s="26">
        <f t="shared" si="19"/>
        <v>30</v>
      </c>
      <c r="I64" s="85">
        <f>SUMIF(prod!A$64:A$91,A64,prod!G$64:G$91)</f>
        <v>11465</v>
      </c>
      <c r="J64" s="85">
        <f t="shared" si="8"/>
        <v>10639.83117</v>
      </c>
      <c r="K64" s="85">
        <f t="shared" si="9"/>
        <v>181610.2082</v>
      </c>
      <c r="L64" s="127">
        <v>260009.1620118856</v>
      </c>
      <c r="M64" s="85">
        <v>10640.0</v>
      </c>
      <c r="N64" s="85">
        <v>181610.20821047775</v>
      </c>
    </row>
    <row r="65">
      <c r="A65" s="129" t="s">
        <v>244</v>
      </c>
      <c r="B65" s="26" t="s">
        <v>174</v>
      </c>
      <c r="C65" s="26" t="str">
        <f t="shared" si="5"/>
        <v>ES</v>
      </c>
      <c r="D65" s="130">
        <f>D74</f>
        <v>94601.7</v>
      </c>
      <c r="E65" s="85">
        <f t="shared" si="6"/>
        <v>1484411.978</v>
      </c>
      <c r="F65" s="131">
        <f>F74</f>
        <v>-0.271816485</v>
      </c>
      <c r="G65" s="26">
        <f t="shared" ref="G65:H65" si="20">G14</f>
        <v>10</v>
      </c>
      <c r="H65" s="26">
        <f t="shared" si="20"/>
        <v>30</v>
      </c>
      <c r="I65" s="85">
        <f>SUMIF(prod!A$64:A$91,A65,prod!G$64:G$91)</f>
        <v>2196</v>
      </c>
      <c r="J65" s="85">
        <f t="shared" si="8"/>
        <v>2139.839113</v>
      </c>
      <c r="K65" s="85">
        <f t="shared" si="9"/>
        <v>52258.57094</v>
      </c>
      <c r="L65" s="127">
        <v>1484411.9783306522</v>
      </c>
      <c r="M65" s="85">
        <v>2140.0</v>
      </c>
      <c r="N65" s="85">
        <v>52258.57093523337</v>
      </c>
    </row>
    <row r="66">
      <c r="A66" s="128" t="s">
        <v>557</v>
      </c>
      <c r="B66" s="26" t="s">
        <v>174</v>
      </c>
      <c r="C66" s="26" t="str">
        <f t="shared" si="5"/>
        <v>ES</v>
      </c>
      <c r="D66" s="86"/>
      <c r="E66" s="85" t="str">
        <f t="shared" si="6"/>
        <v>NaN</v>
      </c>
      <c r="G66" s="26">
        <f t="shared" ref="G66:H66" si="21">G15</f>
        <v>10</v>
      </c>
      <c r="H66" s="26">
        <f t="shared" si="21"/>
        <v>30</v>
      </c>
      <c r="I66" s="85">
        <f>SUMIF(prod!A$64:A$91,A66,prod!G$64:G$91)</f>
        <v>0</v>
      </c>
      <c r="J66" s="85" t="str">
        <f t="shared" si="8"/>
        <v>NaN</v>
      </c>
      <c r="K66" s="85" t="str">
        <f t="shared" si="9"/>
        <v>NaN</v>
      </c>
      <c r="L66" s="127" t="s">
        <v>550</v>
      </c>
      <c r="M66" s="85" t="s">
        <v>550</v>
      </c>
      <c r="N66" s="85" t="s">
        <v>550</v>
      </c>
    </row>
    <row r="67">
      <c r="A67" s="19" t="s">
        <v>558</v>
      </c>
      <c r="B67" s="26" t="s">
        <v>174</v>
      </c>
      <c r="C67" s="26" t="str">
        <f t="shared" si="5"/>
        <v>ES</v>
      </c>
      <c r="D67" s="86"/>
      <c r="E67" s="85" t="str">
        <f t="shared" si="6"/>
        <v>NaN</v>
      </c>
      <c r="G67" s="26">
        <f t="shared" ref="G67:H67" si="22">G16</f>
        <v>10</v>
      </c>
      <c r="H67" s="26">
        <f t="shared" si="22"/>
        <v>30</v>
      </c>
      <c r="I67" s="85">
        <f>SUMIF(prod!A$64:A$91,A67,prod!G$64:G$91)</f>
        <v>0</v>
      </c>
      <c r="J67" s="85" t="str">
        <f t="shared" si="8"/>
        <v>NaN</v>
      </c>
      <c r="K67" s="85" t="str">
        <f t="shared" si="9"/>
        <v>NaN</v>
      </c>
      <c r="L67" s="127" t="s">
        <v>550</v>
      </c>
      <c r="M67" s="85" t="s">
        <v>550</v>
      </c>
      <c r="N67" s="85" t="s">
        <v>550</v>
      </c>
    </row>
    <row r="68">
      <c r="A68" s="72" t="s">
        <v>263</v>
      </c>
      <c r="B68" s="26" t="s">
        <v>174</v>
      </c>
      <c r="C68" s="26" t="str">
        <f t="shared" si="5"/>
        <v>ES</v>
      </c>
      <c r="D68" s="126">
        <v>98440.3</v>
      </c>
      <c r="E68" s="85">
        <f t="shared" si="6"/>
        <v>393358.412</v>
      </c>
      <c r="F68" s="26">
        <v>-0.999840318</v>
      </c>
      <c r="G68" s="26">
        <f t="shared" ref="G68:H68" si="23">G17</f>
        <v>10</v>
      </c>
      <c r="H68" s="26">
        <f t="shared" si="23"/>
        <v>30</v>
      </c>
      <c r="I68" s="85">
        <f>SUMIF(prod!A$64:A$91,A68,prod!G$64:G$91)</f>
        <v>3224742</v>
      </c>
      <c r="J68" s="85">
        <f t="shared" si="8"/>
        <v>2931628.253</v>
      </c>
      <c r="K68" s="85">
        <f t="shared" si="9"/>
        <v>43525338.16</v>
      </c>
      <c r="L68" s="127">
        <v>393358.41198091925</v>
      </c>
      <c r="M68" s="85">
        <v>2931628.0</v>
      </c>
      <c r="N68" s="85">
        <v>4.3525338156192325E7</v>
      </c>
    </row>
    <row r="69">
      <c r="A69" s="129" t="s">
        <v>217</v>
      </c>
      <c r="B69" s="26" t="s">
        <v>174</v>
      </c>
      <c r="C69" s="26" t="str">
        <f t="shared" si="5"/>
        <v>ES</v>
      </c>
      <c r="D69" s="130">
        <f>D54</f>
        <v>79079.1</v>
      </c>
      <c r="E69" s="85">
        <f t="shared" si="6"/>
        <v>415553.2517</v>
      </c>
      <c r="F69" s="131">
        <f>F54</f>
        <v>-0.823575397</v>
      </c>
      <c r="G69" s="26">
        <f t="shared" ref="G69:H69" si="24">G18</f>
        <v>10</v>
      </c>
      <c r="H69" s="26">
        <f t="shared" si="24"/>
        <v>30</v>
      </c>
      <c r="I69" s="85">
        <f>SUMIF(prod!A$64:A$91,A69,prod!G$64:G$91)</f>
        <v>97191</v>
      </c>
      <c r="J69" s="85">
        <f t="shared" si="8"/>
        <v>89853.71827</v>
      </c>
      <c r="K69" s="85">
        <f t="shared" si="9"/>
        <v>1493947.381</v>
      </c>
      <c r="L69" s="127">
        <v>415553.2517008041</v>
      </c>
      <c r="M69" s="85">
        <v>89854.0</v>
      </c>
      <c r="N69" s="85">
        <v>1493947.381379366</v>
      </c>
    </row>
    <row r="70">
      <c r="A70" s="26" t="s">
        <v>192</v>
      </c>
      <c r="B70" s="26" t="s">
        <v>174</v>
      </c>
      <c r="C70" s="26" t="str">
        <f t="shared" si="5"/>
        <v>ES</v>
      </c>
      <c r="D70" s="126">
        <v>2251426.15</v>
      </c>
      <c r="E70" s="85">
        <f t="shared" si="6"/>
        <v>7353304.514</v>
      </c>
      <c r="F70" s="26">
        <v>-1.14902455</v>
      </c>
      <c r="G70" s="26">
        <f t="shared" ref="G70:H70" si="25">G19</f>
        <v>10</v>
      </c>
      <c r="H70" s="26">
        <f t="shared" si="25"/>
        <v>30</v>
      </c>
      <c r="I70" s="85">
        <f>SUMIF(prod!A$64:A$91,A70,prod!G$64:G$91)</f>
        <v>27499806</v>
      </c>
      <c r="J70" s="85">
        <f t="shared" si="8"/>
        <v>24647247.07</v>
      </c>
      <c r="K70" s="85">
        <f t="shared" si="9"/>
        <v>333721885.9</v>
      </c>
      <c r="L70" s="127">
        <v>7353304.514322632</v>
      </c>
      <c r="M70" s="85">
        <v>2.4647247E7</v>
      </c>
      <c r="N70" s="85">
        <v>3.3372188590108323E8</v>
      </c>
    </row>
    <row r="71">
      <c r="A71" s="19" t="s">
        <v>559</v>
      </c>
      <c r="B71" s="26" t="s">
        <v>174</v>
      </c>
      <c r="C71" s="26" t="str">
        <f t="shared" si="5"/>
        <v>ES</v>
      </c>
      <c r="D71" s="86"/>
      <c r="E71" s="85" t="str">
        <f t="shared" si="6"/>
        <v>NaN</v>
      </c>
      <c r="G71" s="26">
        <f t="shared" ref="G71:H71" si="26">G20</f>
        <v>10</v>
      </c>
      <c r="H71" s="26">
        <f t="shared" si="26"/>
        <v>30</v>
      </c>
      <c r="I71" s="85">
        <f>SUMIF(prod!A$64:A$91,A71,prod!G$64:G$91)</f>
        <v>0</v>
      </c>
      <c r="J71" s="85" t="str">
        <f t="shared" si="8"/>
        <v>NaN</v>
      </c>
      <c r="K71" s="85" t="str">
        <f t="shared" si="9"/>
        <v>NaN</v>
      </c>
      <c r="L71" s="127" t="s">
        <v>550</v>
      </c>
      <c r="M71" s="85" t="s">
        <v>550</v>
      </c>
      <c r="N71" s="85" t="s">
        <v>550</v>
      </c>
    </row>
    <row r="72">
      <c r="A72" s="19" t="s">
        <v>560</v>
      </c>
      <c r="B72" s="26" t="s">
        <v>174</v>
      </c>
      <c r="C72" s="26" t="str">
        <f t="shared" si="5"/>
        <v>ES</v>
      </c>
      <c r="D72" s="86"/>
      <c r="E72" s="85" t="str">
        <f t="shared" si="6"/>
        <v>NaN</v>
      </c>
      <c r="G72" s="26">
        <f t="shared" ref="G72:H72" si="27">G21</f>
        <v>10</v>
      </c>
      <c r="H72" s="26">
        <f t="shared" si="27"/>
        <v>30</v>
      </c>
      <c r="I72" s="85">
        <f>SUMIF(prod!A$64:A$91,A72,prod!G$64:G$91)</f>
        <v>0</v>
      </c>
      <c r="J72" s="85" t="str">
        <f t="shared" si="8"/>
        <v>NaN</v>
      </c>
      <c r="K72" s="85" t="str">
        <f t="shared" si="9"/>
        <v>NaN</v>
      </c>
      <c r="L72" s="127" t="s">
        <v>550</v>
      </c>
      <c r="M72" s="85" t="s">
        <v>550</v>
      </c>
      <c r="N72" s="85" t="s">
        <v>550</v>
      </c>
    </row>
    <row r="73">
      <c r="A73" s="19" t="s">
        <v>561</v>
      </c>
      <c r="B73" s="26" t="s">
        <v>174</v>
      </c>
      <c r="C73" s="26" t="str">
        <f t="shared" si="5"/>
        <v>ES</v>
      </c>
      <c r="D73" s="86"/>
      <c r="E73" s="85" t="str">
        <f t="shared" si="6"/>
        <v>NaN</v>
      </c>
      <c r="G73" s="26">
        <f t="shared" ref="G73:H73" si="28">G22</f>
        <v>10</v>
      </c>
      <c r="H73" s="26">
        <f t="shared" si="28"/>
        <v>30</v>
      </c>
      <c r="I73" s="85">
        <f>SUMIF(prod!A$64:A$91,A73,prod!G$64:G$91)</f>
        <v>0</v>
      </c>
      <c r="J73" s="85" t="str">
        <f t="shared" si="8"/>
        <v>NaN</v>
      </c>
      <c r="K73" s="85" t="str">
        <f t="shared" si="9"/>
        <v>NaN</v>
      </c>
      <c r="L73" s="127" t="s">
        <v>550</v>
      </c>
      <c r="M73" s="85" t="s">
        <v>550</v>
      </c>
      <c r="N73" s="85" t="s">
        <v>550</v>
      </c>
    </row>
    <row r="74">
      <c r="A74" s="26" t="s">
        <v>202</v>
      </c>
      <c r="B74" s="26" t="s">
        <v>174</v>
      </c>
      <c r="C74" s="26" t="str">
        <f t="shared" si="5"/>
        <v>ES</v>
      </c>
      <c r="D74" s="126">
        <v>94601.7</v>
      </c>
      <c r="E74" s="85">
        <f t="shared" si="6"/>
        <v>1484411.978</v>
      </c>
      <c r="F74" s="26">
        <v>-0.271816485</v>
      </c>
      <c r="G74" s="26">
        <f t="shared" ref="G74:H74" si="29">G23</f>
        <v>10</v>
      </c>
      <c r="H74" s="26">
        <f t="shared" si="29"/>
        <v>30</v>
      </c>
      <c r="I74" s="85">
        <f>SUMIF(prod!A$64:A$91,A74,prod!G$64:G$91)</f>
        <v>1104798</v>
      </c>
      <c r="J74" s="85">
        <f t="shared" si="8"/>
        <v>1076543.704</v>
      </c>
      <c r="K74" s="85">
        <f t="shared" si="9"/>
        <v>26291058.58</v>
      </c>
      <c r="L74" s="127">
        <v>1484411.9783306522</v>
      </c>
      <c r="M74" s="85">
        <v>1076544.0</v>
      </c>
      <c r="N74" s="85">
        <v>2.6291058584746793E7</v>
      </c>
    </row>
    <row r="75">
      <c r="A75" s="19" t="s">
        <v>562</v>
      </c>
      <c r="B75" s="26" t="s">
        <v>174</v>
      </c>
      <c r="C75" s="26" t="str">
        <f t="shared" si="5"/>
        <v>ES</v>
      </c>
      <c r="D75" s="86"/>
      <c r="E75" s="85" t="str">
        <f t="shared" si="6"/>
        <v>NaN</v>
      </c>
      <c r="G75" s="26">
        <f t="shared" ref="G75:H75" si="30">G24</f>
        <v>10</v>
      </c>
      <c r="H75" s="26">
        <f t="shared" si="30"/>
        <v>30</v>
      </c>
      <c r="I75" s="85">
        <f>SUMIF(prod!A$64:A$91,A75,prod!G$64:G$91)</f>
        <v>0</v>
      </c>
      <c r="J75" s="85" t="str">
        <f t="shared" si="8"/>
        <v>NaN</v>
      </c>
      <c r="K75" s="85" t="str">
        <f t="shared" si="9"/>
        <v>NaN</v>
      </c>
      <c r="L75" s="127" t="s">
        <v>550</v>
      </c>
      <c r="M75" s="85" t="s">
        <v>550</v>
      </c>
      <c r="N75" s="85" t="s">
        <v>550</v>
      </c>
    </row>
    <row r="76">
      <c r="A76" s="26" t="s">
        <v>214</v>
      </c>
      <c r="B76" s="26" t="s">
        <v>174</v>
      </c>
      <c r="C76" s="26" t="str">
        <f t="shared" si="5"/>
        <v>ES</v>
      </c>
      <c r="D76" s="126">
        <v>113477.58</v>
      </c>
      <c r="E76" s="85">
        <f t="shared" si="6"/>
        <v>813207.9082</v>
      </c>
      <c r="F76" s="26">
        <v>-0.648357797</v>
      </c>
      <c r="G76" s="26">
        <f t="shared" ref="G76:H76" si="31">G25</f>
        <v>10</v>
      </c>
      <c r="H76" s="26">
        <f t="shared" si="31"/>
        <v>30</v>
      </c>
      <c r="I76" s="85">
        <f>SUMIF(prod!A$64:A$91,A76,prod!G$64:G$91)</f>
        <v>224962</v>
      </c>
      <c r="J76" s="85">
        <f t="shared" si="8"/>
        <v>211481.2624</v>
      </c>
      <c r="K76" s="85">
        <f t="shared" si="9"/>
        <v>3953332.159</v>
      </c>
      <c r="L76" s="127">
        <v>813207.9081767946</v>
      </c>
      <c r="M76" s="85">
        <v>211481.0</v>
      </c>
      <c r="N76" s="85">
        <v>3953332.1585450633</v>
      </c>
    </row>
    <row r="77">
      <c r="A77" s="19" t="s">
        <v>563</v>
      </c>
      <c r="B77" s="26" t="s">
        <v>174</v>
      </c>
      <c r="C77" s="26" t="str">
        <f t="shared" si="5"/>
        <v>ES</v>
      </c>
      <c r="D77" s="86"/>
      <c r="E77" s="85" t="str">
        <f t="shared" si="6"/>
        <v>NaN</v>
      </c>
      <c r="G77" s="26">
        <f t="shared" ref="G77:H77" si="32">G26</f>
        <v>10</v>
      </c>
      <c r="H77" s="26">
        <f t="shared" si="32"/>
        <v>30</v>
      </c>
      <c r="I77" s="85">
        <f>SUMIF(prod!A$64:A$91,A77,prod!G$64:G$91)</f>
        <v>0</v>
      </c>
      <c r="J77" s="85" t="str">
        <f t="shared" si="8"/>
        <v>NaN</v>
      </c>
      <c r="K77" s="85" t="str">
        <f t="shared" si="9"/>
        <v>NaN</v>
      </c>
      <c r="L77" s="127" t="s">
        <v>550</v>
      </c>
      <c r="M77" s="85" t="s">
        <v>550</v>
      </c>
      <c r="N77" s="85" t="s">
        <v>550</v>
      </c>
    </row>
    <row r="78">
      <c r="A78" s="72" t="s">
        <v>250</v>
      </c>
      <c r="B78" s="26" t="s">
        <v>174</v>
      </c>
      <c r="C78" s="26" t="str">
        <f t="shared" si="5"/>
        <v>MT</v>
      </c>
      <c r="D78" s="126">
        <v>46257.89439</v>
      </c>
      <c r="E78" s="85">
        <f t="shared" si="6"/>
        <v>260009.162</v>
      </c>
      <c r="F78" s="26">
        <v>-0.783696979</v>
      </c>
      <c r="G78" s="26">
        <f t="shared" ref="G78:H78" si="33">G27</f>
        <v>10</v>
      </c>
      <c r="H78" s="26">
        <f t="shared" si="33"/>
        <v>30</v>
      </c>
      <c r="I78" s="85">
        <f>SUMIF(prod!A$64:A$91,A78,prod!G$64:G$91)</f>
        <v>10442392</v>
      </c>
      <c r="J78" s="85">
        <f t="shared" si="8"/>
        <v>9690823.192</v>
      </c>
      <c r="K78" s="85">
        <f t="shared" si="9"/>
        <v>165411686.5</v>
      </c>
      <c r="L78" s="127">
        <v>260009.1620118856</v>
      </c>
      <c r="M78" s="85">
        <v>9690823.0</v>
      </c>
      <c r="N78" s="85">
        <v>1.6541168646623877E8</v>
      </c>
    </row>
    <row r="79">
      <c r="A79" s="19" t="s">
        <v>564</v>
      </c>
      <c r="B79" s="26" t="s">
        <v>174</v>
      </c>
      <c r="C79" s="26" t="str">
        <f t="shared" si="5"/>
        <v>ES</v>
      </c>
      <c r="D79" s="126"/>
      <c r="E79" s="85" t="str">
        <f t="shared" si="6"/>
        <v>NaN</v>
      </c>
      <c r="F79" s="26"/>
      <c r="G79" s="26">
        <f t="shared" ref="G79:H79" si="34">G28</f>
        <v>10</v>
      </c>
      <c r="H79" s="26">
        <f t="shared" si="34"/>
        <v>30</v>
      </c>
      <c r="I79" s="85">
        <f>SUMIF(prod!A$64:A$91,A79,prod!G$64:G$91)</f>
        <v>0</v>
      </c>
      <c r="J79" s="85" t="str">
        <f t="shared" si="8"/>
        <v>NaN</v>
      </c>
      <c r="K79" s="85" t="str">
        <f t="shared" si="9"/>
        <v>NaN</v>
      </c>
      <c r="L79" s="127" t="s">
        <v>550</v>
      </c>
      <c r="M79" s="85" t="s">
        <v>550</v>
      </c>
      <c r="N79" s="85" t="s">
        <v>550</v>
      </c>
    </row>
    <row r="80">
      <c r="A80" s="72" t="s">
        <v>194</v>
      </c>
      <c r="B80" s="26" t="s">
        <v>174</v>
      </c>
      <c r="C80" s="26" t="str">
        <f t="shared" si="5"/>
        <v>MT</v>
      </c>
      <c r="D80" s="126">
        <v>183494.9105</v>
      </c>
      <c r="E80" s="85">
        <f t="shared" si="6"/>
        <v>625510.625</v>
      </c>
      <c r="F80" s="26">
        <v>-1.11561953</v>
      </c>
      <c r="G80" s="26">
        <f t="shared" ref="G80:H80" si="35">G29</f>
        <v>5</v>
      </c>
      <c r="H80" s="26">
        <f t="shared" si="35"/>
        <v>30</v>
      </c>
      <c r="I80" s="85">
        <f>SUMIF(prod!A$64:A$91,A80,prod!G$64:G$91)</f>
        <v>84420597</v>
      </c>
      <c r="J80" s="85">
        <f t="shared" si="8"/>
        <v>68883035.09</v>
      </c>
      <c r="K80" s="85">
        <f t="shared" si="9"/>
        <v>699674710.7</v>
      </c>
      <c r="L80" s="127">
        <v>625510.6250294177</v>
      </c>
      <c r="M80" s="85">
        <v>6.8883035E7</v>
      </c>
      <c r="N80" s="85">
        <v>6.996747107386905E8</v>
      </c>
    </row>
    <row r="81">
      <c r="A81" s="72" t="s">
        <v>222</v>
      </c>
      <c r="B81" s="26" t="s">
        <v>174</v>
      </c>
      <c r="C81" s="26" t="str">
        <f t="shared" si="5"/>
        <v>ES</v>
      </c>
      <c r="D81" s="126">
        <v>1575.0</v>
      </c>
      <c r="E81" s="85">
        <f t="shared" si="6"/>
        <v>8735.942342</v>
      </c>
      <c r="F81" s="26">
        <v>-0.791480635</v>
      </c>
      <c r="G81" s="26">
        <f t="shared" ref="G81:H81" si="36">G30</f>
        <v>10</v>
      </c>
      <c r="H81" s="26">
        <f t="shared" si="36"/>
        <v>30</v>
      </c>
      <c r="I81" s="85">
        <f>SUMIF(prod!A$64:A$91,A81,prod!G$64:G$91)</f>
        <v>2</v>
      </c>
      <c r="J81" s="85">
        <f t="shared" si="8"/>
        <v>1.854677857</v>
      </c>
      <c r="K81" s="85">
        <f t="shared" si="9"/>
        <v>31.49484627</v>
      </c>
      <c r="L81" s="127">
        <v>8735.94234194504</v>
      </c>
      <c r="M81" s="85">
        <v>2.0</v>
      </c>
      <c r="N81" s="85">
        <v>31.494846273755737</v>
      </c>
    </row>
    <row r="82">
      <c r="A82" s="19" t="s">
        <v>565</v>
      </c>
      <c r="B82" s="26" t="s">
        <v>174</v>
      </c>
      <c r="C82" s="26" t="str">
        <f t="shared" si="5"/>
        <v>ES</v>
      </c>
      <c r="D82" s="126"/>
      <c r="E82" s="85" t="str">
        <f t="shared" si="6"/>
        <v>NaN</v>
      </c>
      <c r="F82" s="26"/>
      <c r="G82" s="26">
        <f t="shared" ref="G82:H82" si="37">G31</f>
        <v>10</v>
      </c>
      <c r="H82" s="26">
        <f t="shared" si="37"/>
        <v>30</v>
      </c>
      <c r="I82" s="85">
        <f>SUMIF(prod!A$64:A$91,A82,prod!G$64:G$91)</f>
        <v>0</v>
      </c>
      <c r="J82" s="85" t="str">
        <f t="shared" si="8"/>
        <v>NaN</v>
      </c>
      <c r="K82" s="85" t="str">
        <f t="shared" si="9"/>
        <v>NaN</v>
      </c>
      <c r="L82" s="127" t="s">
        <v>550</v>
      </c>
      <c r="M82" s="85" t="s">
        <v>550</v>
      </c>
      <c r="N82" s="85" t="s">
        <v>550</v>
      </c>
    </row>
    <row r="83">
      <c r="A83" s="19" t="s">
        <v>566</v>
      </c>
      <c r="B83" s="26" t="s">
        <v>174</v>
      </c>
      <c r="C83" s="26" t="str">
        <f t="shared" si="5"/>
        <v>ES</v>
      </c>
      <c r="D83" s="126"/>
      <c r="E83" s="85" t="str">
        <f t="shared" si="6"/>
        <v>NaN</v>
      </c>
      <c r="F83" s="26"/>
      <c r="G83" s="26">
        <f t="shared" ref="G83:H83" si="38">G32</f>
        <v>10</v>
      </c>
      <c r="H83" s="26">
        <f t="shared" si="38"/>
        <v>30</v>
      </c>
      <c r="I83" s="85">
        <f>SUMIF(prod!A$64:A$91,A83,prod!G$64:G$91)</f>
        <v>0</v>
      </c>
      <c r="J83" s="85" t="str">
        <f t="shared" si="8"/>
        <v>NaN</v>
      </c>
      <c r="K83" s="85" t="str">
        <f t="shared" si="9"/>
        <v>NaN</v>
      </c>
      <c r="L83" s="127" t="s">
        <v>550</v>
      </c>
      <c r="M83" s="85" t="s">
        <v>550</v>
      </c>
      <c r="N83" s="85" t="s">
        <v>550</v>
      </c>
    </row>
    <row r="84">
      <c r="A84" s="26" t="s">
        <v>206</v>
      </c>
      <c r="B84" s="26" t="s">
        <v>174</v>
      </c>
      <c r="C84" s="26" t="str">
        <f t="shared" si="5"/>
        <v>NM</v>
      </c>
      <c r="D84" s="126">
        <v>289197.6992</v>
      </c>
      <c r="E84" s="85">
        <f t="shared" si="6"/>
        <v>829972.7226</v>
      </c>
      <c r="F84" s="26">
        <v>-1.257051014</v>
      </c>
      <c r="G84" s="26">
        <f t="shared" ref="G84:H84" si="39">G33</f>
        <v>5</v>
      </c>
      <c r="H84" s="26">
        <f t="shared" si="39"/>
        <v>30</v>
      </c>
      <c r="I84" s="85">
        <f>SUMIF(prod!A$64:A$91,A84,prod!G$64:G$91)</f>
        <v>1141952863</v>
      </c>
      <c r="J84" s="85">
        <f t="shared" si="8"/>
        <v>908057421.1</v>
      </c>
      <c r="K84" s="85">
        <f t="shared" si="9"/>
        <v>8244637251</v>
      </c>
      <c r="L84" s="127">
        <v>829972.7226246529</v>
      </c>
      <c r="M84" s="85">
        <v>9.08057421E8</v>
      </c>
      <c r="N84" s="85">
        <v>8.2446372506215515E9</v>
      </c>
    </row>
    <row r="85">
      <c r="A85" s="129" t="s">
        <v>286</v>
      </c>
      <c r="B85" s="26" t="s">
        <v>174</v>
      </c>
      <c r="C85" s="26" t="str">
        <f t="shared" si="5"/>
        <v>NV</v>
      </c>
      <c r="D85" s="130">
        <f>D57</f>
        <v>77010.19</v>
      </c>
      <c r="E85" s="85">
        <f t="shared" si="6"/>
        <v>330339.4721</v>
      </c>
      <c r="F85" s="131">
        <f>F57</f>
        <v>-0.951728872</v>
      </c>
      <c r="G85" s="26">
        <f t="shared" ref="G85:H85" si="40">G34</f>
        <v>10</v>
      </c>
      <c r="H85" s="26">
        <f t="shared" si="40"/>
        <v>30</v>
      </c>
      <c r="I85" s="85">
        <f>SUMIF(prod!A$64:A$91,A85,prod!G$64:G$91)</f>
        <v>10240</v>
      </c>
      <c r="J85" s="85">
        <f t="shared" si="8"/>
        <v>9352.018195</v>
      </c>
      <c r="K85" s="85">
        <f t="shared" si="9"/>
        <v>143138.3055</v>
      </c>
      <c r="L85" s="127">
        <v>330339.4720617519</v>
      </c>
      <c r="M85" s="85">
        <v>9352.0</v>
      </c>
      <c r="N85" s="85">
        <v>143138.30545984875</v>
      </c>
    </row>
    <row r="86">
      <c r="A86" s="26" t="s">
        <v>398</v>
      </c>
      <c r="B86" s="26" t="s">
        <v>174</v>
      </c>
      <c r="C86" s="26" t="str">
        <f t="shared" si="5"/>
        <v>ES</v>
      </c>
      <c r="D86" s="126">
        <v>1780.85</v>
      </c>
      <c r="E86" s="85">
        <f t="shared" si="6"/>
        <v>38944.30158</v>
      </c>
      <c r="F86" s="26">
        <v>-0.129504545</v>
      </c>
      <c r="G86" s="26">
        <f t="shared" ref="G86:H86" si="41">G35</f>
        <v>10</v>
      </c>
      <c r="H86" s="26">
        <f t="shared" si="41"/>
        <v>30</v>
      </c>
      <c r="I86" s="85">
        <f>SUMIF(prod!A$64:A$91,A86,prod!G$64:G$91)</f>
        <v>5722</v>
      </c>
      <c r="J86" s="85">
        <f t="shared" si="8"/>
        <v>5651.806865</v>
      </c>
      <c r="K86" s="85">
        <f t="shared" si="9"/>
        <v>153523.1638</v>
      </c>
      <c r="L86" s="127">
        <v>38944.301576355545</v>
      </c>
      <c r="M86" s="85">
        <v>5652.0</v>
      </c>
      <c r="N86" s="85">
        <v>153523.16376187906</v>
      </c>
    </row>
    <row r="87">
      <c r="A87" s="72" t="s">
        <v>256</v>
      </c>
      <c r="B87" s="26" t="s">
        <v>174</v>
      </c>
      <c r="C87" s="26" t="str">
        <f t="shared" si="5"/>
        <v>ES</v>
      </c>
      <c r="D87" s="126">
        <v>2117151.43</v>
      </c>
      <c r="E87" s="85">
        <f t="shared" si="6"/>
        <v>4404223.848</v>
      </c>
      <c r="F87" s="26">
        <v>-1.594534185</v>
      </c>
      <c r="G87" s="26">
        <f t="shared" ref="G87:H87" si="42">G36</f>
        <v>10</v>
      </c>
      <c r="H87" s="26">
        <f t="shared" si="42"/>
        <v>30</v>
      </c>
      <c r="I87" s="85">
        <f>SUMIF(prod!A$64:A$91,A87,prod!G$64:G$91)</f>
        <v>3649083</v>
      </c>
      <c r="J87" s="85">
        <f t="shared" si="8"/>
        <v>3134596.831</v>
      </c>
      <c r="K87" s="85">
        <f t="shared" si="9"/>
        <v>32880604.6</v>
      </c>
      <c r="L87" s="127">
        <v>4404223.848002105</v>
      </c>
      <c r="M87" s="85">
        <v>3134597.0</v>
      </c>
      <c r="N87" s="85">
        <v>3.2880604598161545E7</v>
      </c>
    </row>
    <row r="88">
      <c r="A88" s="72" t="s">
        <v>200</v>
      </c>
      <c r="B88" s="26" t="s">
        <v>174</v>
      </c>
      <c r="C88" s="26" t="str">
        <f t="shared" si="5"/>
        <v>NM</v>
      </c>
      <c r="D88" s="126">
        <v>432793.98</v>
      </c>
      <c r="E88" s="85">
        <f t="shared" si="6"/>
        <v>1822162.466</v>
      </c>
      <c r="F88" s="26">
        <v>-0.964204757</v>
      </c>
      <c r="G88" s="26">
        <f t="shared" ref="G88:H88" si="43">G37</f>
        <v>10</v>
      </c>
      <c r="H88" s="26">
        <f t="shared" si="43"/>
        <v>30</v>
      </c>
      <c r="I88" s="85">
        <f>SUMIF(prod!A$64:A$91,A88,prod!G$64:G$91)</f>
        <v>14478710</v>
      </c>
      <c r="J88" s="85">
        <f t="shared" si="8"/>
        <v>13207446.06</v>
      </c>
      <c r="K88" s="85">
        <f t="shared" si="9"/>
        <v>200552167.6</v>
      </c>
      <c r="L88" s="127">
        <v>1822162.4656180765</v>
      </c>
      <c r="M88" s="85">
        <v>1.3207446E7</v>
      </c>
      <c r="N88" s="85">
        <v>2.0055216763740727E8</v>
      </c>
    </row>
    <row r="89">
      <c r="A89" s="128" t="s">
        <v>567</v>
      </c>
      <c r="B89" s="26" t="s">
        <v>174</v>
      </c>
      <c r="C89" s="26" t="str">
        <f t="shared" si="5"/>
        <v>OR</v>
      </c>
      <c r="D89" s="86"/>
      <c r="E89" s="85" t="str">
        <f t="shared" si="6"/>
        <v>NaN</v>
      </c>
      <c r="G89" s="26">
        <f t="shared" ref="G89:H89" si="44">G38</f>
        <v>10</v>
      </c>
      <c r="H89" s="26">
        <f t="shared" si="44"/>
        <v>30</v>
      </c>
      <c r="I89" s="85">
        <f>SUMIF(prod!A$64:A$91,A89,prod!G$64:G$91)</f>
        <v>0</v>
      </c>
      <c r="J89" s="85" t="str">
        <f t="shared" si="8"/>
        <v>NaN</v>
      </c>
      <c r="K89" s="85" t="str">
        <f t="shared" si="9"/>
        <v>NaN</v>
      </c>
      <c r="L89" s="127" t="s">
        <v>550</v>
      </c>
      <c r="M89" s="85" t="s">
        <v>550</v>
      </c>
      <c r="N89" s="85" t="s">
        <v>550</v>
      </c>
    </row>
    <row r="90">
      <c r="A90" s="72" t="s">
        <v>260</v>
      </c>
      <c r="B90" s="26" t="s">
        <v>174</v>
      </c>
      <c r="C90" s="26" t="str">
        <f t="shared" si="5"/>
        <v>ES</v>
      </c>
      <c r="D90" s="126">
        <v>1503746.73</v>
      </c>
      <c r="E90" s="85">
        <f t="shared" si="6"/>
        <v>5542273.858</v>
      </c>
      <c r="F90" s="26">
        <v>-1.057231786</v>
      </c>
      <c r="G90" s="26">
        <f t="shared" ref="G90:H90" si="45">G39</f>
        <v>10</v>
      </c>
      <c r="H90" s="26">
        <f t="shared" si="45"/>
        <v>30</v>
      </c>
      <c r="I90" s="85">
        <f>SUMIF(prod!A$64:A$91,A90,prod!G$64:G$91)</f>
        <v>54450</v>
      </c>
      <c r="J90" s="85">
        <f t="shared" si="8"/>
        <v>49230.72388</v>
      </c>
      <c r="K90" s="85">
        <f t="shared" si="9"/>
        <v>705182.9485</v>
      </c>
      <c r="L90" s="127">
        <v>5542273.858144415</v>
      </c>
      <c r="M90" s="85">
        <v>49231.0</v>
      </c>
      <c r="N90" s="85">
        <v>705182.9485328231</v>
      </c>
    </row>
    <row r="91">
      <c r="A91" s="19" t="s">
        <v>568</v>
      </c>
      <c r="B91" s="26" t="s">
        <v>174</v>
      </c>
      <c r="C91" s="26" t="str">
        <f t="shared" si="5"/>
        <v>ES</v>
      </c>
      <c r="D91" s="86"/>
      <c r="E91" s="85" t="str">
        <f t="shared" si="6"/>
        <v>NaN</v>
      </c>
      <c r="G91" s="26">
        <f t="shared" ref="G91:H91" si="46">G40</f>
        <v>10</v>
      </c>
      <c r="H91" s="26">
        <f t="shared" si="46"/>
        <v>30</v>
      </c>
      <c r="I91" s="85">
        <f>SUMIF(prod!A$64:A$91,A91,prod!G$64:G$91)</f>
        <v>0</v>
      </c>
      <c r="J91" s="85" t="str">
        <f t="shared" si="8"/>
        <v>NaN</v>
      </c>
      <c r="K91" s="85" t="str">
        <f t="shared" si="9"/>
        <v>NaN</v>
      </c>
      <c r="L91" s="127" t="s">
        <v>550</v>
      </c>
      <c r="M91" s="85" t="s">
        <v>550</v>
      </c>
      <c r="N91" s="85" t="s">
        <v>550</v>
      </c>
    </row>
    <row r="92">
      <c r="A92" s="19" t="s">
        <v>569</v>
      </c>
      <c r="B92" s="26" t="s">
        <v>174</v>
      </c>
      <c r="C92" s="26" t="str">
        <f t="shared" si="5"/>
        <v>ES</v>
      </c>
      <c r="D92" s="86"/>
      <c r="E92" s="85" t="str">
        <f t="shared" si="6"/>
        <v>NaN</v>
      </c>
      <c r="G92" s="26">
        <f t="shared" ref="G92:H92" si="47">G41</f>
        <v>10</v>
      </c>
      <c r="H92" s="26">
        <f t="shared" si="47"/>
        <v>30</v>
      </c>
      <c r="I92" s="85">
        <f>SUMIF(prod!A$64:A$91,A92,prod!G$64:G$91)</f>
        <v>0</v>
      </c>
      <c r="J92" s="85" t="str">
        <f t="shared" si="8"/>
        <v>NaN</v>
      </c>
      <c r="K92" s="85" t="str">
        <f t="shared" si="9"/>
        <v>NaN</v>
      </c>
      <c r="L92" s="127" t="s">
        <v>550</v>
      </c>
      <c r="M92" s="85" t="s">
        <v>550</v>
      </c>
      <c r="N92" s="85" t="s">
        <v>550</v>
      </c>
    </row>
    <row r="93">
      <c r="A93" s="72" t="s">
        <v>396</v>
      </c>
      <c r="B93" s="26" t="s">
        <v>174</v>
      </c>
      <c r="C93" s="26" t="str">
        <f t="shared" si="5"/>
        <v>MT</v>
      </c>
      <c r="D93" s="126">
        <v>60106.18</v>
      </c>
      <c r="E93" s="85">
        <f t="shared" si="6"/>
        <v>476646.0708</v>
      </c>
      <c r="F93" s="26">
        <v>-0.595230055</v>
      </c>
      <c r="G93" s="26">
        <f t="shared" ref="G93:H93" si="48">G42</f>
        <v>10</v>
      </c>
      <c r="H93" s="26">
        <f t="shared" si="48"/>
        <v>30</v>
      </c>
      <c r="I93" s="85">
        <f>SUMIF(prod!A$64:A$91,A93,prod!G$64:G$91)</f>
        <v>772480</v>
      </c>
      <c r="J93" s="85">
        <f t="shared" si="8"/>
        <v>729875.9841</v>
      </c>
      <c r="K93" s="85">
        <f t="shared" si="9"/>
        <v>14150340.49</v>
      </c>
      <c r="L93" s="127">
        <v>476646.07078449696</v>
      </c>
      <c r="M93" s="85">
        <v>729876.0</v>
      </c>
      <c r="N93" s="85">
        <v>1.4150340485408427E7</v>
      </c>
    </row>
    <row r="94">
      <c r="A94" s="128" t="s">
        <v>570</v>
      </c>
      <c r="B94" s="26" t="s">
        <v>174</v>
      </c>
      <c r="C94" s="26" t="str">
        <f t="shared" si="5"/>
        <v>ES</v>
      </c>
      <c r="D94" s="86"/>
      <c r="E94" s="85" t="str">
        <f t="shared" si="6"/>
        <v>NaN</v>
      </c>
      <c r="G94" s="26">
        <f t="shared" ref="G94:H94" si="49">G43</f>
        <v>10</v>
      </c>
      <c r="H94" s="26">
        <f t="shared" si="49"/>
        <v>30</v>
      </c>
      <c r="I94" s="85">
        <f>SUMIF(prod!A$64:A$91,A94,prod!G$64:G$91)</f>
        <v>0</v>
      </c>
      <c r="J94" s="85" t="str">
        <f t="shared" si="8"/>
        <v>NaN</v>
      </c>
      <c r="K94" s="85" t="str">
        <f t="shared" si="9"/>
        <v>NaN</v>
      </c>
      <c r="L94" s="127" t="s">
        <v>550</v>
      </c>
      <c r="M94" s="85" t="s">
        <v>550</v>
      </c>
      <c r="N94" s="85" t="s">
        <v>550</v>
      </c>
    </row>
    <row r="95">
      <c r="A95" s="72" t="s">
        <v>190</v>
      </c>
      <c r="B95" s="26" t="s">
        <v>174</v>
      </c>
      <c r="C95" s="26" t="str">
        <f t="shared" si="5"/>
        <v>NM</v>
      </c>
      <c r="D95" s="126">
        <v>482415.12</v>
      </c>
      <c r="E95" s="85">
        <f t="shared" si="6"/>
        <v>2139980.398</v>
      </c>
      <c r="F95" s="26">
        <v>-0.92961443</v>
      </c>
      <c r="G95" s="26">
        <f t="shared" ref="G95:H95" si="50">G44</f>
        <v>10</v>
      </c>
      <c r="H95" s="26">
        <f t="shared" si="50"/>
        <v>30</v>
      </c>
      <c r="I95" s="85">
        <f>SUMIF(prod!A$64:A$91,A95,prod!G$64:G$91)</f>
        <v>21409926</v>
      </c>
      <c r="J95" s="85">
        <f t="shared" si="8"/>
        <v>19594578.64</v>
      </c>
      <c r="K95" s="85">
        <f t="shared" si="9"/>
        <v>304167511.9</v>
      </c>
      <c r="L95" s="127">
        <v>2139980.3982328037</v>
      </c>
      <c r="M95" s="85">
        <v>1.9594579E7</v>
      </c>
      <c r="N95" s="85">
        <v>3.041675118886463E8</v>
      </c>
    </row>
    <row r="96">
      <c r="A96" s="72" t="s">
        <v>196</v>
      </c>
      <c r="B96" s="26" t="s">
        <v>174</v>
      </c>
      <c r="C96" s="26" t="str">
        <f t="shared" si="5"/>
        <v>UT</v>
      </c>
      <c r="D96" s="126">
        <v>109700.7873</v>
      </c>
      <c r="E96" s="85">
        <f t="shared" si="6"/>
        <v>614307.2835</v>
      </c>
      <c r="F96" s="26">
        <v>-0.785885839</v>
      </c>
      <c r="G96" s="26">
        <f t="shared" ref="G96:H96" si="51">G45</f>
        <v>5</v>
      </c>
      <c r="H96" s="26">
        <f t="shared" si="51"/>
        <v>30</v>
      </c>
      <c r="I96" s="85">
        <f>SUMIF(prod!A$64:A$91,A96,prod!G$64:G$91)</f>
        <v>139276421</v>
      </c>
      <c r="J96" s="85">
        <f t="shared" si="8"/>
        <v>120684133.9</v>
      </c>
      <c r="K96" s="85">
        <f t="shared" si="9"/>
        <v>1628264872</v>
      </c>
      <c r="L96" s="127">
        <v>614307.2834662024</v>
      </c>
      <c r="M96" s="85">
        <v>1.20684134E8</v>
      </c>
      <c r="N96" s="85">
        <v>1.6282648717163937E9</v>
      </c>
    </row>
    <row r="97">
      <c r="A97" s="137" t="s">
        <v>209</v>
      </c>
      <c r="B97" s="26" t="s">
        <v>174</v>
      </c>
      <c r="C97" s="26" t="str">
        <f t="shared" si="5"/>
        <v>ES</v>
      </c>
      <c r="D97" s="130">
        <f>D54</f>
        <v>79079.1</v>
      </c>
      <c r="E97" s="85">
        <f t="shared" si="6"/>
        <v>415553.2517</v>
      </c>
      <c r="F97" s="131">
        <f>F54</f>
        <v>-0.823575397</v>
      </c>
      <c r="G97" s="26">
        <f t="shared" ref="G97:H97" si="52">G46</f>
        <v>10</v>
      </c>
      <c r="H97" s="26">
        <f t="shared" si="52"/>
        <v>30</v>
      </c>
      <c r="I97" s="85">
        <f>SUMIF(prod!A$64:A$91,A97,prod!G$64:G$91)</f>
        <v>116552</v>
      </c>
      <c r="J97" s="85">
        <f t="shared" si="8"/>
        <v>107753.09</v>
      </c>
      <c r="K97" s="85">
        <f t="shared" si="9"/>
        <v>1791550.197</v>
      </c>
      <c r="L97" s="127">
        <v>415553.2517008041</v>
      </c>
      <c r="M97" s="85">
        <v>107753.0</v>
      </c>
      <c r="N97" s="85">
        <v>1791550.196978402</v>
      </c>
    </row>
    <row r="98">
      <c r="A98" s="19" t="s">
        <v>571</v>
      </c>
      <c r="B98" s="26" t="s">
        <v>174</v>
      </c>
      <c r="C98" s="26" t="str">
        <f t="shared" si="5"/>
        <v>ES</v>
      </c>
      <c r="D98" s="86"/>
      <c r="E98" s="85" t="str">
        <f t="shared" si="6"/>
        <v>NaN</v>
      </c>
      <c r="G98" s="26">
        <f t="shared" ref="G98:H98" si="53">G47</f>
        <v>10</v>
      </c>
      <c r="H98" s="26">
        <f t="shared" si="53"/>
        <v>30</v>
      </c>
      <c r="I98" s="85">
        <f>SUMIF(prod!A$64:A$91,A98,prod!G$64:G$91)</f>
        <v>0</v>
      </c>
      <c r="J98" s="85" t="str">
        <f t="shared" si="8"/>
        <v>NaN</v>
      </c>
      <c r="K98" s="85" t="str">
        <f t="shared" si="9"/>
        <v>NaN</v>
      </c>
      <c r="L98" s="127" t="s">
        <v>550</v>
      </c>
      <c r="M98" s="85" t="s">
        <v>550</v>
      </c>
      <c r="N98" s="85" t="s">
        <v>550</v>
      </c>
    </row>
    <row r="99">
      <c r="A99" s="19" t="s">
        <v>239</v>
      </c>
      <c r="B99" s="26" t="s">
        <v>174</v>
      </c>
      <c r="C99" s="26" t="str">
        <f t="shared" si="5"/>
        <v>ES</v>
      </c>
      <c r="D99" s="86"/>
      <c r="E99" s="85" t="str">
        <f t="shared" si="6"/>
        <v>NaN</v>
      </c>
      <c r="G99" s="26">
        <f t="shared" ref="G99:H99" si="54">G48</f>
        <v>10</v>
      </c>
      <c r="H99" s="26">
        <f t="shared" si="54"/>
        <v>30</v>
      </c>
      <c r="I99" s="85">
        <f>SUMIF(prod!A$64:A$91,A99,prod!G$64:G$91)</f>
        <v>0</v>
      </c>
      <c r="J99" s="85" t="str">
        <f t="shared" si="8"/>
        <v>NaN</v>
      </c>
      <c r="K99" s="85" t="str">
        <f t="shared" si="9"/>
        <v>NaN</v>
      </c>
      <c r="L99" s="127" t="s">
        <v>550</v>
      </c>
      <c r="M99" s="85" t="s">
        <v>550</v>
      </c>
      <c r="N99" s="85" t="s">
        <v>550</v>
      </c>
    </row>
    <row r="100">
      <c r="A100" s="19" t="s">
        <v>572</v>
      </c>
      <c r="B100" s="26" t="s">
        <v>174</v>
      </c>
      <c r="C100" s="26" t="str">
        <f t="shared" si="5"/>
        <v>ES</v>
      </c>
      <c r="D100" s="126"/>
      <c r="E100" s="85" t="str">
        <f t="shared" si="6"/>
        <v>NaN</v>
      </c>
      <c r="F100" s="26"/>
      <c r="G100" s="26">
        <f t="shared" ref="G100:H100" si="55">G49</f>
        <v>10</v>
      </c>
      <c r="H100" s="26">
        <f t="shared" si="55"/>
        <v>30</v>
      </c>
      <c r="I100" s="85">
        <f>SUMIF(prod!A$64:A$91,A100,prod!G$64:G$91)</f>
        <v>0</v>
      </c>
      <c r="J100" s="85" t="str">
        <f t="shared" si="8"/>
        <v>NaN</v>
      </c>
      <c r="K100" s="85" t="str">
        <f t="shared" si="9"/>
        <v>NaN</v>
      </c>
      <c r="L100" s="127" t="s">
        <v>550</v>
      </c>
      <c r="M100" s="85" t="s">
        <v>550</v>
      </c>
      <c r="N100" s="85" t="s">
        <v>550</v>
      </c>
    </row>
    <row r="101">
      <c r="A101" s="26" t="s">
        <v>220</v>
      </c>
      <c r="B101" s="26" t="s">
        <v>174</v>
      </c>
      <c r="C101" s="26" t="str">
        <f t="shared" si="5"/>
        <v>ES</v>
      </c>
      <c r="D101" s="126">
        <v>1535308.82</v>
      </c>
      <c r="E101" s="85">
        <f t="shared" si="6"/>
        <v>5213300.987</v>
      </c>
      <c r="F101" s="26">
        <v>-1.11862043</v>
      </c>
      <c r="G101" s="26">
        <f t="shared" ref="G101:H101" si="56">G50</f>
        <v>10</v>
      </c>
      <c r="H101" s="26">
        <f t="shared" si="56"/>
        <v>30</v>
      </c>
      <c r="I101" s="85">
        <f>SUMIF(prod!A$64:A$91,A101,prod!G$64:G$91)</f>
        <v>56494</v>
      </c>
      <c r="J101" s="85">
        <f t="shared" si="8"/>
        <v>50780.80981</v>
      </c>
      <c r="K101" s="85">
        <f t="shared" si="9"/>
        <v>700410.837</v>
      </c>
      <c r="L101" s="127">
        <v>5213300.987263411</v>
      </c>
      <c r="M101" s="85">
        <v>50781.0</v>
      </c>
      <c r="N101" s="85">
        <v>700410.8369740255</v>
      </c>
    </row>
    <row r="102">
      <c r="A102" s="72" t="s">
        <v>187</v>
      </c>
      <c r="B102" s="26" t="s">
        <v>174</v>
      </c>
      <c r="C102" s="26" t="str">
        <f t="shared" si="5"/>
        <v>WY</v>
      </c>
      <c r="D102" s="126">
        <v>324013.5766</v>
      </c>
      <c r="E102" s="85">
        <f t="shared" si="6"/>
        <v>1529351.095</v>
      </c>
      <c r="F102" s="26">
        <v>-0.889737416</v>
      </c>
      <c r="G102" s="26">
        <f t="shared" ref="G102:H102" si="57">G51</f>
        <v>5</v>
      </c>
      <c r="H102" s="26">
        <f t="shared" si="57"/>
        <v>30</v>
      </c>
      <c r="I102" s="85">
        <f>SUMIF(prod!A$64:A$91,A102,prod!G$64:G$91)</f>
        <v>1210670154</v>
      </c>
      <c r="J102" s="85">
        <f t="shared" si="8"/>
        <v>1029379035</v>
      </c>
      <c r="K102" s="85">
        <f t="shared" si="9"/>
        <v>12657678353</v>
      </c>
      <c r="L102" s="127">
        <v>1529351.095127641</v>
      </c>
      <c r="M102" s="85">
        <v>1.029379035E9</v>
      </c>
      <c r="N102" s="85">
        <v>1.2657678352603384E10</v>
      </c>
    </row>
    <row r="103">
      <c r="A103" s="132"/>
      <c r="B103" s="133"/>
      <c r="C103" s="133"/>
      <c r="D103" s="134"/>
      <c r="E103" s="135"/>
      <c r="F103" s="136"/>
      <c r="G103" s="136"/>
      <c r="H103" s="136"/>
      <c r="I103" s="136"/>
      <c r="J103" s="136"/>
      <c r="K103" s="136"/>
      <c r="L103" s="136"/>
      <c r="M103" s="136"/>
      <c r="N103" s="136"/>
    </row>
    <row r="104">
      <c r="D104" s="86"/>
      <c r="E104" s="85"/>
      <c r="I104" s="85"/>
      <c r="J104" s="85"/>
      <c r="K104" s="85"/>
      <c r="L104" s="127"/>
      <c r="M104" s="85"/>
      <c r="N104" s="85"/>
    </row>
    <row r="105">
      <c r="D105" s="86"/>
      <c r="E105" s="85"/>
      <c r="I105" s="85"/>
      <c r="J105" s="85"/>
      <c r="K105" s="85"/>
      <c r="L105" s="127"/>
      <c r="M105" s="85"/>
      <c r="N105" s="85"/>
    </row>
    <row r="106">
      <c r="D106" s="86"/>
      <c r="E106" s="85"/>
      <c r="I106" s="85"/>
      <c r="J106" s="85"/>
      <c r="K106" s="85"/>
      <c r="L106" s="127"/>
      <c r="M106" s="85"/>
      <c r="N106" s="85"/>
    </row>
    <row r="107">
      <c r="D107" s="86"/>
      <c r="E107" s="85"/>
      <c r="I107" s="85"/>
      <c r="J107" s="85"/>
      <c r="K107" s="85"/>
      <c r="L107" s="127"/>
      <c r="M107" s="85"/>
      <c r="N107" s="85"/>
    </row>
    <row r="108">
      <c r="D108" s="86"/>
      <c r="E108" s="85"/>
      <c r="I108" s="85"/>
      <c r="J108" s="85"/>
      <c r="K108" s="85"/>
      <c r="L108" s="127"/>
      <c r="M108" s="85"/>
      <c r="N108" s="85"/>
    </row>
    <row r="109">
      <c r="D109" s="86"/>
      <c r="E109" s="85"/>
      <c r="I109" s="85"/>
      <c r="J109" s="85"/>
      <c r="K109" s="85"/>
      <c r="L109" s="127"/>
      <c r="M109" s="85"/>
      <c r="N109" s="85"/>
    </row>
    <row r="110">
      <c r="D110" s="86"/>
      <c r="E110" s="85"/>
      <c r="I110" s="85"/>
      <c r="J110" s="85"/>
      <c r="K110" s="85"/>
      <c r="L110" s="127"/>
      <c r="M110" s="85"/>
      <c r="N110" s="85"/>
    </row>
    <row r="111">
      <c r="D111" s="86"/>
      <c r="E111" s="85"/>
      <c r="I111" s="85"/>
      <c r="J111" s="85"/>
      <c r="K111" s="85"/>
      <c r="L111" s="127"/>
      <c r="M111" s="85"/>
      <c r="N111" s="85"/>
    </row>
    <row r="112">
      <c r="D112" s="86"/>
      <c r="E112" s="85"/>
      <c r="I112" s="85"/>
      <c r="J112" s="85"/>
      <c r="K112" s="85"/>
      <c r="L112" s="127"/>
      <c r="M112" s="85"/>
      <c r="N112" s="85"/>
    </row>
    <row r="113">
      <c r="D113" s="86"/>
      <c r="E113" s="85"/>
      <c r="I113" s="85"/>
      <c r="J113" s="85"/>
      <c r="K113" s="85"/>
      <c r="L113" s="127"/>
      <c r="M113" s="85"/>
      <c r="N113" s="85"/>
    </row>
    <row r="114">
      <c r="D114" s="86"/>
      <c r="E114" s="85"/>
      <c r="I114" s="85"/>
      <c r="J114" s="85"/>
      <c r="K114" s="85"/>
      <c r="L114" s="127"/>
      <c r="M114" s="85"/>
      <c r="N114" s="85"/>
    </row>
    <row r="115">
      <c r="D115" s="86"/>
      <c r="E115" s="85"/>
      <c r="I115" s="85"/>
      <c r="J115" s="85"/>
      <c r="K115" s="85"/>
      <c r="L115" s="127"/>
      <c r="M115" s="85"/>
      <c r="N115" s="85"/>
    </row>
    <row r="116">
      <c r="D116" s="86"/>
      <c r="E116" s="85"/>
      <c r="I116" s="85"/>
      <c r="J116" s="85"/>
      <c r="K116" s="85"/>
      <c r="L116" s="127"/>
      <c r="M116" s="85"/>
      <c r="N116" s="85"/>
    </row>
    <row r="117">
      <c r="D117" s="86"/>
      <c r="E117" s="85"/>
      <c r="I117" s="85"/>
      <c r="J117" s="85"/>
      <c r="K117" s="85"/>
      <c r="L117" s="127"/>
      <c r="M117" s="85"/>
      <c r="N117" s="85"/>
    </row>
    <row r="118">
      <c r="D118" s="86"/>
      <c r="E118" s="85"/>
      <c r="I118" s="85"/>
      <c r="J118" s="85"/>
      <c r="K118" s="85"/>
      <c r="L118" s="127"/>
      <c r="M118" s="85"/>
      <c r="N118" s="85"/>
    </row>
    <row r="119">
      <c r="D119" s="86"/>
      <c r="E119" s="85"/>
      <c r="I119" s="85"/>
      <c r="J119" s="85"/>
      <c r="K119" s="85"/>
      <c r="L119" s="127"/>
      <c r="M119" s="85"/>
      <c r="N119" s="85"/>
    </row>
    <row r="120">
      <c r="D120" s="86"/>
      <c r="E120" s="85"/>
      <c r="I120" s="85"/>
      <c r="J120" s="85"/>
      <c r="K120" s="85"/>
      <c r="L120" s="127"/>
      <c r="M120" s="85"/>
      <c r="N120" s="85"/>
    </row>
    <row r="121">
      <c r="D121" s="86"/>
      <c r="E121" s="85"/>
      <c r="I121" s="85"/>
      <c r="J121" s="85"/>
      <c r="K121" s="85"/>
      <c r="L121" s="127"/>
      <c r="M121" s="85"/>
      <c r="N121" s="85"/>
    </row>
    <row r="122">
      <c r="D122" s="86"/>
      <c r="E122" s="85"/>
      <c r="I122" s="85"/>
      <c r="J122" s="85"/>
      <c r="K122" s="85"/>
      <c r="L122" s="127"/>
      <c r="M122" s="85"/>
      <c r="N122" s="85"/>
    </row>
    <row r="123">
      <c r="D123" s="86"/>
      <c r="E123" s="85"/>
      <c r="I123" s="85"/>
      <c r="J123" s="85"/>
      <c r="K123" s="85"/>
      <c r="L123" s="127"/>
      <c r="M123" s="85"/>
      <c r="N123" s="85"/>
    </row>
    <row r="124">
      <c r="D124" s="86"/>
      <c r="E124" s="85"/>
      <c r="I124" s="85"/>
      <c r="J124" s="85"/>
      <c r="K124" s="85"/>
      <c r="L124" s="127"/>
      <c r="M124" s="85"/>
      <c r="N124" s="85"/>
    </row>
    <row r="125">
      <c r="D125" s="86"/>
      <c r="E125" s="85"/>
      <c r="I125" s="85"/>
      <c r="J125" s="85"/>
      <c r="K125" s="85"/>
      <c r="L125" s="127"/>
      <c r="M125" s="85"/>
      <c r="N125" s="85"/>
    </row>
    <row r="126">
      <c r="D126" s="86"/>
      <c r="E126" s="85"/>
      <c r="I126" s="85"/>
      <c r="J126" s="85"/>
      <c r="K126" s="85"/>
      <c r="L126" s="127"/>
      <c r="M126" s="85"/>
      <c r="N126" s="85"/>
    </row>
    <row r="127">
      <c r="D127" s="86"/>
      <c r="E127" s="85"/>
      <c r="I127" s="85"/>
      <c r="J127" s="85"/>
      <c r="K127" s="85"/>
      <c r="L127" s="127"/>
      <c r="M127" s="85"/>
      <c r="N127" s="85"/>
    </row>
    <row r="128">
      <c r="D128" s="86"/>
      <c r="E128" s="85"/>
      <c r="I128" s="85"/>
      <c r="J128" s="85"/>
      <c r="K128" s="85"/>
      <c r="L128" s="127"/>
      <c r="M128" s="85"/>
      <c r="N128" s="85"/>
    </row>
    <row r="129">
      <c r="D129" s="86"/>
      <c r="E129" s="85"/>
      <c r="I129" s="85"/>
      <c r="J129" s="85"/>
      <c r="K129" s="85"/>
      <c r="L129" s="127"/>
      <c r="M129" s="85"/>
      <c r="N129" s="85"/>
    </row>
    <row r="130">
      <c r="D130" s="86"/>
      <c r="E130" s="85"/>
      <c r="I130" s="85"/>
      <c r="J130" s="85"/>
      <c r="K130" s="85"/>
      <c r="L130" s="127"/>
      <c r="M130" s="85"/>
      <c r="N130" s="85"/>
    </row>
    <row r="131">
      <c r="D131" s="86"/>
      <c r="E131" s="85"/>
      <c r="I131" s="85"/>
      <c r="J131" s="85"/>
      <c r="K131" s="85"/>
      <c r="L131" s="127"/>
      <c r="M131" s="85"/>
      <c r="N131" s="85"/>
    </row>
    <row r="132">
      <c r="D132" s="86"/>
      <c r="E132" s="85"/>
      <c r="I132" s="85"/>
      <c r="J132" s="85"/>
      <c r="K132" s="85"/>
      <c r="L132" s="127"/>
      <c r="M132" s="85"/>
      <c r="N132" s="85"/>
    </row>
    <row r="133">
      <c r="D133" s="86"/>
      <c r="E133" s="85"/>
      <c r="I133" s="85"/>
      <c r="J133" s="85"/>
      <c r="K133" s="85"/>
      <c r="L133" s="127"/>
      <c r="M133" s="85"/>
      <c r="N133" s="85"/>
    </row>
    <row r="134">
      <c r="D134" s="86"/>
      <c r="E134" s="85"/>
      <c r="I134" s="85"/>
      <c r="J134" s="85"/>
      <c r="K134" s="85"/>
      <c r="L134" s="127"/>
      <c r="M134" s="85"/>
      <c r="N134" s="85"/>
    </row>
    <row r="135">
      <c r="D135" s="86"/>
      <c r="E135" s="85"/>
      <c r="I135" s="85"/>
      <c r="J135" s="85"/>
      <c r="K135" s="85"/>
      <c r="L135" s="127"/>
      <c r="M135" s="85"/>
      <c r="N135" s="85"/>
    </row>
    <row r="136">
      <c r="D136" s="86"/>
      <c r="E136" s="85"/>
      <c r="I136" s="85"/>
      <c r="J136" s="85"/>
      <c r="K136" s="85"/>
      <c r="L136" s="127"/>
      <c r="M136" s="85"/>
      <c r="N136" s="85"/>
    </row>
    <row r="137">
      <c r="D137" s="86"/>
      <c r="E137" s="85"/>
      <c r="I137" s="85"/>
      <c r="J137" s="85"/>
      <c r="K137" s="85"/>
      <c r="L137" s="127"/>
      <c r="M137" s="85"/>
      <c r="N137" s="85"/>
    </row>
    <row r="138">
      <c r="D138" s="86"/>
      <c r="E138" s="85"/>
      <c r="I138" s="85"/>
      <c r="J138" s="85"/>
      <c r="K138" s="85"/>
      <c r="L138" s="127"/>
      <c r="M138" s="85"/>
      <c r="N138" s="85"/>
    </row>
    <row r="139">
      <c r="D139" s="86"/>
      <c r="E139" s="85"/>
      <c r="I139" s="85"/>
      <c r="J139" s="85"/>
      <c r="K139" s="85"/>
      <c r="L139" s="127"/>
      <c r="M139" s="85"/>
      <c r="N139" s="85"/>
    </row>
    <row r="140">
      <c r="D140" s="86"/>
      <c r="E140" s="85"/>
      <c r="I140" s="85"/>
      <c r="J140" s="85"/>
      <c r="K140" s="85"/>
      <c r="L140" s="127"/>
      <c r="M140" s="85"/>
      <c r="N140" s="85"/>
    </row>
    <row r="141">
      <c r="D141" s="86"/>
      <c r="E141" s="85"/>
      <c r="I141" s="85"/>
      <c r="J141" s="85"/>
      <c r="K141" s="85"/>
      <c r="L141" s="127"/>
      <c r="M141" s="85"/>
      <c r="N141" s="85"/>
    </row>
    <row r="142">
      <c r="D142" s="86"/>
      <c r="E142" s="85"/>
      <c r="I142" s="85"/>
      <c r="J142" s="85"/>
      <c r="K142" s="85"/>
      <c r="L142" s="127"/>
      <c r="M142" s="85"/>
      <c r="N142" s="85"/>
    </row>
    <row r="143">
      <c r="D143" s="86"/>
      <c r="E143" s="85"/>
      <c r="I143" s="85"/>
      <c r="J143" s="85"/>
      <c r="K143" s="85"/>
      <c r="L143" s="127"/>
      <c r="M143" s="85"/>
      <c r="N143" s="85"/>
    </row>
    <row r="144">
      <c r="D144" s="86"/>
      <c r="E144" s="85"/>
      <c r="I144" s="85"/>
      <c r="J144" s="85"/>
      <c r="K144" s="85"/>
      <c r="L144" s="127"/>
      <c r="M144" s="85"/>
      <c r="N144" s="85"/>
    </row>
    <row r="145">
      <c r="D145" s="86"/>
      <c r="E145" s="85"/>
      <c r="I145" s="85"/>
      <c r="J145" s="85"/>
      <c r="K145" s="85"/>
      <c r="L145" s="127"/>
      <c r="M145" s="85"/>
      <c r="N145" s="85"/>
    </row>
    <row r="146">
      <c r="D146" s="86"/>
      <c r="E146" s="85"/>
      <c r="I146" s="85"/>
      <c r="J146" s="85"/>
      <c r="K146" s="85"/>
      <c r="L146" s="127"/>
      <c r="M146" s="85"/>
      <c r="N146" s="85"/>
    </row>
    <row r="147">
      <c r="D147" s="86"/>
      <c r="E147" s="85"/>
      <c r="I147" s="85"/>
      <c r="J147" s="85"/>
      <c r="K147" s="85"/>
      <c r="L147" s="127"/>
      <c r="M147" s="85"/>
      <c r="N147" s="85"/>
    </row>
    <row r="148">
      <c r="D148" s="86"/>
      <c r="E148" s="85"/>
      <c r="I148" s="85"/>
      <c r="J148" s="85"/>
      <c r="K148" s="85"/>
      <c r="L148" s="127"/>
      <c r="M148" s="85"/>
      <c r="N148" s="85"/>
    </row>
    <row r="149">
      <c r="D149" s="86"/>
      <c r="E149" s="85"/>
      <c r="I149" s="85"/>
      <c r="J149" s="85"/>
      <c r="K149" s="85"/>
      <c r="L149" s="127"/>
      <c r="M149" s="85"/>
      <c r="N149" s="85"/>
    </row>
    <row r="150">
      <c r="D150" s="86"/>
      <c r="E150" s="85"/>
      <c r="I150" s="85"/>
      <c r="J150" s="85"/>
      <c r="K150" s="85"/>
      <c r="L150" s="127"/>
      <c r="M150" s="85"/>
      <c r="N150" s="85"/>
    </row>
    <row r="151">
      <c r="D151" s="86"/>
      <c r="E151" s="85"/>
      <c r="I151" s="85"/>
      <c r="J151" s="85"/>
      <c r="K151" s="85"/>
      <c r="L151" s="127"/>
      <c r="M151" s="85"/>
      <c r="N151" s="85"/>
    </row>
    <row r="152">
      <c r="D152" s="86"/>
      <c r="E152" s="85"/>
      <c r="I152" s="85"/>
      <c r="J152" s="85"/>
      <c r="K152" s="85"/>
      <c r="L152" s="127"/>
      <c r="M152" s="85"/>
      <c r="N152" s="85"/>
    </row>
    <row r="153">
      <c r="D153" s="86"/>
      <c r="E153" s="85"/>
      <c r="I153" s="85"/>
      <c r="J153" s="85"/>
      <c r="K153" s="85"/>
      <c r="L153" s="127"/>
      <c r="M153" s="85"/>
      <c r="N153" s="85"/>
    </row>
    <row r="154">
      <c r="D154" s="86"/>
      <c r="E154" s="85"/>
      <c r="I154" s="85"/>
      <c r="J154" s="85"/>
      <c r="K154" s="85"/>
      <c r="L154" s="127"/>
      <c r="M154" s="85"/>
      <c r="N154" s="85"/>
    </row>
    <row r="155">
      <c r="D155" s="86"/>
      <c r="E155" s="85"/>
      <c r="I155" s="85"/>
      <c r="J155" s="85"/>
      <c r="K155" s="85"/>
      <c r="L155" s="127"/>
      <c r="M155" s="85"/>
      <c r="N155" s="85"/>
    </row>
    <row r="156">
      <c r="D156" s="86"/>
      <c r="E156" s="85"/>
      <c r="I156" s="85"/>
      <c r="J156" s="85"/>
      <c r="K156" s="85"/>
      <c r="L156" s="127"/>
      <c r="M156" s="85"/>
      <c r="N156" s="85"/>
    </row>
    <row r="157">
      <c r="D157" s="86"/>
      <c r="E157" s="85"/>
      <c r="I157" s="85"/>
      <c r="J157" s="85"/>
      <c r="K157" s="85"/>
      <c r="L157" s="127"/>
      <c r="M157" s="85"/>
      <c r="N157" s="85"/>
    </row>
    <row r="158">
      <c r="D158" s="86"/>
      <c r="E158" s="85"/>
      <c r="I158" s="85"/>
      <c r="J158" s="85"/>
      <c r="K158" s="85"/>
      <c r="L158" s="127"/>
      <c r="M158" s="85"/>
      <c r="N158" s="85"/>
    </row>
    <row r="159">
      <c r="D159" s="86"/>
      <c r="E159" s="85"/>
      <c r="I159" s="85"/>
      <c r="J159" s="85"/>
      <c r="K159" s="85"/>
      <c r="L159" s="127"/>
      <c r="M159" s="85"/>
      <c r="N159" s="85"/>
    </row>
    <row r="160">
      <c r="D160" s="86"/>
      <c r="E160" s="85"/>
      <c r="I160" s="85"/>
      <c r="J160" s="85"/>
      <c r="K160" s="85"/>
      <c r="L160" s="127"/>
      <c r="M160" s="85"/>
      <c r="N160" s="85"/>
    </row>
    <row r="161">
      <c r="D161" s="86"/>
      <c r="E161" s="85"/>
      <c r="I161" s="85"/>
      <c r="J161" s="85"/>
      <c r="K161" s="85"/>
      <c r="L161" s="127"/>
      <c r="M161" s="85"/>
      <c r="N161" s="85"/>
    </row>
    <row r="162">
      <c r="D162" s="86"/>
      <c r="E162" s="85"/>
      <c r="I162" s="85"/>
      <c r="J162" s="85"/>
      <c r="K162" s="85"/>
      <c r="L162" s="127"/>
      <c r="M162" s="85"/>
      <c r="N162" s="85"/>
    </row>
    <row r="163">
      <c r="D163" s="86"/>
      <c r="E163" s="85"/>
      <c r="I163" s="85"/>
      <c r="J163" s="85"/>
      <c r="K163" s="85"/>
      <c r="L163" s="127"/>
      <c r="M163" s="85"/>
      <c r="N163" s="85"/>
    </row>
    <row r="164">
      <c r="D164" s="86"/>
      <c r="E164" s="85"/>
      <c r="I164" s="85"/>
      <c r="J164" s="85"/>
      <c r="K164" s="85"/>
      <c r="L164" s="127"/>
      <c r="M164" s="85"/>
      <c r="N164" s="85"/>
    </row>
    <row r="165">
      <c r="D165" s="86"/>
      <c r="E165" s="85"/>
      <c r="I165" s="85"/>
      <c r="J165" s="85"/>
      <c r="K165" s="85"/>
      <c r="L165" s="127"/>
      <c r="M165" s="85"/>
      <c r="N165" s="85"/>
    </row>
    <row r="166">
      <c r="D166" s="86"/>
      <c r="E166" s="85"/>
      <c r="I166" s="85"/>
      <c r="J166" s="85"/>
      <c r="K166" s="85"/>
      <c r="L166" s="127"/>
      <c r="M166" s="85"/>
      <c r="N166" s="85"/>
    </row>
    <row r="167">
      <c r="D167" s="86"/>
      <c r="E167" s="85"/>
      <c r="I167" s="85"/>
      <c r="J167" s="85"/>
      <c r="K167" s="85"/>
      <c r="L167" s="127"/>
      <c r="M167" s="85"/>
      <c r="N167" s="85"/>
    </row>
    <row r="168">
      <c r="D168" s="86"/>
      <c r="E168" s="85"/>
      <c r="I168" s="85"/>
      <c r="J168" s="85"/>
      <c r="K168" s="85"/>
      <c r="L168" s="127"/>
      <c r="M168" s="85"/>
      <c r="N168" s="85"/>
    </row>
    <row r="169">
      <c r="D169" s="86"/>
      <c r="E169" s="85"/>
      <c r="I169" s="85"/>
      <c r="J169" s="85"/>
      <c r="K169" s="85"/>
      <c r="L169" s="127"/>
      <c r="M169" s="85"/>
      <c r="N169" s="85"/>
    </row>
    <row r="170">
      <c r="D170" s="86"/>
      <c r="E170" s="85"/>
      <c r="I170" s="85"/>
      <c r="J170" s="85"/>
      <c r="K170" s="85"/>
      <c r="L170" s="127"/>
      <c r="M170" s="85"/>
      <c r="N170" s="85"/>
    </row>
    <row r="171">
      <c r="D171" s="86"/>
      <c r="E171" s="85"/>
      <c r="I171" s="85"/>
      <c r="J171" s="85"/>
      <c r="K171" s="85"/>
      <c r="L171" s="127"/>
      <c r="M171" s="85"/>
      <c r="N171" s="85"/>
    </row>
    <row r="172">
      <c r="D172" s="86"/>
      <c r="E172" s="85"/>
      <c r="I172" s="85"/>
      <c r="J172" s="85"/>
      <c r="K172" s="85"/>
      <c r="L172" s="127"/>
      <c r="M172" s="85"/>
      <c r="N172" s="85"/>
    </row>
    <row r="173">
      <c r="D173" s="86"/>
      <c r="E173" s="85"/>
      <c r="I173" s="85"/>
      <c r="J173" s="85"/>
      <c r="K173" s="85"/>
      <c r="L173" s="127"/>
      <c r="M173" s="85"/>
      <c r="N173" s="85"/>
    </row>
    <row r="174">
      <c r="D174" s="86"/>
      <c r="E174" s="85"/>
      <c r="I174" s="85"/>
      <c r="J174" s="85"/>
      <c r="K174" s="85"/>
      <c r="L174" s="127"/>
      <c r="M174" s="85"/>
      <c r="N174" s="85"/>
    </row>
    <row r="175">
      <c r="D175" s="86"/>
      <c r="E175" s="85"/>
      <c r="I175" s="85"/>
      <c r="J175" s="85"/>
      <c r="K175" s="85"/>
      <c r="L175" s="127"/>
      <c r="M175" s="85"/>
      <c r="N175" s="85"/>
    </row>
    <row r="176">
      <c r="D176" s="86"/>
      <c r="E176" s="85"/>
      <c r="I176" s="85"/>
      <c r="J176" s="85"/>
      <c r="K176" s="85"/>
      <c r="L176" s="127"/>
      <c r="M176" s="85"/>
      <c r="N176" s="85"/>
    </row>
    <row r="177">
      <c r="D177" s="86"/>
      <c r="E177" s="85"/>
      <c r="I177" s="85"/>
      <c r="J177" s="85"/>
      <c r="K177" s="85"/>
      <c r="L177" s="127"/>
      <c r="M177" s="85"/>
      <c r="N177" s="85"/>
    </row>
    <row r="178">
      <c r="D178" s="86"/>
      <c r="E178" s="85"/>
      <c r="I178" s="85"/>
      <c r="J178" s="85"/>
      <c r="K178" s="85"/>
      <c r="L178" s="127"/>
      <c r="M178" s="85"/>
      <c r="N178" s="85"/>
    </row>
    <row r="179">
      <c r="D179" s="86"/>
      <c r="E179" s="85"/>
      <c r="I179" s="85"/>
      <c r="J179" s="85"/>
      <c r="K179" s="85"/>
      <c r="L179" s="127"/>
      <c r="M179" s="85"/>
      <c r="N179" s="85"/>
    </row>
    <row r="180">
      <c r="D180" s="86"/>
      <c r="E180" s="85"/>
      <c r="I180" s="85"/>
      <c r="J180" s="85"/>
      <c r="K180" s="85"/>
      <c r="L180" s="127"/>
      <c r="M180" s="85"/>
      <c r="N180" s="85"/>
    </row>
    <row r="181">
      <c r="D181" s="86"/>
      <c r="E181" s="85"/>
      <c r="I181" s="85"/>
      <c r="J181" s="85"/>
      <c r="K181" s="85"/>
      <c r="L181" s="127"/>
      <c r="M181" s="85"/>
      <c r="N181" s="85"/>
    </row>
    <row r="182">
      <c r="D182" s="86"/>
      <c r="E182" s="85"/>
      <c r="I182" s="85"/>
      <c r="J182" s="85"/>
      <c r="K182" s="85"/>
      <c r="L182" s="127"/>
      <c r="M182" s="85"/>
      <c r="N182" s="85"/>
    </row>
    <row r="183">
      <c r="D183" s="86"/>
      <c r="E183" s="85"/>
      <c r="I183" s="85"/>
      <c r="J183" s="85"/>
      <c r="K183" s="85"/>
      <c r="L183" s="127"/>
      <c r="M183" s="85"/>
      <c r="N183" s="85"/>
    </row>
    <row r="184">
      <c r="D184" s="86"/>
      <c r="E184" s="85"/>
      <c r="I184" s="85"/>
      <c r="J184" s="85"/>
      <c r="K184" s="85"/>
      <c r="L184" s="127"/>
      <c r="M184" s="85"/>
      <c r="N184" s="85"/>
    </row>
    <row r="185">
      <c r="D185" s="86"/>
      <c r="E185" s="85"/>
      <c r="I185" s="85"/>
      <c r="J185" s="85"/>
      <c r="K185" s="85"/>
      <c r="L185" s="127"/>
      <c r="M185" s="85"/>
      <c r="N185" s="85"/>
    </row>
    <row r="186">
      <c r="D186" s="86"/>
      <c r="E186" s="85"/>
      <c r="I186" s="85"/>
      <c r="J186" s="85"/>
      <c r="K186" s="85"/>
      <c r="L186" s="127"/>
      <c r="M186" s="85"/>
      <c r="N186" s="85"/>
    </row>
    <row r="187">
      <c r="D187" s="86"/>
      <c r="E187" s="85"/>
      <c r="I187" s="85"/>
      <c r="J187" s="85"/>
      <c r="K187" s="85"/>
      <c r="L187" s="127"/>
      <c r="M187" s="85"/>
      <c r="N187" s="85"/>
    </row>
    <row r="188">
      <c r="D188" s="86"/>
      <c r="E188" s="85"/>
      <c r="I188" s="85"/>
      <c r="J188" s="85"/>
      <c r="K188" s="85"/>
      <c r="L188" s="127"/>
      <c r="M188" s="85"/>
      <c r="N188" s="85"/>
    </row>
    <row r="189">
      <c r="D189" s="86"/>
      <c r="E189" s="85"/>
      <c r="I189" s="85"/>
      <c r="J189" s="85"/>
      <c r="K189" s="85"/>
      <c r="L189" s="127"/>
      <c r="M189" s="85"/>
      <c r="N189" s="85"/>
    </row>
    <row r="190">
      <c r="D190" s="86"/>
      <c r="E190" s="85"/>
      <c r="I190" s="85"/>
      <c r="J190" s="85"/>
      <c r="K190" s="85"/>
      <c r="L190" s="127"/>
      <c r="M190" s="85"/>
      <c r="N190" s="85"/>
    </row>
    <row r="191">
      <c r="D191" s="86"/>
      <c r="E191" s="85"/>
      <c r="I191" s="85"/>
      <c r="J191" s="85"/>
      <c r="K191" s="85"/>
      <c r="L191" s="127"/>
      <c r="M191" s="85"/>
      <c r="N191" s="85"/>
    </row>
    <row r="192">
      <c r="D192" s="86"/>
      <c r="E192" s="85"/>
      <c r="I192" s="85"/>
      <c r="J192" s="85"/>
      <c r="K192" s="85"/>
      <c r="L192" s="127"/>
      <c r="M192" s="85"/>
      <c r="N192" s="85"/>
    </row>
    <row r="193">
      <c r="D193" s="86"/>
      <c r="E193" s="85"/>
      <c r="I193" s="85"/>
      <c r="J193" s="85"/>
      <c r="K193" s="85"/>
      <c r="L193" s="127"/>
      <c r="M193" s="85"/>
      <c r="N193" s="85"/>
    </row>
    <row r="194">
      <c r="D194" s="86"/>
      <c r="E194" s="85"/>
      <c r="I194" s="85"/>
      <c r="J194" s="85"/>
      <c r="K194" s="85"/>
      <c r="L194" s="127"/>
      <c r="M194" s="85"/>
      <c r="N194" s="85"/>
    </row>
    <row r="195">
      <c r="D195" s="86"/>
      <c r="E195" s="85"/>
      <c r="I195" s="85"/>
      <c r="J195" s="85"/>
      <c r="K195" s="85"/>
      <c r="L195" s="127"/>
      <c r="M195" s="85"/>
      <c r="N195" s="85"/>
    </row>
    <row r="196">
      <c r="D196" s="86"/>
      <c r="E196" s="85"/>
      <c r="I196" s="85"/>
      <c r="J196" s="85"/>
      <c r="K196" s="85"/>
      <c r="L196" s="127"/>
      <c r="M196" s="85"/>
      <c r="N196" s="85"/>
    </row>
    <row r="197">
      <c r="D197" s="86"/>
      <c r="E197" s="85"/>
      <c r="I197" s="85"/>
      <c r="J197" s="85"/>
      <c r="K197" s="85"/>
      <c r="L197" s="127"/>
      <c r="M197" s="85"/>
      <c r="N197" s="85"/>
    </row>
    <row r="198">
      <c r="D198" s="86"/>
      <c r="E198" s="85"/>
      <c r="I198" s="85"/>
      <c r="J198" s="85"/>
      <c r="K198" s="85"/>
      <c r="L198" s="127"/>
      <c r="M198" s="85"/>
      <c r="N198" s="85"/>
    </row>
    <row r="199">
      <c r="D199" s="86"/>
      <c r="E199" s="85"/>
      <c r="I199" s="85"/>
      <c r="J199" s="85"/>
      <c r="K199" s="85"/>
      <c r="L199" s="127"/>
      <c r="M199" s="85"/>
      <c r="N199" s="85"/>
    </row>
    <row r="200">
      <c r="D200" s="86"/>
      <c r="E200" s="85"/>
      <c r="I200" s="85"/>
      <c r="J200" s="85"/>
      <c r="K200" s="85"/>
      <c r="L200" s="127"/>
      <c r="M200" s="85"/>
      <c r="N200" s="85"/>
    </row>
    <row r="201">
      <c r="D201" s="86"/>
      <c r="E201" s="85"/>
      <c r="I201" s="85"/>
      <c r="J201" s="85"/>
      <c r="K201" s="85"/>
      <c r="L201" s="127"/>
      <c r="M201" s="85"/>
      <c r="N201" s="85"/>
    </row>
    <row r="202">
      <c r="D202" s="86"/>
      <c r="E202" s="85"/>
      <c r="I202" s="85"/>
      <c r="J202" s="85"/>
      <c r="K202" s="85"/>
      <c r="L202" s="127"/>
      <c r="M202" s="85"/>
      <c r="N202" s="85"/>
    </row>
    <row r="203">
      <c r="D203" s="86"/>
      <c r="E203" s="85"/>
      <c r="I203" s="85"/>
      <c r="J203" s="85"/>
      <c r="K203" s="85"/>
      <c r="L203" s="127"/>
      <c r="M203" s="85"/>
      <c r="N203" s="85"/>
    </row>
    <row r="204">
      <c r="D204" s="86"/>
      <c r="E204" s="85"/>
      <c r="I204" s="85"/>
      <c r="J204" s="85"/>
      <c r="K204" s="85"/>
      <c r="L204" s="127"/>
      <c r="M204" s="85"/>
      <c r="N204" s="85"/>
    </row>
    <row r="205">
      <c r="D205" s="86"/>
      <c r="E205" s="85"/>
      <c r="I205" s="85"/>
      <c r="J205" s="85"/>
      <c r="K205" s="85"/>
      <c r="L205" s="127"/>
      <c r="M205" s="85"/>
      <c r="N205" s="85"/>
    </row>
    <row r="206">
      <c r="D206" s="86"/>
      <c r="E206" s="85"/>
      <c r="I206" s="85"/>
      <c r="J206" s="85"/>
      <c r="K206" s="85"/>
      <c r="L206" s="127"/>
      <c r="M206" s="85"/>
      <c r="N206" s="85"/>
    </row>
    <row r="207">
      <c r="D207" s="86"/>
      <c r="E207" s="85"/>
      <c r="I207" s="85"/>
      <c r="J207" s="85"/>
      <c r="K207" s="85"/>
      <c r="L207" s="127"/>
      <c r="M207" s="85"/>
      <c r="N207" s="85"/>
    </row>
    <row r="208">
      <c r="D208" s="86"/>
      <c r="E208" s="85"/>
      <c r="I208" s="85"/>
      <c r="J208" s="85"/>
      <c r="K208" s="85"/>
      <c r="L208" s="127"/>
      <c r="M208" s="85"/>
      <c r="N208" s="85"/>
    </row>
    <row r="209">
      <c r="D209" s="86"/>
      <c r="E209" s="85"/>
      <c r="I209" s="85"/>
      <c r="J209" s="85"/>
      <c r="K209" s="85"/>
      <c r="L209" s="127"/>
      <c r="M209" s="85"/>
      <c r="N209" s="85"/>
    </row>
    <row r="210">
      <c r="D210" s="86"/>
      <c r="E210" s="85"/>
      <c r="I210" s="85"/>
      <c r="J210" s="85"/>
      <c r="K210" s="85"/>
      <c r="L210" s="127"/>
      <c r="M210" s="85"/>
      <c r="N210" s="85"/>
    </row>
    <row r="211">
      <c r="D211" s="86"/>
      <c r="E211" s="85"/>
      <c r="I211" s="85"/>
      <c r="J211" s="85"/>
      <c r="K211" s="85"/>
      <c r="L211" s="127"/>
      <c r="M211" s="85"/>
      <c r="N211" s="85"/>
    </row>
    <row r="212">
      <c r="D212" s="86"/>
      <c r="E212" s="85"/>
      <c r="I212" s="85"/>
      <c r="J212" s="85"/>
      <c r="K212" s="85"/>
      <c r="L212" s="127"/>
      <c r="M212" s="85"/>
      <c r="N212" s="85"/>
    </row>
    <row r="213">
      <c r="D213" s="86"/>
      <c r="E213" s="85"/>
      <c r="I213" s="85"/>
      <c r="J213" s="85"/>
      <c r="K213" s="85"/>
      <c r="L213" s="127"/>
      <c r="M213" s="85"/>
      <c r="N213" s="85"/>
    </row>
    <row r="214">
      <c r="D214" s="86"/>
      <c r="E214" s="85"/>
      <c r="I214" s="85"/>
      <c r="J214" s="85"/>
      <c r="K214" s="85"/>
      <c r="L214" s="127"/>
      <c r="M214" s="85"/>
      <c r="N214" s="85"/>
    </row>
    <row r="215">
      <c r="D215" s="86"/>
      <c r="E215" s="85"/>
      <c r="I215" s="85"/>
      <c r="J215" s="85"/>
      <c r="K215" s="85"/>
      <c r="L215" s="127"/>
      <c r="M215" s="85"/>
      <c r="N215" s="85"/>
    </row>
    <row r="216">
      <c r="D216" s="86"/>
      <c r="E216" s="85"/>
      <c r="I216" s="85"/>
      <c r="J216" s="85"/>
      <c r="K216" s="85"/>
      <c r="L216" s="127"/>
      <c r="M216" s="85"/>
      <c r="N216" s="85"/>
    </row>
    <row r="217">
      <c r="D217" s="86"/>
      <c r="E217" s="85"/>
      <c r="I217" s="85"/>
      <c r="J217" s="85"/>
      <c r="K217" s="85"/>
      <c r="L217" s="127"/>
      <c r="M217" s="85"/>
      <c r="N217" s="85"/>
    </row>
    <row r="218">
      <c r="D218" s="86"/>
      <c r="E218" s="85"/>
      <c r="I218" s="85"/>
      <c r="J218" s="85"/>
      <c r="K218" s="85"/>
      <c r="L218" s="127"/>
      <c r="M218" s="85"/>
      <c r="N218" s="85"/>
    </row>
    <row r="219">
      <c r="D219" s="86"/>
      <c r="E219" s="85"/>
      <c r="I219" s="85"/>
      <c r="J219" s="85"/>
      <c r="K219" s="85"/>
      <c r="L219" s="127"/>
      <c r="M219" s="85"/>
      <c r="N219" s="85"/>
    </row>
    <row r="220">
      <c r="D220" s="86"/>
      <c r="E220" s="85"/>
      <c r="I220" s="85"/>
      <c r="J220" s="85"/>
      <c r="K220" s="85"/>
      <c r="L220" s="127"/>
      <c r="M220" s="85"/>
      <c r="N220" s="85"/>
    </row>
    <row r="221">
      <c r="D221" s="86"/>
      <c r="E221" s="85"/>
      <c r="I221" s="85"/>
      <c r="J221" s="85"/>
      <c r="K221" s="85"/>
      <c r="L221" s="127"/>
      <c r="M221" s="85"/>
      <c r="N221" s="85"/>
    </row>
    <row r="222">
      <c r="D222" s="86"/>
      <c r="E222" s="85"/>
      <c r="I222" s="85"/>
      <c r="J222" s="85"/>
      <c r="K222" s="85"/>
      <c r="L222" s="127"/>
      <c r="M222" s="85"/>
      <c r="N222" s="85"/>
    </row>
    <row r="223">
      <c r="D223" s="86"/>
      <c r="E223" s="85"/>
      <c r="I223" s="85"/>
      <c r="J223" s="85"/>
      <c r="K223" s="85"/>
      <c r="L223" s="127"/>
      <c r="M223" s="85"/>
      <c r="N223" s="85"/>
    </row>
    <row r="224">
      <c r="D224" s="86"/>
      <c r="E224" s="85"/>
      <c r="I224" s="85"/>
      <c r="J224" s="85"/>
      <c r="K224" s="85"/>
      <c r="L224" s="127"/>
      <c r="M224" s="85"/>
      <c r="N224" s="85"/>
    </row>
    <row r="225">
      <c r="D225" s="86"/>
      <c r="E225" s="85"/>
      <c r="I225" s="85"/>
      <c r="J225" s="85"/>
      <c r="K225" s="85"/>
      <c r="L225" s="127"/>
      <c r="M225" s="85"/>
      <c r="N225" s="85"/>
    </row>
    <row r="226">
      <c r="D226" s="86"/>
      <c r="E226" s="85"/>
      <c r="I226" s="85"/>
      <c r="J226" s="85"/>
      <c r="K226" s="85"/>
      <c r="L226" s="127"/>
      <c r="M226" s="85"/>
      <c r="N226" s="85"/>
    </row>
    <row r="227">
      <c r="D227" s="86"/>
      <c r="E227" s="85"/>
      <c r="I227" s="85"/>
      <c r="J227" s="85"/>
      <c r="K227" s="85"/>
      <c r="L227" s="127"/>
      <c r="M227" s="85"/>
      <c r="N227" s="85"/>
    </row>
    <row r="228">
      <c r="D228" s="86"/>
      <c r="E228" s="85"/>
      <c r="I228" s="85"/>
      <c r="J228" s="85"/>
      <c r="K228" s="85"/>
      <c r="L228" s="127"/>
      <c r="M228" s="85"/>
      <c r="N228" s="85"/>
    </row>
    <row r="229">
      <c r="D229" s="86"/>
      <c r="E229" s="85"/>
      <c r="I229" s="85"/>
      <c r="J229" s="85"/>
      <c r="K229" s="85"/>
      <c r="L229" s="127"/>
      <c r="M229" s="85"/>
      <c r="N229" s="85"/>
    </row>
    <row r="230">
      <c r="D230" s="86"/>
      <c r="E230" s="85"/>
      <c r="I230" s="85"/>
      <c r="J230" s="85"/>
      <c r="K230" s="85"/>
      <c r="L230" s="127"/>
      <c r="M230" s="85"/>
      <c r="N230" s="85"/>
    </row>
    <row r="231">
      <c r="D231" s="86"/>
      <c r="E231" s="85"/>
      <c r="I231" s="85"/>
      <c r="J231" s="85"/>
      <c r="K231" s="85"/>
      <c r="L231" s="127"/>
      <c r="M231" s="85"/>
      <c r="N231" s="85"/>
    </row>
    <row r="232">
      <c r="D232" s="86"/>
      <c r="E232" s="85"/>
      <c r="I232" s="85"/>
      <c r="J232" s="85"/>
      <c r="K232" s="85"/>
      <c r="L232" s="127"/>
      <c r="M232" s="85"/>
      <c r="N232" s="85"/>
    </row>
    <row r="233">
      <c r="D233" s="86"/>
      <c r="E233" s="85"/>
      <c r="I233" s="85"/>
      <c r="J233" s="85"/>
      <c r="K233" s="85"/>
      <c r="L233" s="127"/>
      <c r="M233" s="85"/>
      <c r="N233" s="85"/>
    </row>
    <row r="234">
      <c r="D234" s="86"/>
      <c r="E234" s="85"/>
      <c r="I234" s="85"/>
      <c r="J234" s="85"/>
      <c r="K234" s="85"/>
      <c r="L234" s="127"/>
      <c r="M234" s="85"/>
      <c r="N234" s="85"/>
    </row>
    <row r="235">
      <c r="D235" s="86"/>
      <c r="E235" s="85"/>
      <c r="I235" s="85"/>
      <c r="J235" s="85"/>
      <c r="K235" s="85"/>
      <c r="L235" s="127"/>
      <c r="M235" s="85"/>
      <c r="N235" s="85"/>
    </row>
    <row r="236">
      <c r="D236" s="86"/>
      <c r="E236" s="85"/>
      <c r="I236" s="85"/>
      <c r="J236" s="85"/>
      <c r="K236" s="85"/>
      <c r="L236" s="127"/>
      <c r="M236" s="85"/>
      <c r="N236" s="85"/>
    </row>
    <row r="237">
      <c r="D237" s="86"/>
      <c r="E237" s="85"/>
      <c r="I237" s="85"/>
      <c r="J237" s="85"/>
      <c r="K237" s="85"/>
      <c r="L237" s="127"/>
      <c r="M237" s="85"/>
      <c r="N237" s="85"/>
    </row>
    <row r="238">
      <c r="D238" s="86"/>
      <c r="E238" s="85"/>
      <c r="I238" s="85"/>
      <c r="J238" s="85"/>
      <c r="K238" s="85"/>
      <c r="L238" s="127"/>
      <c r="M238" s="85"/>
      <c r="N238" s="85"/>
    </row>
    <row r="239">
      <c r="D239" s="86"/>
      <c r="E239" s="85"/>
      <c r="I239" s="85"/>
      <c r="J239" s="85"/>
      <c r="K239" s="85"/>
      <c r="L239" s="127"/>
      <c r="M239" s="85"/>
      <c r="N239" s="85"/>
    </row>
    <row r="240">
      <c r="D240" s="86"/>
      <c r="E240" s="85"/>
      <c r="I240" s="85"/>
      <c r="J240" s="85"/>
      <c r="K240" s="85"/>
      <c r="L240" s="127"/>
      <c r="M240" s="85"/>
      <c r="N240" s="85"/>
    </row>
    <row r="241">
      <c r="D241" s="86"/>
      <c r="E241" s="85"/>
      <c r="I241" s="85"/>
      <c r="J241" s="85"/>
      <c r="K241" s="85"/>
      <c r="L241" s="127"/>
      <c r="M241" s="85"/>
      <c r="N241" s="85"/>
    </row>
    <row r="242">
      <c r="D242" s="86"/>
      <c r="E242" s="85"/>
      <c r="I242" s="85"/>
      <c r="J242" s="85"/>
      <c r="K242" s="85"/>
      <c r="L242" s="127"/>
      <c r="M242" s="85"/>
      <c r="N242" s="85"/>
    </row>
    <row r="243">
      <c r="D243" s="86"/>
      <c r="E243" s="85"/>
      <c r="I243" s="85"/>
      <c r="J243" s="85"/>
      <c r="K243" s="85"/>
      <c r="L243" s="127"/>
      <c r="M243" s="85"/>
      <c r="N243" s="85"/>
    </row>
    <row r="244">
      <c r="D244" s="86"/>
      <c r="E244" s="85"/>
      <c r="I244" s="85"/>
      <c r="J244" s="85"/>
      <c r="K244" s="85"/>
      <c r="L244" s="127"/>
      <c r="M244" s="85"/>
      <c r="N244" s="85"/>
    </row>
    <row r="245">
      <c r="D245" s="86"/>
      <c r="E245" s="85"/>
      <c r="I245" s="85"/>
      <c r="J245" s="85"/>
      <c r="K245" s="85"/>
      <c r="L245" s="127"/>
      <c r="M245" s="85"/>
      <c r="N245" s="85"/>
    </row>
    <row r="246">
      <c r="D246" s="86"/>
      <c r="E246" s="85"/>
      <c r="I246" s="85"/>
      <c r="J246" s="85"/>
      <c r="K246" s="85"/>
      <c r="L246" s="127"/>
      <c r="M246" s="85"/>
      <c r="N246" s="85"/>
    </row>
    <row r="247">
      <c r="D247" s="86"/>
      <c r="E247" s="85"/>
      <c r="I247" s="85"/>
      <c r="J247" s="85"/>
      <c r="K247" s="85"/>
      <c r="L247" s="127"/>
      <c r="M247" s="85"/>
      <c r="N247" s="85"/>
    </row>
    <row r="248">
      <c r="D248" s="86"/>
      <c r="E248" s="85"/>
      <c r="I248" s="85"/>
      <c r="J248" s="85"/>
      <c r="K248" s="85"/>
      <c r="L248" s="127"/>
      <c r="M248" s="85"/>
      <c r="N248" s="85"/>
    </row>
    <row r="249">
      <c r="D249" s="86"/>
      <c r="E249" s="85"/>
      <c r="I249" s="85"/>
      <c r="J249" s="85"/>
      <c r="K249" s="85"/>
      <c r="L249" s="127"/>
      <c r="M249" s="85"/>
      <c r="N249" s="85"/>
    </row>
    <row r="250">
      <c r="D250" s="86"/>
      <c r="E250" s="85"/>
      <c r="I250" s="85"/>
      <c r="J250" s="85"/>
      <c r="K250" s="85"/>
      <c r="L250" s="127"/>
      <c r="M250" s="85"/>
      <c r="N250" s="85"/>
    </row>
    <row r="251">
      <c r="D251" s="86"/>
      <c r="E251" s="85"/>
      <c r="I251" s="85"/>
      <c r="J251" s="85"/>
      <c r="K251" s="85"/>
      <c r="L251" s="127"/>
      <c r="M251" s="85"/>
      <c r="N251" s="85"/>
    </row>
    <row r="252">
      <c r="D252" s="86"/>
      <c r="E252" s="85"/>
      <c r="I252" s="85"/>
      <c r="J252" s="85"/>
      <c r="K252" s="85"/>
      <c r="L252" s="127"/>
      <c r="M252" s="85"/>
      <c r="N252" s="85"/>
    </row>
    <row r="253">
      <c r="D253" s="86"/>
      <c r="E253" s="85"/>
      <c r="I253" s="85"/>
      <c r="J253" s="85"/>
      <c r="K253" s="85"/>
      <c r="L253" s="127"/>
      <c r="M253" s="85"/>
      <c r="N253" s="85"/>
    </row>
    <row r="254">
      <c r="D254" s="86"/>
      <c r="E254" s="85"/>
      <c r="I254" s="85"/>
      <c r="J254" s="85"/>
      <c r="K254" s="85"/>
      <c r="L254" s="127"/>
      <c r="M254" s="85"/>
      <c r="N254" s="85"/>
    </row>
    <row r="255">
      <c r="D255" s="86"/>
      <c r="E255" s="85"/>
      <c r="I255" s="85"/>
      <c r="J255" s="85"/>
      <c r="K255" s="85"/>
      <c r="L255" s="127"/>
      <c r="M255" s="85"/>
      <c r="N255" s="85"/>
    </row>
    <row r="256">
      <c r="D256" s="86"/>
      <c r="E256" s="85"/>
      <c r="I256" s="85"/>
      <c r="J256" s="85"/>
      <c r="K256" s="85"/>
      <c r="L256" s="127"/>
      <c r="M256" s="85"/>
      <c r="N256" s="85"/>
    </row>
    <row r="257">
      <c r="D257" s="86"/>
      <c r="E257" s="85"/>
      <c r="I257" s="85"/>
      <c r="J257" s="85"/>
      <c r="K257" s="85"/>
      <c r="L257" s="127"/>
      <c r="M257" s="85"/>
      <c r="N257" s="85"/>
    </row>
    <row r="258">
      <c r="D258" s="86"/>
      <c r="E258" s="85"/>
      <c r="I258" s="85"/>
      <c r="J258" s="85"/>
      <c r="K258" s="85"/>
      <c r="L258" s="127"/>
      <c r="M258" s="85"/>
      <c r="N258" s="85"/>
    </row>
    <row r="259">
      <c r="D259" s="86"/>
      <c r="E259" s="85"/>
      <c r="I259" s="85"/>
      <c r="J259" s="85"/>
      <c r="K259" s="85"/>
      <c r="L259" s="127"/>
      <c r="M259" s="85"/>
      <c r="N259" s="85"/>
    </row>
    <row r="260">
      <c r="D260" s="86"/>
      <c r="E260" s="85"/>
      <c r="I260" s="85"/>
      <c r="J260" s="85"/>
      <c r="K260" s="85"/>
      <c r="L260" s="127"/>
      <c r="M260" s="85"/>
      <c r="N260" s="85"/>
    </row>
    <row r="261">
      <c r="D261" s="86"/>
      <c r="E261" s="85"/>
      <c r="I261" s="85"/>
      <c r="J261" s="85"/>
      <c r="K261" s="85"/>
      <c r="L261" s="127"/>
      <c r="M261" s="85"/>
      <c r="N261" s="85"/>
    </row>
    <row r="262">
      <c r="D262" s="86"/>
      <c r="E262" s="85"/>
      <c r="I262" s="85"/>
      <c r="J262" s="85"/>
      <c r="K262" s="85"/>
      <c r="L262" s="127"/>
      <c r="M262" s="85"/>
      <c r="N262" s="85"/>
    </row>
    <row r="263">
      <c r="D263" s="86"/>
      <c r="E263" s="85"/>
      <c r="I263" s="85"/>
      <c r="J263" s="85"/>
      <c r="K263" s="85"/>
      <c r="L263" s="127"/>
      <c r="M263" s="85"/>
      <c r="N263" s="85"/>
    </row>
    <row r="264">
      <c r="D264" s="86"/>
      <c r="E264" s="85"/>
      <c r="I264" s="85"/>
      <c r="J264" s="85"/>
      <c r="K264" s="85"/>
      <c r="L264" s="127"/>
      <c r="M264" s="85"/>
      <c r="N264" s="85"/>
    </row>
    <row r="265">
      <c r="D265" s="86"/>
      <c r="E265" s="85"/>
      <c r="I265" s="85"/>
      <c r="J265" s="85"/>
      <c r="K265" s="85"/>
      <c r="L265" s="127"/>
      <c r="M265" s="85"/>
      <c r="N265" s="85"/>
    </row>
    <row r="266">
      <c r="D266" s="86"/>
      <c r="E266" s="85"/>
      <c r="I266" s="85"/>
      <c r="J266" s="85"/>
      <c r="K266" s="85"/>
      <c r="L266" s="127"/>
      <c r="M266" s="85"/>
      <c r="N266" s="85"/>
    </row>
    <row r="267">
      <c r="D267" s="86"/>
      <c r="E267" s="85"/>
      <c r="I267" s="85"/>
      <c r="J267" s="85"/>
      <c r="K267" s="85"/>
      <c r="L267" s="127"/>
      <c r="M267" s="85"/>
      <c r="N267" s="85"/>
    </row>
    <row r="268">
      <c r="D268" s="86"/>
      <c r="E268" s="85"/>
      <c r="I268" s="85"/>
      <c r="J268" s="85"/>
      <c r="K268" s="85"/>
      <c r="L268" s="127"/>
      <c r="M268" s="85"/>
      <c r="N268" s="85"/>
    </row>
    <row r="269">
      <c r="D269" s="86"/>
      <c r="E269" s="85"/>
      <c r="I269" s="85"/>
      <c r="J269" s="85"/>
      <c r="K269" s="85"/>
      <c r="L269" s="127"/>
      <c r="M269" s="85"/>
      <c r="N269" s="85"/>
    </row>
    <row r="270">
      <c r="D270" s="86"/>
      <c r="E270" s="85"/>
      <c r="I270" s="85"/>
      <c r="J270" s="85"/>
      <c r="K270" s="85"/>
      <c r="L270" s="127"/>
      <c r="M270" s="85"/>
      <c r="N270" s="85"/>
    </row>
    <row r="271">
      <c r="D271" s="86"/>
      <c r="E271" s="85"/>
      <c r="I271" s="85"/>
      <c r="J271" s="85"/>
      <c r="K271" s="85"/>
      <c r="L271" s="127"/>
      <c r="M271" s="85"/>
      <c r="N271" s="85"/>
    </row>
    <row r="272">
      <c r="D272" s="86"/>
      <c r="E272" s="85"/>
      <c r="I272" s="85"/>
      <c r="J272" s="85"/>
      <c r="K272" s="85"/>
      <c r="L272" s="127"/>
      <c r="M272" s="85"/>
      <c r="N272" s="85"/>
    </row>
    <row r="273">
      <c r="D273" s="86"/>
      <c r="E273" s="85"/>
      <c r="I273" s="85"/>
      <c r="J273" s="85"/>
      <c r="K273" s="85"/>
      <c r="L273" s="127"/>
      <c r="M273" s="85"/>
      <c r="N273" s="85"/>
    </row>
    <row r="274">
      <c r="D274" s="86"/>
      <c r="E274" s="85"/>
      <c r="I274" s="85"/>
      <c r="J274" s="85"/>
      <c r="K274" s="85"/>
      <c r="L274" s="127"/>
      <c r="M274" s="85"/>
      <c r="N274" s="85"/>
    </row>
    <row r="275">
      <c r="D275" s="86"/>
      <c r="E275" s="85"/>
      <c r="I275" s="85"/>
      <c r="J275" s="85"/>
      <c r="K275" s="85"/>
      <c r="L275" s="127"/>
      <c r="M275" s="85"/>
      <c r="N275" s="85"/>
    </row>
    <row r="276">
      <c r="D276" s="86"/>
      <c r="E276" s="85"/>
      <c r="I276" s="85"/>
      <c r="J276" s="85"/>
      <c r="K276" s="85"/>
      <c r="L276" s="127"/>
      <c r="M276" s="85"/>
      <c r="N276" s="85"/>
    </row>
    <row r="277">
      <c r="D277" s="86"/>
      <c r="E277" s="85"/>
      <c r="I277" s="85"/>
      <c r="J277" s="85"/>
      <c r="K277" s="85"/>
      <c r="L277" s="127"/>
      <c r="M277" s="85"/>
      <c r="N277" s="85"/>
    </row>
    <row r="278">
      <c r="D278" s="86"/>
      <c r="E278" s="85"/>
      <c r="I278" s="85"/>
      <c r="J278" s="85"/>
      <c r="K278" s="85"/>
      <c r="L278" s="127"/>
      <c r="M278" s="85"/>
      <c r="N278" s="85"/>
    </row>
    <row r="279">
      <c r="D279" s="86"/>
      <c r="E279" s="85"/>
      <c r="I279" s="85"/>
      <c r="J279" s="85"/>
      <c r="K279" s="85"/>
      <c r="L279" s="127"/>
      <c r="M279" s="85"/>
      <c r="N279" s="85"/>
    </row>
    <row r="280">
      <c r="D280" s="86"/>
      <c r="E280" s="85"/>
      <c r="I280" s="85"/>
      <c r="J280" s="85"/>
      <c r="K280" s="85"/>
      <c r="L280" s="127"/>
      <c r="M280" s="85"/>
      <c r="N280" s="85"/>
    </row>
    <row r="281">
      <c r="D281" s="86"/>
      <c r="E281" s="85"/>
      <c r="I281" s="85"/>
      <c r="J281" s="85"/>
      <c r="K281" s="85"/>
      <c r="L281" s="127"/>
      <c r="M281" s="85"/>
      <c r="N281" s="85"/>
    </row>
    <row r="282">
      <c r="D282" s="86"/>
      <c r="E282" s="85"/>
      <c r="I282" s="85"/>
      <c r="J282" s="85"/>
      <c r="K282" s="85"/>
      <c r="L282" s="127"/>
      <c r="M282" s="85"/>
      <c r="N282" s="85"/>
    </row>
    <row r="283">
      <c r="D283" s="86"/>
      <c r="E283" s="85"/>
      <c r="I283" s="85"/>
      <c r="J283" s="85"/>
      <c r="K283" s="85"/>
      <c r="L283" s="127"/>
      <c r="M283" s="85"/>
      <c r="N283" s="85"/>
    </row>
    <row r="284">
      <c r="D284" s="86"/>
      <c r="E284" s="85"/>
      <c r="I284" s="85"/>
      <c r="J284" s="85"/>
      <c r="K284" s="85"/>
      <c r="L284" s="127"/>
      <c r="M284" s="85"/>
      <c r="N284" s="85"/>
    </row>
    <row r="285">
      <c r="D285" s="86"/>
      <c r="E285" s="85"/>
      <c r="I285" s="85"/>
      <c r="J285" s="85"/>
      <c r="K285" s="85"/>
      <c r="L285" s="127"/>
      <c r="M285" s="85"/>
      <c r="N285" s="85"/>
    </row>
    <row r="286">
      <c r="D286" s="86"/>
      <c r="E286" s="85"/>
      <c r="I286" s="85"/>
      <c r="J286" s="85"/>
      <c r="K286" s="85"/>
      <c r="L286" s="127"/>
      <c r="M286" s="85"/>
      <c r="N286" s="85"/>
    </row>
    <row r="287">
      <c r="D287" s="86"/>
      <c r="E287" s="85"/>
      <c r="I287" s="85"/>
      <c r="J287" s="85"/>
      <c r="K287" s="85"/>
      <c r="L287" s="127"/>
      <c r="M287" s="85"/>
      <c r="N287" s="85"/>
    </row>
    <row r="288">
      <c r="D288" s="86"/>
      <c r="E288" s="85"/>
      <c r="I288" s="85"/>
      <c r="J288" s="85"/>
      <c r="K288" s="85"/>
      <c r="L288" s="127"/>
      <c r="M288" s="85"/>
      <c r="N288" s="85"/>
    </row>
    <row r="289">
      <c r="D289" s="86"/>
      <c r="E289" s="85"/>
      <c r="I289" s="85"/>
      <c r="J289" s="85"/>
      <c r="K289" s="85"/>
      <c r="L289" s="127"/>
      <c r="M289" s="85"/>
      <c r="N289" s="85"/>
    </row>
    <row r="290">
      <c r="D290" s="86"/>
      <c r="E290" s="85"/>
      <c r="I290" s="85"/>
      <c r="J290" s="85"/>
      <c r="K290" s="85"/>
      <c r="L290" s="127"/>
      <c r="M290" s="85"/>
      <c r="N290" s="85"/>
    </row>
    <row r="291">
      <c r="D291" s="86"/>
      <c r="E291" s="85"/>
      <c r="I291" s="85"/>
      <c r="J291" s="85"/>
      <c r="K291" s="85"/>
      <c r="L291" s="127"/>
      <c r="M291" s="85"/>
      <c r="N291" s="85"/>
    </row>
    <row r="292">
      <c r="D292" s="86"/>
      <c r="E292" s="85"/>
      <c r="I292" s="85"/>
      <c r="J292" s="85"/>
      <c r="K292" s="85"/>
      <c r="L292" s="127"/>
      <c r="M292" s="85"/>
      <c r="N292" s="85"/>
    </row>
    <row r="293">
      <c r="D293" s="86"/>
      <c r="E293" s="85"/>
      <c r="I293" s="85"/>
      <c r="J293" s="85"/>
      <c r="K293" s="85"/>
      <c r="L293" s="127"/>
      <c r="M293" s="85"/>
      <c r="N293" s="85"/>
    </row>
    <row r="294">
      <c r="D294" s="86"/>
      <c r="E294" s="85"/>
      <c r="I294" s="85"/>
      <c r="J294" s="85"/>
      <c r="K294" s="85"/>
      <c r="L294" s="127"/>
      <c r="M294" s="85"/>
      <c r="N294" s="85"/>
    </row>
    <row r="295">
      <c r="D295" s="86"/>
      <c r="E295" s="85"/>
      <c r="I295" s="85"/>
      <c r="J295" s="85"/>
      <c r="K295" s="85"/>
      <c r="L295" s="127"/>
      <c r="M295" s="85"/>
      <c r="N295" s="85"/>
    </row>
    <row r="296">
      <c r="D296" s="86"/>
      <c r="E296" s="85"/>
      <c r="I296" s="85"/>
      <c r="J296" s="85"/>
      <c r="K296" s="85"/>
      <c r="L296" s="127"/>
      <c r="M296" s="85"/>
      <c r="N296" s="85"/>
    </row>
    <row r="297">
      <c r="D297" s="86"/>
      <c r="E297" s="85"/>
      <c r="I297" s="85"/>
      <c r="J297" s="85"/>
      <c r="K297" s="85"/>
      <c r="L297" s="127"/>
      <c r="M297" s="85"/>
      <c r="N297" s="85"/>
    </row>
    <row r="298">
      <c r="D298" s="86"/>
      <c r="E298" s="85"/>
      <c r="I298" s="85"/>
      <c r="J298" s="85"/>
      <c r="K298" s="85"/>
      <c r="L298" s="127"/>
      <c r="M298" s="85"/>
      <c r="N298" s="85"/>
    </row>
    <row r="299">
      <c r="D299" s="86"/>
      <c r="E299" s="85"/>
      <c r="I299" s="85"/>
      <c r="J299" s="85"/>
      <c r="K299" s="85"/>
      <c r="L299" s="127"/>
      <c r="M299" s="85"/>
      <c r="N299" s="85"/>
    </row>
    <row r="300">
      <c r="D300" s="86"/>
      <c r="E300" s="85"/>
      <c r="I300" s="85"/>
      <c r="J300" s="85"/>
      <c r="K300" s="85"/>
      <c r="L300" s="127"/>
      <c r="M300" s="85"/>
      <c r="N300" s="85"/>
    </row>
    <row r="301">
      <c r="D301" s="86"/>
      <c r="E301" s="85"/>
      <c r="I301" s="85"/>
      <c r="J301" s="85"/>
      <c r="K301" s="85"/>
      <c r="L301" s="127"/>
      <c r="M301" s="85"/>
      <c r="N301" s="85"/>
    </row>
    <row r="302">
      <c r="D302" s="86"/>
      <c r="E302" s="85"/>
      <c r="I302" s="85"/>
      <c r="J302" s="85"/>
      <c r="K302" s="85"/>
      <c r="L302" s="127"/>
      <c r="M302" s="85"/>
      <c r="N302" s="85"/>
    </row>
    <row r="303">
      <c r="D303" s="86"/>
      <c r="E303" s="85"/>
      <c r="I303" s="85"/>
      <c r="J303" s="85"/>
      <c r="K303" s="85"/>
      <c r="L303" s="127"/>
      <c r="M303" s="85"/>
      <c r="N303" s="85"/>
    </row>
    <row r="304">
      <c r="D304" s="86"/>
      <c r="E304" s="85"/>
      <c r="I304" s="85"/>
      <c r="J304" s="85"/>
      <c r="K304" s="85"/>
      <c r="L304" s="127"/>
      <c r="M304" s="85"/>
      <c r="N304" s="85"/>
    </row>
    <row r="305">
      <c r="D305" s="86"/>
      <c r="E305" s="85"/>
      <c r="I305" s="85"/>
      <c r="J305" s="85"/>
      <c r="K305" s="85"/>
      <c r="L305" s="127"/>
      <c r="M305" s="85"/>
      <c r="N305" s="85"/>
    </row>
    <row r="306">
      <c r="D306" s="86"/>
      <c r="E306" s="85"/>
      <c r="I306" s="85"/>
      <c r="J306" s="85"/>
      <c r="K306" s="85"/>
      <c r="L306" s="127"/>
      <c r="M306" s="85"/>
      <c r="N306" s="85"/>
    </row>
    <row r="307">
      <c r="D307" s="86"/>
      <c r="E307" s="85"/>
      <c r="I307" s="85"/>
      <c r="J307" s="85"/>
      <c r="K307" s="85"/>
      <c r="L307" s="127"/>
      <c r="M307" s="85"/>
      <c r="N307" s="85"/>
    </row>
    <row r="308">
      <c r="D308" s="86"/>
      <c r="E308" s="85"/>
      <c r="I308" s="85"/>
      <c r="J308" s="85"/>
      <c r="K308" s="85"/>
      <c r="L308" s="127"/>
      <c r="M308" s="85"/>
      <c r="N308" s="85"/>
    </row>
    <row r="309">
      <c r="D309" s="86"/>
      <c r="E309" s="85"/>
      <c r="I309" s="85"/>
      <c r="J309" s="85"/>
      <c r="K309" s="85"/>
      <c r="L309" s="127"/>
      <c r="M309" s="85"/>
      <c r="N309" s="85"/>
    </row>
    <row r="310">
      <c r="D310" s="86"/>
      <c r="E310" s="85"/>
      <c r="I310" s="85"/>
      <c r="J310" s="85"/>
      <c r="K310" s="85"/>
      <c r="L310" s="127"/>
      <c r="M310" s="85"/>
      <c r="N310" s="85"/>
    </row>
    <row r="311">
      <c r="D311" s="86"/>
      <c r="E311" s="85"/>
      <c r="I311" s="85"/>
      <c r="J311" s="85"/>
      <c r="K311" s="85"/>
      <c r="L311" s="127"/>
      <c r="M311" s="85"/>
      <c r="N311" s="85"/>
    </row>
    <row r="312">
      <c r="D312" s="86"/>
      <c r="E312" s="85"/>
      <c r="I312" s="85"/>
      <c r="J312" s="85"/>
      <c r="K312" s="85"/>
      <c r="L312" s="127"/>
      <c r="M312" s="85"/>
      <c r="N312" s="85"/>
    </row>
    <row r="313">
      <c r="D313" s="86"/>
      <c r="E313" s="85"/>
      <c r="I313" s="85"/>
      <c r="J313" s="85"/>
      <c r="K313" s="85"/>
      <c r="L313" s="127"/>
      <c r="M313" s="85"/>
      <c r="N313" s="85"/>
    </row>
    <row r="314">
      <c r="D314" s="86"/>
      <c r="E314" s="85"/>
      <c r="I314" s="85"/>
      <c r="J314" s="85"/>
      <c r="K314" s="85"/>
      <c r="L314" s="127"/>
      <c r="M314" s="85"/>
      <c r="N314" s="85"/>
    </row>
    <row r="315">
      <c r="D315" s="86"/>
      <c r="E315" s="85"/>
      <c r="I315" s="85"/>
      <c r="J315" s="85"/>
      <c r="K315" s="85"/>
      <c r="L315" s="127"/>
      <c r="M315" s="85"/>
      <c r="N315" s="85"/>
    </row>
    <row r="316">
      <c r="D316" s="86"/>
      <c r="E316" s="85"/>
      <c r="I316" s="85"/>
      <c r="J316" s="85"/>
      <c r="K316" s="85"/>
      <c r="L316" s="127"/>
      <c r="M316" s="85"/>
      <c r="N316" s="85"/>
    </row>
    <row r="317">
      <c r="D317" s="86"/>
      <c r="E317" s="85"/>
      <c r="I317" s="85"/>
      <c r="J317" s="85"/>
      <c r="K317" s="85"/>
      <c r="L317" s="127"/>
      <c r="M317" s="85"/>
      <c r="N317" s="85"/>
    </row>
    <row r="318">
      <c r="D318" s="86"/>
      <c r="E318" s="85"/>
      <c r="I318" s="85"/>
      <c r="J318" s="85"/>
      <c r="K318" s="85"/>
      <c r="L318" s="127"/>
      <c r="M318" s="85"/>
      <c r="N318" s="85"/>
    </row>
    <row r="319">
      <c r="D319" s="86"/>
      <c r="E319" s="85"/>
      <c r="I319" s="85"/>
      <c r="J319" s="85"/>
      <c r="K319" s="85"/>
      <c r="L319" s="127"/>
      <c r="M319" s="85"/>
      <c r="N319" s="85"/>
    </row>
    <row r="320">
      <c r="D320" s="86"/>
      <c r="E320" s="85"/>
      <c r="I320" s="85"/>
      <c r="J320" s="85"/>
      <c r="K320" s="85"/>
      <c r="L320" s="127"/>
      <c r="M320" s="85"/>
      <c r="N320" s="85"/>
    </row>
    <row r="321">
      <c r="D321" s="86"/>
      <c r="E321" s="85"/>
      <c r="I321" s="85"/>
      <c r="J321" s="85"/>
      <c r="K321" s="85"/>
      <c r="L321" s="127"/>
      <c r="M321" s="85"/>
      <c r="N321" s="85"/>
    </row>
    <row r="322">
      <c r="D322" s="86"/>
      <c r="E322" s="85"/>
      <c r="I322" s="85"/>
      <c r="J322" s="85"/>
      <c r="K322" s="85"/>
      <c r="L322" s="127"/>
      <c r="M322" s="85"/>
      <c r="N322" s="85"/>
    </row>
    <row r="323">
      <c r="D323" s="86"/>
      <c r="E323" s="85"/>
      <c r="I323" s="85"/>
      <c r="J323" s="85"/>
      <c r="K323" s="85"/>
      <c r="L323" s="127"/>
      <c r="M323" s="85"/>
      <c r="N323" s="85"/>
    </row>
    <row r="324">
      <c r="D324" s="86"/>
      <c r="E324" s="85"/>
      <c r="I324" s="85"/>
      <c r="J324" s="85"/>
      <c r="K324" s="85"/>
      <c r="L324" s="127"/>
      <c r="M324" s="85"/>
      <c r="N324" s="85"/>
    </row>
    <row r="325">
      <c r="D325" s="86"/>
      <c r="E325" s="85"/>
      <c r="I325" s="85"/>
      <c r="J325" s="85"/>
      <c r="K325" s="85"/>
      <c r="L325" s="127"/>
      <c r="M325" s="85"/>
      <c r="N325" s="85"/>
    </row>
    <row r="326">
      <c r="D326" s="86"/>
      <c r="E326" s="85"/>
      <c r="I326" s="85"/>
      <c r="J326" s="85"/>
      <c r="K326" s="85"/>
      <c r="L326" s="127"/>
      <c r="M326" s="85"/>
      <c r="N326" s="85"/>
    </row>
    <row r="327">
      <c r="D327" s="86"/>
      <c r="E327" s="85"/>
      <c r="I327" s="85"/>
      <c r="J327" s="85"/>
      <c r="K327" s="85"/>
      <c r="L327" s="127"/>
      <c r="M327" s="85"/>
      <c r="N327" s="85"/>
    </row>
    <row r="328">
      <c r="D328" s="86"/>
      <c r="E328" s="85"/>
      <c r="I328" s="85"/>
      <c r="J328" s="85"/>
      <c r="K328" s="85"/>
      <c r="L328" s="127"/>
      <c r="M328" s="85"/>
      <c r="N328" s="85"/>
    </row>
    <row r="329">
      <c r="D329" s="86"/>
      <c r="E329" s="85"/>
      <c r="I329" s="85"/>
      <c r="J329" s="85"/>
      <c r="K329" s="85"/>
      <c r="L329" s="127"/>
      <c r="M329" s="85"/>
      <c r="N329" s="85"/>
    </row>
    <row r="330">
      <c r="D330" s="86"/>
      <c r="E330" s="85"/>
      <c r="I330" s="85"/>
      <c r="J330" s="85"/>
      <c r="K330" s="85"/>
      <c r="L330" s="127"/>
      <c r="M330" s="85"/>
      <c r="N330" s="85"/>
    </row>
    <row r="331">
      <c r="D331" s="86"/>
      <c r="E331" s="85"/>
      <c r="I331" s="85"/>
      <c r="J331" s="85"/>
      <c r="K331" s="85"/>
      <c r="L331" s="127"/>
      <c r="M331" s="85"/>
      <c r="N331" s="85"/>
    </row>
    <row r="332">
      <c r="D332" s="86"/>
      <c r="E332" s="85"/>
      <c r="I332" s="85"/>
      <c r="J332" s="85"/>
      <c r="K332" s="85"/>
      <c r="L332" s="127"/>
      <c r="M332" s="85"/>
      <c r="N332" s="85"/>
    </row>
    <row r="333">
      <c r="D333" s="86"/>
      <c r="E333" s="85"/>
      <c r="I333" s="85"/>
      <c r="J333" s="85"/>
      <c r="K333" s="85"/>
      <c r="L333" s="127"/>
      <c r="M333" s="85"/>
      <c r="N333" s="85"/>
    </row>
    <row r="334">
      <c r="D334" s="86"/>
      <c r="E334" s="85"/>
      <c r="I334" s="85"/>
      <c r="J334" s="85"/>
      <c r="K334" s="85"/>
      <c r="L334" s="127"/>
      <c r="M334" s="85"/>
      <c r="N334" s="85"/>
    </row>
    <row r="335">
      <c r="D335" s="86"/>
      <c r="E335" s="85"/>
      <c r="I335" s="85"/>
      <c r="J335" s="85"/>
      <c r="K335" s="85"/>
      <c r="L335" s="127"/>
      <c r="M335" s="85"/>
      <c r="N335" s="85"/>
    </row>
    <row r="336">
      <c r="D336" s="86"/>
      <c r="E336" s="85"/>
      <c r="I336" s="85"/>
      <c r="J336" s="85"/>
      <c r="K336" s="85"/>
      <c r="L336" s="127"/>
      <c r="M336" s="85"/>
      <c r="N336" s="85"/>
    </row>
    <row r="337">
      <c r="D337" s="86"/>
      <c r="E337" s="85"/>
      <c r="I337" s="85"/>
      <c r="J337" s="85"/>
      <c r="K337" s="85"/>
      <c r="L337" s="127"/>
      <c r="M337" s="85"/>
      <c r="N337" s="85"/>
    </row>
    <row r="338">
      <c r="D338" s="86"/>
      <c r="E338" s="85"/>
      <c r="I338" s="85"/>
      <c r="J338" s="85"/>
      <c r="K338" s="85"/>
      <c r="L338" s="127"/>
      <c r="M338" s="85"/>
      <c r="N338" s="85"/>
    </row>
    <row r="339">
      <c r="D339" s="86"/>
      <c r="E339" s="85"/>
      <c r="I339" s="85"/>
      <c r="J339" s="85"/>
      <c r="K339" s="85"/>
      <c r="L339" s="127"/>
      <c r="M339" s="85"/>
      <c r="N339" s="85"/>
    </row>
    <row r="340">
      <c r="D340" s="86"/>
      <c r="E340" s="85"/>
      <c r="I340" s="85"/>
      <c r="J340" s="85"/>
      <c r="K340" s="85"/>
      <c r="L340" s="127"/>
      <c r="M340" s="85"/>
      <c r="N340" s="85"/>
    </row>
    <row r="341">
      <c r="D341" s="86"/>
      <c r="E341" s="85"/>
      <c r="I341" s="85"/>
      <c r="J341" s="85"/>
      <c r="K341" s="85"/>
      <c r="L341" s="127"/>
      <c r="M341" s="85"/>
      <c r="N341" s="85"/>
    </row>
    <row r="342">
      <c r="D342" s="86"/>
      <c r="E342" s="85"/>
      <c r="I342" s="85"/>
      <c r="J342" s="85"/>
      <c r="K342" s="85"/>
      <c r="L342" s="127"/>
      <c r="M342" s="85"/>
      <c r="N342" s="85"/>
    </row>
    <row r="343">
      <c r="D343" s="86"/>
      <c r="E343" s="85"/>
      <c r="I343" s="85"/>
      <c r="J343" s="85"/>
      <c r="K343" s="85"/>
      <c r="L343" s="127"/>
      <c r="M343" s="85"/>
      <c r="N343" s="85"/>
    </row>
    <row r="344">
      <c r="D344" s="86"/>
      <c r="E344" s="85"/>
      <c r="I344" s="85"/>
      <c r="J344" s="85"/>
      <c r="K344" s="85"/>
      <c r="L344" s="127"/>
      <c r="M344" s="85"/>
      <c r="N344" s="85"/>
    </row>
    <row r="345">
      <c r="D345" s="86"/>
      <c r="E345" s="85"/>
      <c r="I345" s="85"/>
      <c r="J345" s="85"/>
      <c r="K345" s="85"/>
      <c r="L345" s="127"/>
      <c r="M345" s="85"/>
      <c r="N345" s="85"/>
    </row>
    <row r="346">
      <c r="D346" s="86"/>
      <c r="E346" s="85"/>
      <c r="I346" s="85"/>
      <c r="J346" s="85"/>
      <c r="K346" s="85"/>
      <c r="L346" s="127"/>
      <c r="M346" s="85"/>
      <c r="N346" s="85"/>
    </row>
    <row r="347">
      <c r="D347" s="86"/>
      <c r="E347" s="85"/>
      <c r="I347" s="85"/>
      <c r="J347" s="85"/>
      <c r="K347" s="85"/>
      <c r="L347" s="127"/>
      <c r="M347" s="85"/>
      <c r="N347" s="85"/>
    </row>
    <row r="348">
      <c r="D348" s="86"/>
      <c r="E348" s="85"/>
      <c r="I348" s="85"/>
      <c r="J348" s="85"/>
      <c r="K348" s="85"/>
      <c r="L348" s="127"/>
      <c r="M348" s="85"/>
      <c r="N348" s="85"/>
    </row>
    <row r="349">
      <c r="D349" s="86"/>
      <c r="E349" s="85"/>
      <c r="I349" s="85"/>
      <c r="J349" s="85"/>
      <c r="K349" s="85"/>
      <c r="L349" s="127"/>
      <c r="M349" s="85"/>
      <c r="N349" s="85"/>
    </row>
    <row r="350">
      <c r="D350" s="86"/>
      <c r="E350" s="85"/>
      <c r="I350" s="85"/>
      <c r="J350" s="85"/>
      <c r="K350" s="85"/>
      <c r="L350" s="127"/>
      <c r="M350" s="85"/>
      <c r="N350" s="85"/>
    </row>
    <row r="351">
      <c r="D351" s="86"/>
      <c r="E351" s="85"/>
      <c r="I351" s="85"/>
      <c r="J351" s="85"/>
      <c r="K351" s="85"/>
      <c r="L351" s="127"/>
      <c r="M351" s="85"/>
      <c r="N351" s="85"/>
    </row>
    <row r="352">
      <c r="D352" s="86"/>
      <c r="E352" s="85"/>
      <c r="I352" s="85"/>
      <c r="J352" s="85"/>
      <c r="K352" s="85"/>
      <c r="L352" s="127"/>
      <c r="M352" s="85"/>
      <c r="N352" s="85"/>
    </row>
    <row r="353">
      <c r="D353" s="86"/>
      <c r="E353" s="85"/>
      <c r="I353" s="85"/>
      <c r="J353" s="85"/>
      <c r="K353" s="85"/>
      <c r="L353" s="127"/>
      <c r="M353" s="85"/>
      <c r="N353" s="85"/>
    </row>
    <row r="354">
      <c r="D354" s="86"/>
      <c r="E354" s="85"/>
      <c r="I354" s="85"/>
      <c r="J354" s="85"/>
      <c r="K354" s="85"/>
      <c r="L354" s="127"/>
      <c r="M354" s="85"/>
      <c r="N354" s="85"/>
    </row>
    <row r="355">
      <c r="D355" s="86"/>
      <c r="E355" s="85"/>
      <c r="I355" s="85"/>
      <c r="J355" s="85"/>
      <c r="K355" s="85"/>
      <c r="L355" s="127"/>
      <c r="M355" s="85"/>
      <c r="N355" s="85"/>
    </row>
    <row r="356">
      <c r="D356" s="86"/>
      <c r="E356" s="85"/>
      <c r="I356" s="85"/>
      <c r="J356" s="85"/>
      <c r="K356" s="85"/>
      <c r="L356" s="127"/>
      <c r="M356" s="85"/>
      <c r="N356" s="85"/>
    </row>
    <row r="357">
      <c r="D357" s="86"/>
      <c r="E357" s="85"/>
      <c r="I357" s="85"/>
      <c r="J357" s="85"/>
      <c r="K357" s="85"/>
      <c r="L357" s="127"/>
      <c r="M357" s="85"/>
      <c r="N357" s="85"/>
    </row>
    <row r="358">
      <c r="D358" s="86"/>
      <c r="E358" s="85"/>
      <c r="I358" s="85"/>
      <c r="J358" s="85"/>
      <c r="K358" s="85"/>
      <c r="L358" s="127"/>
      <c r="M358" s="85"/>
      <c r="N358" s="85"/>
    </row>
    <row r="359">
      <c r="D359" s="86"/>
      <c r="E359" s="85"/>
      <c r="I359" s="85"/>
      <c r="J359" s="85"/>
      <c r="K359" s="85"/>
      <c r="L359" s="127"/>
      <c r="M359" s="85"/>
      <c r="N359" s="85"/>
    </row>
    <row r="360">
      <c r="D360" s="86"/>
      <c r="E360" s="85"/>
      <c r="I360" s="85"/>
      <c r="J360" s="85"/>
      <c r="K360" s="85"/>
      <c r="L360" s="127"/>
      <c r="M360" s="85"/>
      <c r="N360" s="85"/>
    </row>
    <row r="361">
      <c r="D361" s="86"/>
      <c r="E361" s="85"/>
      <c r="I361" s="85"/>
      <c r="J361" s="85"/>
      <c r="K361" s="85"/>
      <c r="L361" s="127"/>
      <c r="M361" s="85"/>
      <c r="N361" s="85"/>
    </row>
    <row r="362">
      <c r="D362" s="86"/>
      <c r="E362" s="85"/>
      <c r="I362" s="85"/>
      <c r="J362" s="85"/>
      <c r="K362" s="85"/>
      <c r="L362" s="127"/>
      <c r="M362" s="85"/>
      <c r="N362" s="85"/>
    </row>
    <row r="363">
      <c r="D363" s="86"/>
      <c r="E363" s="85"/>
      <c r="I363" s="85"/>
      <c r="J363" s="85"/>
      <c r="K363" s="85"/>
      <c r="L363" s="127"/>
      <c r="M363" s="85"/>
      <c r="N363" s="85"/>
    </row>
    <row r="364">
      <c r="D364" s="86"/>
      <c r="E364" s="85"/>
      <c r="I364" s="85"/>
      <c r="J364" s="85"/>
      <c r="K364" s="85"/>
      <c r="L364" s="127"/>
      <c r="M364" s="85"/>
      <c r="N364" s="85"/>
    </row>
    <row r="365">
      <c r="D365" s="86"/>
      <c r="E365" s="85"/>
      <c r="I365" s="85"/>
      <c r="J365" s="85"/>
      <c r="K365" s="85"/>
      <c r="L365" s="127"/>
      <c r="M365" s="85"/>
      <c r="N365" s="85"/>
    </row>
    <row r="366">
      <c r="D366" s="86"/>
      <c r="E366" s="85"/>
      <c r="I366" s="85"/>
      <c r="J366" s="85"/>
      <c r="K366" s="85"/>
      <c r="L366" s="127"/>
      <c r="M366" s="85"/>
      <c r="N366" s="85"/>
    </row>
    <row r="367">
      <c r="D367" s="86"/>
      <c r="E367" s="85"/>
      <c r="I367" s="85"/>
      <c r="J367" s="85"/>
      <c r="K367" s="85"/>
      <c r="L367" s="127"/>
      <c r="M367" s="85"/>
      <c r="N367" s="85"/>
    </row>
    <row r="368">
      <c r="D368" s="86"/>
      <c r="E368" s="85"/>
      <c r="I368" s="85"/>
      <c r="J368" s="85"/>
      <c r="K368" s="85"/>
      <c r="L368" s="127"/>
      <c r="M368" s="85"/>
      <c r="N368" s="85"/>
    </row>
    <row r="369">
      <c r="D369" s="86"/>
      <c r="E369" s="85"/>
      <c r="I369" s="85"/>
      <c r="J369" s="85"/>
      <c r="K369" s="85"/>
      <c r="L369" s="127"/>
      <c r="M369" s="85"/>
      <c r="N369" s="85"/>
    </row>
    <row r="370">
      <c r="D370" s="86"/>
      <c r="E370" s="85"/>
      <c r="I370" s="85"/>
      <c r="J370" s="85"/>
      <c r="K370" s="85"/>
      <c r="L370" s="127"/>
      <c r="M370" s="85"/>
      <c r="N370" s="85"/>
    </row>
    <row r="371">
      <c r="D371" s="86"/>
      <c r="E371" s="85"/>
      <c r="I371" s="85"/>
      <c r="J371" s="85"/>
      <c r="K371" s="85"/>
      <c r="L371" s="127"/>
      <c r="M371" s="85"/>
      <c r="N371" s="85"/>
    </row>
    <row r="372">
      <c r="D372" s="86"/>
      <c r="E372" s="85"/>
      <c r="I372" s="85"/>
      <c r="J372" s="85"/>
      <c r="K372" s="85"/>
      <c r="L372" s="127"/>
      <c r="M372" s="85"/>
      <c r="N372" s="85"/>
    </row>
    <row r="373">
      <c r="D373" s="86"/>
      <c r="E373" s="85"/>
      <c r="I373" s="85"/>
      <c r="J373" s="85"/>
      <c r="K373" s="85"/>
      <c r="L373" s="127"/>
      <c r="M373" s="85"/>
      <c r="N373" s="85"/>
    </row>
    <row r="374">
      <c r="D374" s="86"/>
      <c r="E374" s="85"/>
      <c r="I374" s="85"/>
      <c r="J374" s="85"/>
      <c r="K374" s="85"/>
      <c r="L374" s="127"/>
      <c r="M374" s="85"/>
      <c r="N374" s="85"/>
    </row>
    <row r="375">
      <c r="D375" s="86"/>
      <c r="E375" s="85"/>
      <c r="I375" s="85"/>
      <c r="J375" s="85"/>
      <c r="K375" s="85"/>
      <c r="L375" s="127"/>
      <c r="M375" s="85"/>
      <c r="N375" s="85"/>
    </row>
    <row r="376">
      <c r="D376" s="86"/>
      <c r="E376" s="85"/>
      <c r="I376" s="85"/>
      <c r="J376" s="85"/>
      <c r="K376" s="85"/>
      <c r="L376" s="127"/>
      <c r="M376" s="85"/>
      <c r="N376" s="85"/>
    </row>
    <row r="377">
      <c r="D377" s="86"/>
      <c r="E377" s="85"/>
      <c r="I377" s="85"/>
      <c r="J377" s="85"/>
      <c r="K377" s="85"/>
      <c r="L377" s="127"/>
      <c r="M377" s="85"/>
      <c r="N377" s="85"/>
    </row>
    <row r="378">
      <c r="D378" s="86"/>
      <c r="E378" s="85"/>
      <c r="I378" s="85"/>
      <c r="J378" s="85"/>
      <c r="K378" s="85"/>
      <c r="L378" s="127"/>
      <c r="M378" s="85"/>
      <c r="N378" s="85"/>
    </row>
    <row r="379">
      <c r="D379" s="86"/>
      <c r="E379" s="85"/>
      <c r="I379" s="85"/>
      <c r="J379" s="85"/>
      <c r="K379" s="85"/>
      <c r="L379" s="127"/>
      <c r="M379" s="85"/>
      <c r="N379" s="85"/>
    </row>
    <row r="380">
      <c r="D380" s="86"/>
      <c r="E380" s="85"/>
      <c r="I380" s="85"/>
      <c r="J380" s="85"/>
      <c r="K380" s="85"/>
      <c r="L380" s="127"/>
      <c r="M380" s="85"/>
      <c r="N380" s="85"/>
    </row>
    <row r="381">
      <c r="D381" s="86"/>
      <c r="E381" s="85"/>
      <c r="I381" s="85"/>
      <c r="J381" s="85"/>
      <c r="K381" s="85"/>
      <c r="L381" s="127"/>
      <c r="M381" s="85"/>
      <c r="N381" s="85"/>
    </row>
    <row r="382">
      <c r="D382" s="86"/>
      <c r="E382" s="85"/>
      <c r="I382" s="85"/>
      <c r="J382" s="85"/>
      <c r="K382" s="85"/>
      <c r="L382" s="127"/>
      <c r="M382" s="85"/>
      <c r="N382" s="85"/>
    </row>
    <row r="383">
      <c r="D383" s="86"/>
      <c r="E383" s="85"/>
      <c r="I383" s="85"/>
      <c r="J383" s="85"/>
      <c r="K383" s="85"/>
      <c r="L383" s="127"/>
      <c r="M383" s="85"/>
      <c r="N383" s="85"/>
    </row>
    <row r="384">
      <c r="D384" s="86"/>
      <c r="E384" s="85"/>
      <c r="I384" s="85"/>
      <c r="J384" s="85"/>
      <c r="K384" s="85"/>
      <c r="L384" s="127"/>
      <c r="M384" s="85"/>
      <c r="N384" s="85"/>
    </row>
    <row r="385">
      <c r="D385" s="86"/>
      <c r="E385" s="85"/>
      <c r="I385" s="85"/>
      <c r="J385" s="85"/>
      <c r="K385" s="85"/>
      <c r="L385" s="127"/>
      <c r="M385" s="85"/>
      <c r="N385" s="85"/>
    </row>
    <row r="386">
      <c r="D386" s="86"/>
      <c r="E386" s="85"/>
      <c r="I386" s="85"/>
      <c r="J386" s="85"/>
      <c r="K386" s="85"/>
      <c r="L386" s="127"/>
      <c r="M386" s="85"/>
      <c r="N386" s="85"/>
    </row>
    <row r="387">
      <c r="D387" s="86"/>
      <c r="E387" s="85"/>
      <c r="I387" s="85"/>
      <c r="J387" s="85"/>
      <c r="K387" s="85"/>
      <c r="L387" s="127"/>
      <c r="M387" s="85"/>
      <c r="N387" s="85"/>
    </row>
    <row r="388">
      <c r="D388" s="86"/>
      <c r="E388" s="85"/>
      <c r="I388" s="85"/>
      <c r="J388" s="85"/>
      <c r="K388" s="85"/>
      <c r="L388" s="127"/>
      <c r="M388" s="85"/>
      <c r="N388" s="85"/>
    </row>
    <row r="389">
      <c r="D389" s="86"/>
      <c r="E389" s="85"/>
      <c r="I389" s="85"/>
      <c r="J389" s="85"/>
      <c r="K389" s="85"/>
      <c r="L389" s="127"/>
      <c r="M389" s="85"/>
      <c r="N389" s="85"/>
    </row>
    <row r="390">
      <c r="D390" s="86"/>
      <c r="E390" s="85"/>
      <c r="I390" s="85"/>
      <c r="J390" s="85"/>
      <c r="K390" s="85"/>
      <c r="L390" s="127"/>
      <c r="M390" s="85"/>
      <c r="N390" s="85"/>
    </row>
    <row r="391">
      <c r="D391" s="86"/>
      <c r="E391" s="85"/>
      <c r="I391" s="85"/>
      <c r="J391" s="85"/>
      <c r="K391" s="85"/>
      <c r="L391" s="127"/>
      <c r="M391" s="85"/>
      <c r="N391" s="85"/>
    </row>
    <row r="392">
      <c r="D392" s="86"/>
      <c r="E392" s="85"/>
      <c r="I392" s="85"/>
      <c r="J392" s="85"/>
      <c r="K392" s="85"/>
      <c r="L392" s="127"/>
      <c r="M392" s="85"/>
      <c r="N392" s="85"/>
    </row>
    <row r="393">
      <c r="D393" s="86"/>
      <c r="E393" s="85"/>
      <c r="I393" s="85"/>
      <c r="J393" s="85"/>
      <c r="K393" s="85"/>
      <c r="L393" s="127"/>
      <c r="M393" s="85"/>
      <c r="N393" s="85"/>
    </row>
    <row r="394">
      <c r="D394" s="86"/>
      <c r="E394" s="85"/>
      <c r="I394" s="85"/>
      <c r="J394" s="85"/>
      <c r="K394" s="85"/>
      <c r="L394" s="127"/>
      <c r="M394" s="85"/>
      <c r="N394" s="85"/>
    </row>
    <row r="395">
      <c r="D395" s="86"/>
      <c r="E395" s="85"/>
      <c r="I395" s="85"/>
      <c r="J395" s="85"/>
      <c r="K395" s="85"/>
      <c r="L395" s="127"/>
      <c r="M395" s="85"/>
      <c r="N395" s="85"/>
    </row>
    <row r="396">
      <c r="D396" s="86"/>
      <c r="E396" s="85"/>
      <c r="I396" s="85"/>
      <c r="J396" s="85"/>
      <c r="K396" s="85"/>
      <c r="L396" s="127"/>
      <c r="M396" s="85"/>
      <c r="N396" s="85"/>
    </row>
    <row r="397">
      <c r="D397" s="86"/>
      <c r="E397" s="85"/>
      <c r="I397" s="85"/>
      <c r="J397" s="85"/>
      <c r="K397" s="85"/>
      <c r="L397" s="127"/>
      <c r="M397" s="85"/>
      <c r="N397" s="85"/>
    </row>
    <row r="398">
      <c r="D398" s="86"/>
      <c r="E398" s="85"/>
      <c r="I398" s="85"/>
      <c r="J398" s="85"/>
      <c r="K398" s="85"/>
      <c r="L398" s="127"/>
      <c r="M398" s="85"/>
      <c r="N398" s="85"/>
    </row>
    <row r="399">
      <c r="D399" s="86"/>
      <c r="E399" s="85"/>
      <c r="I399" s="85"/>
      <c r="J399" s="85"/>
      <c r="K399" s="85"/>
      <c r="L399" s="127"/>
      <c r="M399" s="85"/>
      <c r="N399" s="85"/>
    </row>
    <row r="400">
      <c r="D400" s="86"/>
      <c r="E400" s="85"/>
      <c r="I400" s="85"/>
      <c r="J400" s="85"/>
      <c r="K400" s="85"/>
      <c r="L400" s="127"/>
      <c r="M400" s="85"/>
      <c r="N400" s="85"/>
    </row>
    <row r="401">
      <c r="D401" s="86"/>
      <c r="E401" s="85"/>
      <c r="I401" s="85"/>
      <c r="J401" s="85"/>
      <c r="K401" s="85"/>
      <c r="L401" s="127"/>
      <c r="M401" s="85"/>
      <c r="N401" s="85"/>
    </row>
    <row r="402">
      <c r="D402" s="86"/>
      <c r="E402" s="85"/>
      <c r="I402" s="85"/>
      <c r="J402" s="85"/>
      <c r="K402" s="85"/>
      <c r="L402" s="127"/>
      <c r="M402" s="85"/>
      <c r="N402" s="85"/>
    </row>
    <row r="403">
      <c r="D403" s="86"/>
      <c r="E403" s="85"/>
      <c r="I403" s="85"/>
      <c r="J403" s="85"/>
      <c r="K403" s="85"/>
      <c r="L403" s="127"/>
      <c r="M403" s="85"/>
      <c r="N403" s="85"/>
    </row>
    <row r="404">
      <c r="D404" s="86"/>
      <c r="E404" s="85"/>
      <c r="I404" s="85"/>
      <c r="J404" s="85"/>
      <c r="K404" s="85"/>
      <c r="L404" s="127"/>
      <c r="M404" s="85"/>
      <c r="N404" s="85"/>
    </row>
    <row r="405">
      <c r="D405" s="86"/>
      <c r="E405" s="85"/>
      <c r="I405" s="85"/>
      <c r="J405" s="85"/>
      <c r="K405" s="85"/>
      <c r="L405" s="127"/>
      <c r="M405" s="85"/>
      <c r="N405" s="85"/>
    </row>
    <row r="406">
      <c r="D406" s="86"/>
      <c r="E406" s="85"/>
      <c r="I406" s="85"/>
      <c r="J406" s="85"/>
      <c r="K406" s="85"/>
      <c r="L406" s="127"/>
      <c r="M406" s="85"/>
      <c r="N406" s="85"/>
    </row>
    <row r="407">
      <c r="D407" s="86"/>
      <c r="E407" s="85"/>
      <c r="I407" s="85"/>
      <c r="J407" s="85"/>
      <c r="K407" s="85"/>
      <c r="L407" s="127"/>
      <c r="M407" s="85"/>
      <c r="N407" s="85"/>
    </row>
    <row r="408">
      <c r="D408" s="86"/>
      <c r="E408" s="85"/>
      <c r="I408" s="85"/>
      <c r="J408" s="85"/>
      <c r="K408" s="85"/>
      <c r="L408" s="127"/>
      <c r="M408" s="85"/>
      <c r="N408" s="85"/>
    </row>
    <row r="409">
      <c r="D409" s="86"/>
      <c r="E409" s="85"/>
      <c r="I409" s="85"/>
      <c r="J409" s="85"/>
      <c r="K409" s="85"/>
      <c r="L409" s="127"/>
      <c r="M409" s="85"/>
      <c r="N409" s="85"/>
    </row>
    <row r="410">
      <c r="D410" s="86"/>
      <c r="E410" s="85"/>
      <c r="I410" s="85"/>
      <c r="J410" s="85"/>
      <c r="K410" s="85"/>
      <c r="L410" s="127"/>
      <c r="M410" s="85"/>
      <c r="N410" s="85"/>
    </row>
    <row r="411">
      <c r="D411" s="86"/>
      <c r="E411" s="85"/>
      <c r="I411" s="85"/>
      <c r="J411" s="85"/>
      <c r="K411" s="85"/>
      <c r="L411" s="127"/>
      <c r="M411" s="85"/>
      <c r="N411" s="85"/>
    </row>
    <row r="412">
      <c r="D412" s="86"/>
      <c r="E412" s="85"/>
      <c r="I412" s="85"/>
      <c r="J412" s="85"/>
      <c r="K412" s="85"/>
      <c r="L412" s="127"/>
      <c r="M412" s="85"/>
      <c r="N412" s="85"/>
    </row>
    <row r="413">
      <c r="D413" s="86"/>
      <c r="E413" s="85"/>
      <c r="I413" s="85"/>
      <c r="J413" s="85"/>
      <c r="K413" s="85"/>
      <c r="L413" s="127"/>
      <c r="M413" s="85"/>
      <c r="N413" s="85"/>
    </row>
    <row r="414">
      <c r="D414" s="86"/>
      <c r="E414" s="85"/>
      <c r="I414" s="85"/>
      <c r="J414" s="85"/>
      <c r="K414" s="85"/>
      <c r="L414" s="127"/>
      <c r="M414" s="85"/>
      <c r="N414" s="85"/>
    </row>
    <row r="415">
      <c r="D415" s="86"/>
      <c r="E415" s="85"/>
      <c r="I415" s="85"/>
      <c r="J415" s="85"/>
      <c r="K415" s="85"/>
      <c r="L415" s="127"/>
      <c r="M415" s="85"/>
      <c r="N415" s="85"/>
    </row>
    <row r="416">
      <c r="D416" s="86"/>
      <c r="E416" s="85"/>
      <c r="I416" s="85"/>
      <c r="J416" s="85"/>
      <c r="K416" s="85"/>
      <c r="L416" s="127"/>
      <c r="M416" s="85"/>
      <c r="N416" s="85"/>
    </row>
    <row r="417">
      <c r="D417" s="86"/>
      <c r="E417" s="85"/>
      <c r="I417" s="85"/>
      <c r="J417" s="85"/>
      <c r="K417" s="85"/>
      <c r="L417" s="127"/>
      <c r="M417" s="85"/>
      <c r="N417" s="85"/>
    </row>
    <row r="418">
      <c r="D418" s="86"/>
      <c r="E418" s="85"/>
      <c r="I418" s="85"/>
      <c r="J418" s="85"/>
      <c r="K418" s="85"/>
      <c r="L418" s="127"/>
      <c r="M418" s="85"/>
      <c r="N418" s="85"/>
    </row>
    <row r="419">
      <c r="D419" s="86"/>
      <c r="E419" s="85"/>
      <c r="I419" s="85"/>
      <c r="J419" s="85"/>
      <c r="K419" s="85"/>
      <c r="L419" s="127"/>
      <c r="M419" s="85"/>
      <c r="N419" s="85"/>
    </row>
    <row r="420">
      <c r="D420" s="86"/>
      <c r="E420" s="85"/>
      <c r="I420" s="85"/>
      <c r="J420" s="85"/>
      <c r="K420" s="85"/>
      <c r="L420" s="127"/>
      <c r="M420" s="85"/>
      <c r="N420" s="85"/>
    </row>
    <row r="421">
      <c r="D421" s="86"/>
      <c r="E421" s="85"/>
      <c r="I421" s="85"/>
      <c r="J421" s="85"/>
      <c r="K421" s="85"/>
      <c r="L421" s="127"/>
      <c r="M421" s="85"/>
      <c r="N421" s="85"/>
    </row>
    <row r="422">
      <c r="D422" s="86"/>
      <c r="E422" s="85"/>
      <c r="I422" s="85"/>
      <c r="J422" s="85"/>
      <c r="K422" s="85"/>
      <c r="L422" s="127"/>
      <c r="M422" s="85"/>
      <c r="N422" s="85"/>
    </row>
    <row r="423">
      <c r="D423" s="86"/>
      <c r="E423" s="85"/>
      <c r="I423" s="85"/>
      <c r="J423" s="85"/>
      <c r="K423" s="85"/>
      <c r="L423" s="127"/>
      <c r="M423" s="85"/>
      <c r="N423" s="85"/>
    </row>
    <row r="424">
      <c r="D424" s="86"/>
      <c r="E424" s="85"/>
      <c r="I424" s="85"/>
      <c r="J424" s="85"/>
      <c r="K424" s="85"/>
      <c r="L424" s="127"/>
      <c r="M424" s="85"/>
      <c r="N424" s="85"/>
    </row>
    <row r="425">
      <c r="D425" s="86"/>
      <c r="E425" s="85"/>
      <c r="I425" s="85"/>
      <c r="J425" s="85"/>
      <c r="K425" s="85"/>
      <c r="L425" s="127"/>
      <c r="M425" s="85"/>
      <c r="N425" s="85"/>
    </row>
    <row r="426">
      <c r="D426" s="86"/>
      <c r="E426" s="85"/>
      <c r="I426" s="85"/>
      <c r="J426" s="85"/>
      <c r="K426" s="85"/>
      <c r="L426" s="127"/>
      <c r="M426" s="85"/>
      <c r="N426" s="85"/>
    </row>
    <row r="427">
      <c r="D427" s="86"/>
      <c r="E427" s="85"/>
      <c r="I427" s="85"/>
      <c r="J427" s="85"/>
      <c r="K427" s="85"/>
      <c r="L427" s="127"/>
      <c r="M427" s="85"/>
      <c r="N427" s="85"/>
    </row>
    <row r="428">
      <c r="D428" s="86"/>
      <c r="E428" s="85"/>
      <c r="I428" s="85"/>
      <c r="J428" s="85"/>
      <c r="K428" s="85"/>
      <c r="L428" s="127"/>
      <c r="M428" s="85"/>
      <c r="N428" s="85"/>
    </row>
    <row r="429">
      <c r="D429" s="86"/>
      <c r="E429" s="85"/>
      <c r="I429" s="85"/>
      <c r="J429" s="85"/>
      <c r="K429" s="85"/>
      <c r="L429" s="127"/>
      <c r="M429" s="85"/>
      <c r="N429" s="85"/>
    </row>
    <row r="430">
      <c r="D430" s="86"/>
      <c r="E430" s="85"/>
      <c r="I430" s="85"/>
      <c r="J430" s="85"/>
      <c r="K430" s="85"/>
      <c r="L430" s="127"/>
      <c r="M430" s="85"/>
      <c r="N430" s="85"/>
    </row>
    <row r="431">
      <c r="D431" s="86"/>
      <c r="E431" s="85"/>
      <c r="I431" s="85"/>
      <c r="J431" s="85"/>
      <c r="K431" s="85"/>
      <c r="L431" s="127"/>
      <c r="M431" s="85"/>
      <c r="N431" s="85"/>
    </row>
    <row r="432">
      <c r="D432" s="86"/>
      <c r="E432" s="85"/>
      <c r="I432" s="85"/>
      <c r="J432" s="85"/>
      <c r="K432" s="85"/>
      <c r="L432" s="127"/>
      <c r="M432" s="85"/>
      <c r="N432" s="85"/>
    </row>
    <row r="433">
      <c r="D433" s="86"/>
      <c r="E433" s="85"/>
      <c r="I433" s="85"/>
      <c r="J433" s="85"/>
      <c r="K433" s="85"/>
      <c r="L433" s="127"/>
      <c r="M433" s="85"/>
      <c r="N433" s="85"/>
    </row>
    <row r="434">
      <c r="D434" s="86"/>
      <c r="E434" s="85"/>
      <c r="I434" s="85"/>
      <c r="J434" s="85"/>
      <c r="K434" s="85"/>
      <c r="L434" s="127"/>
      <c r="M434" s="85"/>
      <c r="N434" s="85"/>
    </row>
    <row r="435">
      <c r="D435" s="86"/>
      <c r="E435" s="85"/>
      <c r="I435" s="85"/>
      <c r="J435" s="85"/>
      <c r="K435" s="85"/>
      <c r="L435" s="127"/>
      <c r="M435" s="85"/>
      <c r="N435" s="85"/>
    </row>
    <row r="436">
      <c r="D436" s="86"/>
      <c r="E436" s="85"/>
      <c r="I436" s="85"/>
      <c r="J436" s="85"/>
      <c r="K436" s="85"/>
      <c r="L436" s="127"/>
      <c r="M436" s="85"/>
      <c r="N436" s="85"/>
    </row>
    <row r="437">
      <c r="D437" s="86"/>
      <c r="E437" s="85"/>
      <c r="I437" s="85"/>
      <c r="J437" s="85"/>
      <c r="K437" s="85"/>
      <c r="L437" s="127"/>
      <c r="M437" s="85"/>
      <c r="N437" s="85"/>
    </row>
    <row r="438">
      <c r="D438" s="86"/>
      <c r="E438" s="85"/>
      <c r="I438" s="85"/>
      <c r="J438" s="85"/>
      <c r="K438" s="85"/>
      <c r="L438" s="127"/>
      <c r="M438" s="85"/>
      <c r="N438" s="85"/>
    </row>
    <row r="439">
      <c r="D439" s="86"/>
      <c r="E439" s="85"/>
      <c r="I439" s="85"/>
      <c r="J439" s="85"/>
      <c r="K439" s="85"/>
      <c r="L439" s="127"/>
      <c r="M439" s="85"/>
      <c r="N439" s="85"/>
    </row>
    <row r="440">
      <c r="D440" s="86"/>
      <c r="E440" s="85"/>
      <c r="I440" s="85"/>
      <c r="J440" s="85"/>
      <c r="K440" s="85"/>
      <c r="L440" s="127"/>
      <c r="M440" s="85"/>
      <c r="N440" s="85"/>
    </row>
    <row r="441">
      <c r="D441" s="86"/>
      <c r="E441" s="85"/>
      <c r="I441" s="85"/>
      <c r="J441" s="85"/>
      <c r="K441" s="85"/>
      <c r="L441" s="127"/>
      <c r="M441" s="85"/>
      <c r="N441" s="85"/>
    </row>
    <row r="442">
      <c r="D442" s="86"/>
      <c r="E442" s="85"/>
      <c r="I442" s="85"/>
      <c r="J442" s="85"/>
      <c r="K442" s="85"/>
      <c r="L442" s="127"/>
      <c r="M442" s="85"/>
      <c r="N442" s="85"/>
    </row>
    <row r="443">
      <c r="D443" s="86"/>
      <c r="E443" s="85"/>
      <c r="I443" s="85"/>
      <c r="J443" s="85"/>
      <c r="K443" s="85"/>
      <c r="L443" s="127"/>
      <c r="M443" s="85"/>
      <c r="N443" s="85"/>
    </row>
    <row r="444">
      <c r="D444" s="86"/>
      <c r="E444" s="85"/>
      <c r="I444" s="85"/>
      <c r="J444" s="85"/>
      <c r="K444" s="85"/>
      <c r="L444" s="127"/>
      <c r="M444" s="85"/>
      <c r="N444" s="85"/>
    </row>
    <row r="445">
      <c r="D445" s="86"/>
      <c r="E445" s="85"/>
      <c r="I445" s="85"/>
      <c r="J445" s="85"/>
      <c r="K445" s="85"/>
      <c r="L445" s="127"/>
      <c r="M445" s="85"/>
      <c r="N445" s="85"/>
    </row>
    <row r="446">
      <c r="D446" s="86"/>
      <c r="E446" s="85"/>
      <c r="I446" s="85"/>
      <c r="J446" s="85"/>
      <c r="K446" s="85"/>
      <c r="L446" s="127"/>
      <c r="M446" s="85"/>
      <c r="N446" s="85"/>
    </row>
    <row r="447">
      <c r="D447" s="86"/>
      <c r="E447" s="85"/>
      <c r="I447" s="85"/>
      <c r="J447" s="85"/>
      <c r="K447" s="85"/>
      <c r="L447" s="127"/>
      <c r="M447" s="85"/>
      <c r="N447" s="85"/>
    </row>
    <row r="448">
      <c r="D448" s="86"/>
      <c r="E448" s="85"/>
      <c r="I448" s="85"/>
      <c r="J448" s="85"/>
      <c r="K448" s="85"/>
      <c r="L448" s="127"/>
      <c r="M448" s="85"/>
      <c r="N448" s="85"/>
    </row>
    <row r="449">
      <c r="D449" s="86"/>
      <c r="E449" s="85"/>
      <c r="I449" s="85"/>
      <c r="J449" s="85"/>
      <c r="K449" s="85"/>
      <c r="L449" s="127"/>
      <c r="M449" s="85"/>
      <c r="N449" s="85"/>
    </row>
    <row r="450">
      <c r="D450" s="86"/>
      <c r="E450" s="85"/>
      <c r="I450" s="85"/>
      <c r="J450" s="85"/>
      <c r="K450" s="85"/>
      <c r="L450" s="127"/>
      <c r="M450" s="85"/>
      <c r="N450" s="85"/>
    </row>
    <row r="451">
      <c r="D451" s="86"/>
      <c r="E451" s="85"/>
      <c r="I451" s="85"/>
      <c r="J451" s="85"/>
      <c r="K451" s="85"/>
      <c r="L451" s="127"/>
      <c r="M451" s="85"/>
      <c r="N451" s="85"/>
    </row>
    <row r="452">
      <c r="D452" s="86"/>
      <c r="E452" s="85"/>
      <c r="I452" s="85"/>
      <c r="J452" s="85"/>
      <c r="K452" s="85"/>
      <c r="L452" s="127"/>
      <c r="M452" s="85"/>
      <c r="N452" s="85"/>
    </row>
    <row r="453">
      <c r="D453" s="86"/>
      <c r="E453" s="85"/>
      <c r="I453" s="85"/>
      <c r="J453" s="85"/>
      <c r="K453" s="85"/>
      <c r="L453" s="127"/>
      <c r="M453" s="85"/>
      <c r="N453" s="85"/>
    </row>
    <row r="454">
      <c r="D454" s="86"/>
      <c r="E454" s="85"/>
      <c r="I454" s="85"/>
      <c r="J454" s="85"/>
      <c r="K454" s="85"/>
      <c r="L454" s="127"/>
      <c r="M454" s="85"/>
      <c r="N454" s="85"/>
    </row>
    <row r="455">
      <c r="D455" s="86"/>
      <c r="E455" s="85"/>
      <c r="I455" s="85"/>
      <c r="J455" s="85"/>
      <c r="K455" s="85"/>
      <c r="L455" s="127"/>
      <c r="M455" s="85"/>
      <c r="N455" s="85"/>
    </row>
    <row r="456">
      <c r="D456" s="86"/>
      <c r="E456" s="85"/>
      <c r="I456" s="85"/>
      <c r="J456" s="85"/>
      <c r="K456" s="85"/>
      <c r="L456" s="127"/>
      <c r="M456" s="85"/>
      <c r="N456" s="85"/>
    </row>
    <row r="457">
      <c r="D457" s="86"/>
      <c r="E457" s="85"/>
      <c r="I457" s="85"/>
      <c r="J457" s="85"/>
      <c r="K457" s="85"/>
      <c r="L457" s="127"/>
      <c r="M457" s="85"/>
      <c r="N457" s="85"/>
    </row>
    <row r="458">
      <c r="D458" s="86"/>
      <c r="E458" s="85"/>
      <c r="I458" s="85"/>
      <c r="J458" s="85"/>
      <c r="K458" s="85"/>
      <c r="L458" s="127"/>
      <c r="M458" s="85"/>
      <c r="N458" s="85"/>
    </row>
    <row r="459">
      <c r="D459" s="86"/>
      <c r="E459" s="85"/>
      <c r="I459" s="85"/>
      <c r="J459" s="85"/>
      <c r="K459" s="85"/>
      <c r="L459" s="127"/>
      <c r="M459" s="85"/>
      <c r="N459" s="85"/>
    </row>
    <row r="460">
      <c r="D460" s="86"/>
      <c r="E460" s="85"/>
      <c r="I460" s="85"/>
      <c r="J460" s="85"/>
      <c r="K460" s="85"/>
      <c r="L460" s="127"/>
      <c r="M460" s="85"/>
      <c r="N460" s="85"/>
    </row>
    <row r="461">
      <c r="D461" s="86"/>
      <c r="E461" s="85"/>
      <c r="I461" s="85"/>
      <c r="J461" s="85"/>
      <c r="K461" s="85"/>
      <c r="L461" s="127"/>
      <c r="M461" s="85"/>
      <c r="N461" s="85"/>
    </row>
    <row r="462">
      <c r="D462" s="86"/>
      <c r="E462" s="85"/>
      <c r="I462" s="85"/>
      <c r="J462" s="85"/>
      <c r="K462" s="85"/>
      <c r="L462" s="127"/>
      <c r="M462" s="85"/>
      <c r="N462" s="85"/>
    </row>
    <row r="463">
      <c r="D463" s="86"/>
      <c r="E463" s="85"/>
      <c r="I463" s="85"/>
      <c r="J463" s="85"/>
      <c r="K463" s="85"/>
      <c r="L463" s="127"/>
      <c r="M463" s="85"/>
      <c r="N463" s="85"/>
    </row>
    <row r="464">
      <c r="D464" s="86"/>
      <c r="E464" s="85"/>
      <c r="I464" s="85"/>
      <c r="J464" s="85"/>
      <c r="K464" s="85"/>
      <c r="L464" s="127"/>
      <c r="M464" s="85"/>
      <c r="N464" s="85"/>
    </row>
    <row r="465">
      <c r="D465" s="86"/>
      <c r="E465" s="85"/>
      <c r="I465" s="85"/>
      <c r="J465" s="85"/>
      <c r="K465" s="85"/>
      <c r="L465" s="127"/>
      <c r="M465" s="85"/>
      <c r="N465" s="85"/>
    </row>
    <row r="466">
      <c r="D466" s="86"/>
      <c r="E466" s="85"/>
      <c r="I466" s="85"/>
      <c r="J466" s="85"/>
      <c r="K466" s="85"/>
      <c r="L466" s="127"/>
      <c r="M466" s="85"/>
      <c r="N466" s="85"/>
    </row>
    <row r="467">
      <c r="D467" s="86"/>
      <c r="E467" s="85"/>
      <c r="I467" s="85"/>
      <c r="J467" s="85"/>
      <c r="K467" s="85"/>
      <c r="L467" s="127"/>
      <c r="M467" s="85"/>
      <c r="N467" s="85"/>
    </row>
    <row r="468">
      <c r="D468" s="86"/>
      <c r="E468" s="85"/>
      <c r="I468" s="85"/>
      <c r="J468" s="85"/>
      <c r="K468" s="85"/>
      <c r="L468" s="127"/>
      <c r="M468" s="85"/>
      <c r="N468" s="85"/>
    </row>
    <row r="469">
      <c r="D469" s="86"/>
      <c r="E469" s="85"/>
      <c r="I469" s="85"/>
      <c r="J469" s="85"/>
      <c r="K469" s="85"/>
      <c r="L469" s="127"/>
      <c r="M469" s="85"/>
      <c r="N469" s="85"/>
    </row>
    <row r="470">
      <c r="D470" s="86"/>
      <c r="E470" s="85"/>
      <c r="I470" s="85"/>
      <c r="J470" s="85"/>
      <c r="K470" s="85"/>
      <c r="L470" s="127"/>
      <c r="M470" s="85"/>
      <c r="N470" s="85"/>
    </row>
    <row r="471">
      <c r="D471" s="86"/>
      <c r="E471" s="85"/>
      <c r="I471" s="85"/>
      <c r="J471" s="85"/>
      <c r="K471" s="85"/>
      <c r="L471" s="127"/>
      <c r="M471" s="85"/>
      <c r="N471" s="85"/>
    </row>
    <row r="472">
      <c r="D472" s="86"/>
      <c r="E472" s="85"/>
      <c r="I472" s="85"/>
      <c r="J472" s="85"/>
      <c r="K472" s="85"/>
      <c r="L472" s="127"/>
      <c r="M472" s="85"/>
      <c r="N472" s="85"/>
    </row>
    <row r="473">
      <c r="D473" s="86"/>
      <c r="E473" s="85"/>
      <c r="I473" s="85"/>
      <c r="J473" s="85"/>
      <c r="K473" s="85"/>
      <c r="L473" s="127"/>
      <c r="M473" s="85"/>
      <c r="N473" s="85"/>
    </row>
    <row r="474">
      <c r="D474" s="86"/>
      <c r="E474" s="85"/>
      <c r="I474" s="85"/>
      <c r="J474" s="85"/>
      <c r="K474" s="85"/>
      <c r="L474" s="127"/>
      <c r="M474" s="85"/>
      <c r="N474" s="85"/>
    </row>
    <row r="475">
      <c r="D475" s="86"/>
      <c r="E475" s="85"/>
      <c r="I475" s="85"/>
      <c r="J475" s="85"/>
      <c r="K475" s="85"/>
      <c r="L475" s="127"/>
      <c r="M475" s="85"/>
      <c r="N475" s="85"/>
    </row>
    <row r="476">
      <c r="D476" s="86"/>
      <c r="E476" s="85"/>
      <c r="I476" s="85"/>
      <c r="J476" s="85"/>
      <c r="K476" s="85"/>
      <c r="L476" s="127"/>
      <c r="M476" s="85"/>
      <c r="N476" s="85"/>
    </row>
    <row r="477">
      <c r="D477" s="86"/>
      <c r="E477" s="85"/>
      <c r="I477" s="85"/>
      <c r="J477" s="85"/>
      <c r="K477" s="85"/>
      <c r="L477" s="127"/>
      <c r="M477" s="85"/>
      <c r="N477" s="85"/>
    </row>
    <row r="478">
      <c r="D478" s="86"/>
      <c r="E478" s="85"/>
      <c r="I478" s="85"/>
      <c r="J478" s="85"/>
      <c r="K478" s="85"/>
      <c r="L478" s="127"/>
      <c r="M478" s="85"/>
      <c r="N478" s="85"/>
    </row>
    <row r="479">
      <c r="D479" s="86"/>
      <c r="E479" s="85"/>
      <c r="I479" s="85"/>
      <c r="J479" s="85"/>
      <c r="K479" s="85"/>
      <c r="L479" s="127"/>
      <c r="M479" s="85"/>
      <c r="N479" s="85"/>
    </row>
    <row r="480">
      <c r="D480" s="86"/>
      <c r="E480" s="85"/>
      <c r="I480" s="85"/>
      <c r="J480" s="85"/>
      <c r="K480" s="85"/>
      <c r="L480" s="127"/>
      <c r="M480" s="85"/>
      <c r="N480" s="85"/>
    </row>
    <row r="481">
      <c r="D481" s="86"/>
      <c r="E481" s="85"/>
      <c r="I481" s="85"/>
      <c r="J481" s="85"/>
      <c r="K481" s="85"/>
      <c r="L481" s="127"/>
      <c r="M481" s="85"/>
      <c r="N481" s="85"/>
    </row>
    <row r="482">
      <c r="D482" s="86"/>
      <c r="E482" s="85"/>
      <c r="I482" s="85"/>
      <c r="J482" s="85"/>
      <c r="K482" s="85"/>
      <c r="L482" s="127"/>
      <c r="M482" s="85"/>
      <c r="N482" s="85"/>
    </row>
    <row r="483">
      <c r="D483" s="86"/>
      <c r="E483" s="85"/>
      <c r="I483" s="85"/>
      <c r="J483" s="85"/>
      <c r="K483" s="85"/>
      <c r="L483" s="127"/>
      <c r="M483" s="85"/>
      <c r="N483" s="85"/>
    </row>
    <row r="484">
      <c r="D484" s="86"/>
      <c r="E484" s="85"/>
      <c r="I484" s="85"/>
      <c r="J484" s="85"/>
      <c r="K484" s="85"/>
      <c r="L484" s="127"/>
      <c r="M484" s="85"/>
      <c r="N484" s="85"/>
    </row>
    <row r="485">
      <c r="D485" s="86"/>
      <c r="E485" s="85"/>
      <c r="I485" s="85"/>
      <c r="J485" s="85"/>
      <c r="K485" s="85"/>
      <c r="L485" s="127"/>
      <c r="M485" s="85"/>
      <c r="N485" s="85"/>
    </row>
    <row r="486">
      <c r="D486" s="86"/>
      <c r="E486" s="85"/>
      <c r="I486" s="85"/>
      <c r="J486" s="85"/>
      <c r="K486" s="85"/>
      <c r="L486" s="127"/>
      <c r="M486" s="85"/>
      <c r="N486" s="85"/>
    </row>
    <row r="487">
      <c r="D487" s="86"/>
      <c r="E487" s="85"/>
      <c r="I487" s="85"/>
      <c r="J487" s="85"/>
      <c r="K487" s="85"/>
      <c r="L487" s="127"/>
      <c r="M487" s="85"/>
      <c r="N487" s="85"/>
    </row>
    <row r="488">
      <c r="D488" s="86"/>
      <c r="E488" s="85"/>
      <c r="I488" s="85"/>
      <c r="J488" s="85"/>
      <c r="K488" s="85"/>
      <c r="L488" s="127"/>
      <c r="M488" s="85"/>
      <c r="N488" s="85"/>
    </row>
    <row r="489">
      <c r="D489" s="86"/>
      <c r="E489" s="85"/>
      <c r="I489" s="85"/>
      <c r="J489" s="85"/>
      <c r="K489" s="85"/>
      <c r="L489" s="127"/>
      <c r="M489" s="85"/>
      <c r="N489" s="85"/>
    </row>
    <row r="490">
      <c r="D490" s="86"/>
      <c r="E490" s="85"/>
      <c r="I490" s="85"/>
      <c r="J490" s="85"/>
      <c r="K490" s="85"/>
      <c r="L490" s="127"/>
      <c r="M490" s="85"/>
      <c r="N490" s="85"/>
    </row>
    <row r="491">
      <c r="D491" s="86"/>
      <c r="E491" s="85"/>
      <c r="I491" s="85"/>
      <c r="J491" s="85"/>
      <c r="K491" s="85"/>
      <c r="L491" s="127"/>
      <c r="M491" s="85"/>
      <c r="N491" s="85"/>
    </row>
    <row r="492">
      <c r="D492" s="86"/>
      <c r="E492" s="85"/>
      <c r="I492" s="85"/>
      <c r="J492" s="85"/>
      <c r="K492" s="85"/>
      <c r="L492" s="127"/>
      <c r="M492" s="85"/>
      <c r="N492" s="85"/>
    </row>
    <row r="493">
      <c r="D493" s="86"/>
      <c r="E493" s="85"/>
      <c r="I493" s="85"/>
      <c r="J493" s="85"/>
      <c r="K493" s="85"/>
      <c r="L493" s="127"/>
      <c r="M493" s="85"/>
      <c r="N493" s="85"/>
    </row>
    <row r="494">
      <c r="D494" s="86"/>
      <c r="E494" s="85"/>
      <c r="I494" s="85"/>
      <c r="J494" s="85"/>
      <c r="K494" s="85"/>
      <c r="L494" s="127"/>
      <c r="M494" s="85"/>
      <c r="N494" s="85"/>
    </row>
    <row r="495">
      <c r="D495" s="86"/>
      <c r="E495" s="85"/>
      <c r="I495" s="85"/>
      <c r="J495" s="85"/>
      <c r="K495" s="85"/>
      <c r="L495" s="127"/>
      <c r="M495" s="85"/>
      <c r="N495" s="85"/>
    </row>
    <row r="496">
      <c r="D496" s="86"/>
      <c r="E496" s="85"/>
      <c r="I496" s="85"/>
      <c r="J496" s="85"/>
      <c r="K496" s="85"/>
      <c r="L496" s="127"/>
      <c r="M496" s="85"/>
      <c r="N496" s="85"/>
    </row>
    <row r="497">
      <c r="D497" s="86"/>
      <c r="E497" s="85"/>
      <c r="I497" s="85"/>
      <c r="J497" s="85"/>
      <c r="K497" s="85"/>
      <c r="L497" s="127"/>
      <c r="M497" s="85"/>
      <c r="N497" s="85"/>
    </row>
    <row r="498">
      <c r="D498" s="86"/>
      <c r="E498" s="85"/>
      <c r="I498" s="85"/>
      <c r="J498" s="85"/>
      <c r="K498" s="85"/>
      <c r="L498" s="127"/>
      <c r="M498" s="85"/>
      <c r="N498" s="85"/>
    </row>
    <row r="499">
      <c r="D499" s="86"/>
      <c r="E499" s="85"/>
      <c r="I499" s="85"/>
      <c r="J499" s="85"/>
      <c r="K499" s="85"/>
      <c r="L499" s="127"/>
      <c r="M499" s="85"/>
      <c r="N499" s="85"/>
    </row>
    <row r="500">
      <c r="D500" s="86"/>
      <c r="E500" s="85"/>
      <c r="I500" s="85"/>
      <c r="J500" s="85"/>
      <c r="K500" s="85"/>
      <c r="L500" s="127"/>
      <c r="M500" s="85"/>
      <c r="N500" s="85"/>
    </row>
    <row r="501">
      <c r="D501" s="86"/>
      <c r="E501" s="85"/>
      <c r="I501" s="85"/>
      <c r="J501" s="85"/>
      <c r="K501" s="85"/>
      <c r="L501" s="127"/>
      <c r="M501" s="85"/>
      <c r="N501" s="85"/>
    </row>
    <row r="502">
      <c r="D502" s="86"/>
      <c r="E502" s="85"/>
      <c r="I502" s="85"/>
      <c r="J502" s="85"/>
      <c r="K502" s="85"/>
      <c r="L502" s="127"/>
      <c r="M502" s="85"/>
      <c r="N502" s="85"/>
    </row>
    <row r="503">
      <c r="D503" s="86"/>
      <c r="E503" s="85"/>
      <c r="I503" s="85"/>
      <c r="J503" s="85"/>
      <c r="K503" s="85"/>
      <c r="L503" s="127"/>
      <c r="M503" s="85"/>
      <c r="N503" s="85"/>
    </row>
    <row r="504">
      <c r="D504" s="86"/>
      <c r="E504" s="85"/>
      <c r="I504" s="85"/>
      <c r="J504" s="85"/>
      <c r="K504" s="85"/>
      <c r="L504" s="127"/>
      <c r="M504" s="85"/>
      <c r="N504" s="85"/>
    </row>
    <row r="505">
      <c r="D505" s="86"/>
      <c r="E505" s="85"/>
      <c r="I505" s="85"/>
      <c r="J505" s="85"/>
      <c r="K505" s="85"/>
      <c r="L505" s="127"/>
      <c r="M505" s="85"/>
      <c r="N505" s="85"/>
    </row>
    <row r="506">
      <c r="D506" s="86"/>
      <c r="E506" s="85"/>
      <c r="I506" s="85"/>
      <c r="J506" s="85"/>
      <c r="K506" s="85"/>
      <c r="L506" s="127"/>
      <c r="M506" s="85"/>
      <c r="N506" s="85"/>
    </row>
    <row r="507">
      <c r="D507" s="86"/>
      <c r="E507" s="85"/>
      <c r="I507" s="85"/>
      <c r="J507" s="85"/>
      <c r="K507" s="85"/>
      <c r="L507" s="127"/>
      <c r="M507" s="85"/>
      <c r="N507" s="85"/>
    </row>
    <row r="508">
      <c r="D508" s="86"/>
      <c r="E508" s="85"/>
      <c r="I508" s="85"/>
      <c r="J508" s="85"/>
      <c r="K508" s="85"/>
      <c r="L508" s="127"/>
      <c r="M508" s="85"/>
      <c r="N508" s="85"/>
    </row>
    <row r="509">
      <c r="D509" s="86"/>
      <c r="E509" s="85"/>
      <c r="I509" s="85"/>
      <c r="J509" s="85"/>
      <c r="K509" s="85"/>
      <c r="L509" s="127"/>
      <c r="M509" s="85"/>
      <c r="N509" s="85"/>
    </row>
    <row r="510">
      <c r="D510" s="86"/>
      <c r="E510" s="85"/>
      <c r="I510" s="85"/>
      <c r="J510" s="85"/>
      <c r="K510" s="85"/>
      <c r="L510" s="127"/>
      <c r="M510" s="85"/>
      <c r="N510" s="85"/>
    </row>
    <row r="511">
      <c r="D511" s="86"/>
      <c r="E511" s="85"/>
      <c r="I511" s="85"/>
      <c r="J511" s="85"/>
      <c r="K511" s="85"/>
      <c r="L511" s="127"/>
      <c r="M511" s="85"/>
      <c r="N511" s="85"/>
    </row>
    <row r="512">
      <c r="D512" s="86"/>
      <c r="E512" s="85"/>
      <c r="I512" s="85"/>
      <c r="J512" s="85"/>
      <c r="K512" s="85"/>
      <c r="L512" s="127"/>
      <c r="M512" s="85"/>
      <c r="N512" s="85"/>
    </row>
    <row r="513">
      <c r="D513" s="86"/>
      <c r="E513" s="85"/>
      <c r="I513" s="85"/>
      <c r="J513" s="85"/>
      <c r="K513" s="85"/>
      <c r="L513" s="127"/>
      <c r="M513" s="85"/>
      <c r="N513" s="85"/>
    </row>
    <row r="514">
      <c r="D514" s="86"/>
      <c r="E514" s="85"/>
      <c r="I514" s="85"/>
      <c r="J514" s="85"/>
      <c r="K514" s="85"/>
      <c r="L514" s="127"/>
      <c r="M514" s="85"/>
      <c r="N514" s="85"/>
    </row>
    <row r="515">
      <c r="D515" s="86"/>
      <c r="E515" s="85"/>
      <c r="I515" s="85"/>
      <c r="J515" s="85"/>
      <c r="K515" s="85"/>
      <c r="L515" s="127"/>
      <c r="M515" s="85"/>
      <c r="N515" s="85"/>
    </row>
    <row r="516">
      <c r="D516" s="86"/>
      <c r="E516" s="85"/>
      <c r="I516" s="85"/>
      <c r="J516" s="85"/>
      <c r="K516" s="85"/>
      <c r="L516" s="127"/>
      <c r="M516" s="85"/>
      <c r="N516" s="85"/>
    </row>
    <row r="517">
      <c r="D517" s="86"/>
      <c r="E517" s="85"/>
      <c r="I517" s="85"/>
      <c r="J517" s="85"/>
      <c r="K517" s="85"/>
      <c r="L517" s="127"/>
      <c r="M517" s="85"/>
      <c r="N517" s="85"/>
    </row>
    <row r="518">
      <c r="D518" s="86"/>
      <c r="E518" s="85"/>
      <c r="I518" s="85"/>
      <c r="J518" s="85"/>
      <c r="K518" s="85"/>
      <c r="L518" s="127"/>
      <c r="M518" s="85"/>
      <c r="N518" s="85"/>
    </row>
    <row r="519">
      <c r="D519" s="86"/>
      <c r="E519" s="85"/>
      <c r="I519" s="85"/>
      <c r="J519" s="85"/>
      <c r="K519" s="85"/>
      <c r="L519" s="127"/>
      <c r="M519" s="85"/>
      <c r="N519" s="85"/>
    </row>
    <row r="520">
      <c r="D520" s="86"/>
      <c r="E520" s="85"/>
      <c r="I520" s="85"/>
      <c r="J520" s="85"/>
      <c r="K520" s="85"/>
      <c r="L520" s="127"/>
      <c r="M520" s="85"/>
      <c r="N520" s="85"/>
    </row>
    <row r="521">
      <c r="D521" s="86"/>
      <c r="E521" s="85"/>
      <c r="I521" s="85"/>
      <c r="J521" s="85"/>
      <c r="K521" s="85"/>
      <c r="L521" s="127"/>
      <c r="M521" s="85"/>
      <c r="N521" s="85"/>
    </row>
    <row r="522">
      <c r="D522" s="86"/>
      <c r="E522" s="85"/>
      <c r="I522" s="85"/>
      <c r="J522" s="85"/>
      <c r="K522" s="85"/>
      <c r="L522" s="127"/>
      <c r="M522" s="85"/>
      <c r="N522" s="85"/>
    </row>
    <row r="523">
      <c r="D523" s="86"/>
      <c r="E523" s="85"/>
      <c r="I523" s="85"/>
      <c r="J523" s="85"/>
      <c r="K523" s="85"/>
      <c r="L523" s="127"/>
      <c r="M523" s="85"/>
      <c r="N523" s="85"/>
    </row>
    <row r="524">
      <c r="D524" s="86"/>
      <c r="E524" s="85"/>
      <c r="I524" s="85"/>
      <c r="J524" s="85"/>
      <c r="K524" s="85"/>
      <c r="L524" s="127"/>
      <c r="M524" s="85"/>
      <c r="N524" s="85"/>
    </row>
    <row r="525">
      <c r="D525" s="86"/>
      <c r="E525" s="85"/>
      <c r="I525" s="85"/>
      <c r="J525" s="85"/>
      <c r="K525" s="85"/>
      <c r="L525" s="127"/>
      <c r="M525" s="85"/>
      <c r="N525" s="85"/>
    </row>
    <row r="526">
      <c r="D526" s="86"/>
      <c r="E526" s="85"/>
      <c r="I526" s="85"/>
      <c r="J526" s="85"/>
      <c r="K526" s="85"/>
      <c r="L526" s="127"/>
      <c r="M526" s="85"/>
      <c r="N526" s="85"/>
    </row>
    <row r="527">
      <c r="D527" s="86"/>
      <c r="E527" s="85"/>
      <c r="I527" s="85"/>
      <c r="J527" s="85"/>
      <c r="K527" s="85"/>
      <c r="L527" s="127"/>
      <c r="M527" s="85"/>
      <c r="N527" s="85"/>
    </row>
    <row r="528">
      <c r="D528" s="86"/>
      <c r="E528" s="85"/>
      <c r="I528" s="85"/>
      <c r="J528" s="85"/>
      <c r="K528" s="85"/>
      <c r="L528" s="127"/>
      <c r="M528" s="85"/>
      <c r="N528" s="85"/>
    </row>
    <row r="529">
      <c r="D529" s="86"/>
      <c r="E529" s="85"/>
      <c r="I529" s="85"/>
      <c r="J529" s="85"/>
      <c r="K529" s="85"/>
      <c r="L529" s="127"/>
      <c r="M529" s="85"/>
      <c r="N529" s="85"/>
    </row>
    <row r="530">
      <c r="D530" s="86"/>
      <c r="E530" s="85"/>
      <c r="I530" s="85"/>
      <c r="J530" s="85"/>
      <c r="K530" s="85"/>
      <c r="L530" s="127"/>
      <c r="M530" s="85"/>
      <c r="N530" s="85"/>
    </row>
    <row r="531">
      <c r="D531" s="86"/>
      <c r="E531" s="85"/>
      <c r="I531" s="85"/>
      <c r="J531" s="85"/>
      <c r="K531" s="85"/>
      <c r="L531" s="127"/>
      <c r="M531" s="85"/>
      <c r="N531" s="85"/>
    </row>
    <row r="532">
      <c r="D532" s="86"/>
      <c r="E532" s="85"/>
      <c r="I532" s="85"/>
      <c r="J532" s="85"/>
      <c r="K532" s="85"/>
      <c r="L532" s="127"/>
      <c r="M532" s="85"/>
      <c r="N532" s="85"/>
    </row>
    <row r="533">
      <c r="D533" s="86"/>
      <c r="E533" s="85"/>
      <c r="I533" s="85"/>
      <c r="J533" s="85"/>
      <c r="K533" s="85"/>
      <c r="L533" s="127"/>
      <c r="M533" s="85"/>
      <c r="N533" s="85"/>
    </row>
    <row r="534">
      <c r="D534" s="86"/>
      <c r="E534" s="85"/>
      <c r="I534" s="85"/>
      <c r="J534" s="85"/>
      <c r="K534" s="85"/>
      <c r="L534" s="127"/>
      <c r="M534" s="85"/>
      <c r="N534" s="85"/>
    </row>
    <row r="535">
      <c r="D535" s="86"/>
      <c r="E535" s="85"/>
      <c r="I535" s="85"/>
      <c r="J535" s="85"/>
      <c r="K535" s="85"/>
      <c r="L535" s="127"/>
      <c r="M535" s="85"/>
      <c r="N535" s="85"/>
    </row>
    <row r="536">
      <c r="D536" s="86"/>
      <c r="E536" s="85"/>
      <c r="I536" s="85"/>
      <c r="J536" s="85"/>
      <c r="K536" s="85"/>
      <c r="L536" s="127"/>
      <c r="M536" s="85"/>
      <c r="N536" s="85"/>
    </row>
    <row r="537">
      <c r="D537" s="86"/>
      <c r="E537" s="85"/>
      <c r="I537" s="85"/>
      <c r="J537" s="85"/>
      <c r="K537" s="85"/>
      <c r="L537" s="127"/>
      <c r="M537" s="85"/>
      <c r="N537" s="85"/>
    </row>
    <row r="538">
      <c r="D538" s="86"/>
      <c r="E538" s="85"/>
      <c r="I538" s="85"/>
      <c r="J538" s="85"/>
      <c r="K538" s="85"/>
      <c r="L538" s="127"/>
      <c r="M538" s="85"/>
      <c r="N538" s="85"/>
    </row>
    <row r="539">
      <c r="D539" s="86"/>
      <c r="E539" s="85"/>
      <c r="I539" s="85"/>
      <c r="J539" s="85"/>
      <c r="K539" s="85"/>
      <c r="L539" s="127"/>
      <c r="M539" s="85"/>
      <c r="N539" s="85"/>
    </row>
    <row r="540">
      <c r="D540" s="86"/>
      <c r="E540" s="85"/>
      <c r="I540" s="85"/>
      <c r="J540" s="85"/>
      <c r="K540" s="85"/>
      <c r="L540" s="127"/>
      <c r="M540" s="85"/>
      <c r="N540" s="85"/>
    </row>
    <row r="541">
      <c r="D541" s="86"/>
      <c r="E541" s="85"/>
      <c r="I541" s="85"/>
      <c r="J541" s="85"/>
      <c r="K541" s="85"/>
      <c r="L541" s="127"/>
      <c r="M541" s="85"/>
      <c r="N541" s="85"/>
    </row>
    <row r="542">
      <c r="D542" s="86"/>
      <c r="E542" s="85"/>
      <c r="I542" s="85"/>
      <c r="J542" s="85"/>
      <c r="K542" s="85"/>
      <c r="L542" s="127"/>
      <c r="M542" s="85"/>
      <c r="N542" s="85"/>
    </row>
    <row r="543">
      <c r="D543" s="86"/>
      <c r="E543" s="85"/>
      <c r="I543" s="85"/>
      <c r="J543" s="85"/>
      <c r="K543" s="85"/>
      <c r="L543" s="127"/>
      <c r="M543" s="85"/>
      <c r="N543" s="85"/>
    </row>
    <row r="544">
      <c r="D544" s="86"/>
      <c r="E544" s="85"/>
      <c r="I544" s="85"/>
      <c r="J544" s="85"/>
      <c r="K544" s="85"/>
      <c r="L544" s="127"/>
      <c r="M544" s="85"/>
      <c r="N544" s="85"/>
    </row>
    <row r="545">
      <c r="D545" s="86"/>
      <c r="E545" s="85"/>
      <c r="I545" s="85"/>
      <c r="J545" s="85"/>
      <c r="K545" s="85"/>
      <c r="L545" s="127"/>
      <c r="M545" s="85"/>
      <c r="N545" s="85"/>
    </row>
    <row r="546">
      <c r="D546" s="86"/>
      <c r="E546" s="85"/>
      <c r="I546" s="85"/>
      <c r="J546" s="85"/>
      <c r="K546" s="85"/>
      <c r="L546" s="127"/>
      <c r="M546" s="85"/>
      <c r="N546" s="85"/>
    </row>
    <row r="547">
      <c r="D547" s="86"/>
      <c r="E547" s="85"/>
      <c r="I547" s="85"/>
      <c r="J547" s="85"/>
      <c r="K547" s="85"/>
      <c r="L547" s="127"/>
      <c r="M547" s="85"/>
      <c r="N547" s="85"/>
    </row>
    <row r="548">
      <c r="D548" s="86"/>
      <c r="E548" s="85"/>
      <c r="I548" s="85"/>
      <c r="J548" s="85"/>
      <c r="K548" s="85"/>
      <c r="L548" s="127"/>
      <c r="M548" s="85"/>
      <c r="N548" s="85"/>
    </row>
    <row r="549">
      <c r="D549" s="86"/>
      <c r="E549" s="85"/>
      <c r="I549" s="85"/>
      <c r="J549" s="85"/>
      <c r="K549" s="85"/>
      <c r="L549" s="127"/>
      <c r="M549" s="85"/>
      <c r="N549" s="85"/>
    </row>
    <row r="550">
      <c r="D550" s="86"/>
      <c r="E550" s="85"/>
      <c r="I550" s="85"/>
      <c r="J550" s="85"/>
      <c r="K550" s="85"/>
      <c r="L550" s="127"/>
      <c r="M550" s="85"/>
      <c r="N550" s="85"/>
    </row>
    <row r="551">
      <c r="D551" s="86"/>
      <c r="E551" s="85"/>
      <c r="I551" s="85"/>
      <c r="J551" s="85"/>
      <c r="K551" s="85"/>
      <c r="L551" s="127"/>
      <c r="M551" s="85"/>
      <c r="N551" s="85"/>
    </row>
    <row r="552">
      <c r="D552" s="86"/>
      <c r="E552" s="85"/>
      <c r="I552" s="85"/>
      <c r="J552" s="85"/>
      <c r="K552" s="85"/>
      <c r="L552" s="127"/>
      <c r="M552" s="85"/>
      <c r="N552" s="85"/>
    </row>
    <row r="553">
      <c r="D553" s="86"/>
      <c r="E553" s="85"/>
      <c r="I553" s="85"/>
      <c r="J553" s="85"/>
      <c r="K553" s="85"/>
      <c r="L553" s="127"/>
      <c r="M553" s="85"/>
      <c r="N553" s="85"/>
    </row>
    <row r="554">
      <c r="D554" s="86"/>
      <c r="E554" s="85"/>
      <c r="I554" s="85"/>
      <c r="J554" s="85"/>
      <c r="K554" s="85"/>
      <c r="L554" s="127"/>
      <c r="M554" s="85"/>
      <c r="N554" s="85"/>
    </row>
    <row r="555">
      <c r="D555" s="86"/>
      <c r="E555" s="85"/>
      <c r="I555" s="85"/>
      <c r="J555" s="85"/>
      <c r="K555" s="85"/>
      <c r="L555" s="127"/>
      <c r="M555" s="85"/>
      <c r="N555" s="85"/>
    </row>
    <row r="556">
      <c r="D556" s="86"/>
      <c r="E556" s="85"/>
      <c r="I556" s="85"/>
      <c r="J556" s="85"/>
      <c r="K556" s="85"/>
      <c r="L556" s="127"/>
      <c r="M556" s="85"/>
      <c r="N556" s="85"/>
    </row>
    <row r="557">
      <c r="D557" s="86"/>
      <c r="E557" s="85"/>
      <c r="I557" s="85"/>
      <c r="J557" s="85"/>
      <c r="K557" s="85"/>
      <c r="L557" s="127"/>
      <c r="M557" s="85"/>
      <c r="N557" s="85"/>
    </row>
    <row r="558">
      <c r="D558" s="86"/>
      <c r="E558" s="85"/>
      <c r="I558" s="85"/>
      <c r="J558" s="85"/>
      <c r="K558" s="85"/>
      <c r="L558" s="127"/>
      <c r="M558" s="85"/>
      <c r="N558" s="85"/>
    </row>
    <row r="559">
      <c r="D559" s="86"/>
      <c r="E559" s="85"/>
      <c r="I559" s="85"/>
      <c r="J559" s="85"/>
      <c r="K559" s="85"/>
      <c r="L559" s="127"/>
      <c r="M559" s="85"/>
      <c r="N559" s="85"/>
    </row>
    <row r="560">
      <c r="D560" s="86"/>
      <c r="E560" s="85"/>
      <c r="I560" s="85"/>
      <c r="J560" s="85"/>
      <c r="K560" s="85"/>
      <c r="L560" s="127"/>
      <c r="M560" s="85"/>
      <c r="N560" s="85"/>
    </row>
    <row r="561">
      <c r="D561" s="86"/>
      <c r="E561" s="85"/>
      <c r="I561" s="85"/>
      <c r="J561" s="85"/>
      <c r="K561" s="85"/>
      <c r="L561" s="127"/>
      <c r="M561" s="85"/>
      <c r="N561" s="85"/>
    </row>
    <row r="562">
      <c r="D562" s="86"/>
      <c r="E562" s="85"/>
      <c r="I562" s="85"/>
      <c r="J562" s="85"/>
      <c r="K562" s="85"/>
      <c r="L562" s="127"/>
      <c r="M562" s="85"/>
      <c r="N562" s="85"/>
    </row>
    <row r="563">
      <c r="D563" s="86"/>
      <c r="E563" s="85"/>
      <c r="I563" s="85"/>
      <c r="J563" s="85"/>
      <c r="K563" s="85"/>
      <c r="L563" s="127"/>
      <c r="M563" s="85"/>
      <c r="N563" s="85"/>
    </row>
    <row r="564">
      <c r="D564" s="86"/>
      <c r="E564" s="85"/>
      <c r="I564" s="85"/>
      <c r="J564" s="85"/>
      <c r="K564" s="85"/>
      <c r="L564" s="127"/>
      <c r="M564" s="85"/>
      <c r="N564" s="85"/>
    </row>
    <row r="565">
      <c r="D565" s="86"/>
      <c r="E565" s="85"/>
      <c r="I565" s="85"/>
      <c r="J565" s="85"/>
      <c r="K565" s="85"/>
      <c r="L565" s="127"/>
      <c r="M565" s="85"/>
      <c r="N565" s="85"/>
    </row>
    <row r="566">
      <c r="D566" s="86"/>
      <c r="E566" s="85"/>
      <c r="I566" s="85"/>
      <c r="J566" s="85"/>
      <c r="K566" s="85"/>
      <c r="L566" s="127"/>
      <c r="M566" s="85"/>
      <c r="N566" s="85"/>
    </row>
    <row r="567">
      <c r="D567" s="86"/>
      <c r="E567" s="85"/>
      <c r="I567" s="85"/>
      <c r="J567" s="85"/>
      <c r="K567" s="85"/>
      <c r="L567" s="127"/>
      <c r="M567" s="85"/>
      <c r="N567" s="85"/>
    </row>
    <row r="568">
      <c r="D568" s="86"/>
      <c r="E568" s="85"/>
      <c r="I568" s="85"/>
      <c r="J568" s="85"/>
      <c r="K568" s="85"/>
      <c r="L568" s="127"/>
      <c r="M568" s="85"/>
      <c r="N568" s="85"/>
    </row>
    <row r="569">
      <c r="D569" s="86"/>
      <c r="E569" s="85"/>
      <c r="I569" s="85"/>
      <c r="J569" s="85"/>
      <c r="K569" s="85"/>
      <c r="L569" s="127"/>
      <c r="M569" s="85"/>
      <c r="N569" s="85"/>
    </row>
    <row r="570">
      <c r="D570" s="86"/>
      <c r="E570" s="85"/>
      <c r="I570" s="85"/>
      <c r="J570" s="85"/>
      <c r="K570" s="85"/>
      <c r="L570" s="127"/>
      <c r="M570" s="85"/>
      <c r="N570" s="85"/>
    </row>
    <row r="571">
      <c r="D571" s="86"/>
      <c r="E571" s="85"/>
      <c r="I571" s="85"/>
      <c r="J571" s="85"/>
      <c r="K571" s="85"/>
      <c r="L571" s="127"/>
      <c r="M571" s="85"/>
      <c r="N571" s="85"/>
    </row>
    <row r="572">
      <c r="D572" s="86"/>
      <c r="E572" s="85"/>
      <c r="I572" s="85"/>
      <c r="J572" s="85"/>
      <c r="K572" s="85"/>
      <c r="L572" s="127"/>
      <c r="M572" s="85"/>
      <c r="N572" s="85"/>
    </row>
    <row r="573">
      <c r="D573" s="86"/>
      <c r="E573" s="85"/>
      <c r="I573" s="85"/>
      <c r="J573" s="85"/>
      <c r="K573" s="85"/>
      <c r="L573" s="127"/>
      <c r="M573" s="85"/>
      <c r="N573" s="85"/>
    </row>
    <row r="574">
      <c r="D574" s="86"/>
      <c r="E574" s="85"/>
      <c r="I574" s="85"/>
      <c r="J574" s="85"/>
      <c r="K574" s="85"/>
      <c r="L574" s="127"/>
      <c r="M574" s="85"/>
      <c r="N574" s="85"/>
    </row>
    <row r="575">
      <c r="D575" s="86"/>
      <c r="E575" s="85"/>
      <c r="I575" s="85"/>
      <c r="J575" s="85"/>
      <c r="K575" s="85"/>
      <c r="L575" s="127"/>
      <c r="M575" s="85"/>
      <c r="N575" s="85"/>
    </row>
    <row r="576">
      <c r="D576" s="86"/>
      <c r="E576" s="85"/>
      <c r="I576" s="85"/>
      <c r="J576" s="85"/>
      <c r="K576" s="85"/>
      <c r="L576" s="127"/>
      <c r="M576" s="85"/>
      <c r="N576" s="85"/>
    </row>
    <row r="577">
      <c r="D577" s="86"/>
      <c r="E577" s="85"/>
      <c r="I577" s="85"/>
      <c r="J577" s="85"/>
      <c r="K577" s="85"/>
      <c r="L577" s="127"/>
      <c r="M577" s="85"/>
      <c r="N577" s="85"/>
    </row>
    <row r="578">
      <c r="D578" s="86"/>
      <c r="E578" s="85"/>
      <c r="I578" s="85"/>
      <c r="J578" s="85"/>
      <c r="K578" s="85"/>
      <c r="L578" s="127"/>
      <c r="M578" s="85"/>
      <c r="N578" s="85"/>
    </row>
    <row r="579">
      <c r="D579" s="86"/>
      <c r="E579" s="85"/>
      <c r="I579" s="85"/>
      <c r="J579" s="85"/>
      <c r="K579" s="85"/>
      <c r="L579" s="127"/>
      <c r="M579" s="85"/>
      <c r="N579" s="85"/>
    </row>
    <row r="580">
      <c r="D580" s="86"/>
      <c r="E580" s="85"/>
      <c r="I580" s="85"/>
      <c r="J580" s="85"/>
      <c r="K580" s="85"/>
      <c r="L580" s="127"/>
      <c r="M580" s="85"/>
      <c r="N580" s="85"/>
    </row>
    <row r="581">
      <c r="D581" s="86"/>
      <c r="E581" s="85"/>
      <c r="I581" s="85"/>
      <c r="J581" s="85"/>
      <c r="K581" s="85"/>
      <c r="L581" s="127"/>
      <c r="M581" s="85"/>
      <c r="N581" s="85"/>
    </row>
    <row r="582">
      <c r="D582" s="86"/>
      <c r="E582" s="85"/>
      <c r="I582" s="85"/>
      <c r="J582" s="85"/>
      <c r="K582" s="85"/>
      <c r="L582" s="127"/>
      <c r="M582" s="85"/>
      <c r="N582" s="85"/>
    </row>
    <row r="583">
      <c r="D583" s="86"/>
      <c r="E583" s="85"/>
      <c r="I583" s="85"/>
      <c r="J583" s="85"/>
      <c r="K583" s="85"/>
      <c r="L583" s="127"/>
      <c r="M583" s="85"/>
      <c r="N583" s="85"/>
    </row>
    <row r="584">
      <c r="D584" s="86"/>
      <c r="E584" s="85"/>
      <c r="I584" s="85"/>
      <c r="J584" s="85"/>
      <c r="K584" s="85"/>
      <c r="L584" s="127"/>
      <c r="M584" s="85"/>
      <c r="N584" s="85"/>
    </row>
    <row r="585">
      <c r="D585" s="86"/>
      <c r="E585" s="85"/>
      <c r="I585" s="85"/>
      <c r="J585" s="85"/>
      <c r="K585" s="85"/>
      <c r="L585" s="127"/>
      <c r="M585" s="85"/>
      <c r="N585" s="85"/>
    </row>
    <row r="586">
      <c r="D586" s="86"/>
      <c r="E586" s="85"/>
      <c r="I586" s="85"/>
      <c r="J586" s="85"/>
      <c r="K586" s="85"/>
      <c r="L586" s="127"/>
      <c r="M586" s="85"/>
      <c r="N586" s="85"/>
    </row>
    <row r="587">
      <c r="D587" s="86"/>
      <c r="E587" s="85"/>
      <c r="I587" s="85"/>
      <c r="J587" s="85"/>
      <c r="K587" s="85"/>
      <c r="L587" s="127"/>
      <c r="M587" s="85"/>
      <c r="N587" s="85"/>
    </row>
    <row r="588">
      <c r="D588" s="86"/>
      <c r="E588" s="85"/>
      <c r="I588" s="85"/>
      <c r="J588" s="85"/>
      <c r="K588" s="85"/>
      <c r="L588" s="127"/>
      <c r="M588" s="85"/>
      <c r="N588" s="85"/>
    </row>
    <row r="589">
      <c r="D589" s="86"/>
      <c r="E589" s="85"/>
      <c r="I589" s="85"/>
      <c r="J589" s="85"/>
      <c r="K589" s="85"/>
      <c r="L589" s="127"/>
      <c r="M589" s="85"/>
      <c r="N589" s="85"/>
    </row>
    <row r="590">
      <c r="D590" s="86"/>
      <c r="E590" s="85"/>
      <c r="I590" s="85"/>
      <c r="J590" s="85"/>
      <c r="K590" s="85"/>
      <c r="L590" s="127"/>
      <c r="M590" s="85"/>
      <c r="N590" s="85"/>
    </row>
    <row r="591">
      <c r="D591" s="86"/>
      <c r="E591" s="85"/>
      <c r="I591" s="85"/>
      <c r="J591" s="85"/>
      <c r="K591" s="85"/>
      <c r="L591" s="127"/>
      <c r="M591" s="85"/>
      <c r="N591" s="85"/>
    </row>
    <row r="592">
      <c r="D592" s="86"/>
      <c r="E592" s="85"/>
      <c r="I592" s="85"/>
      <c r="J592" s="85"/>
      <c r="K592" s="85"/>
      <c r="L592" s="127"/>
      <c r="M592" s="85"/>
      <c r="N592" s="85"/>
    </row>
    <row r="593">
      <c r="D593" s="86"/>
      <c r="E593" s="85"/>
      <c r="I593" s="85"/>
      <c r="J593" s="85"/>
      <c r="K593" s="85"/>
      <c r="L593" s="127"/>
      <c r="M593" s="85"/>
      <c r="N593" s="85"/>
    </row>
    <row r="594">
      <c r="D594" s="86"/>
      <c r="E594" s="85"/>
      <c r="I594" s="85"/>
      <c r="J594" s="85"/>
      <c r="K594" s="85"/>
      <c r="L594" s="127"/>
      <c r="M594" s="85"/>
      <c r="N594" s="85"/>
    </row>
    <row r="595">
      <c r="D595" s="86"/>
      <c r="E595" s="85"/>
      <c r="I595" s="85"/>
      <c r="J595" s="85"/>
      <c r="K595" s="85"/>
      <c r="L595" s="127"/>
      <c r="M595" s="85"/>
      <c r="N595" s="85"/>
    </row>
    <row r="596">
      <c r="D596" s="86"/>
      <c r="E596" s="85"/>
      <c r="I596" s="85"/>
      <c r="J596" s="85"/>
      <c r="K596" s="85"/>
      <c r="L596" s="127"/>
      <c r="M596" s="85"/>
      <c r="N596" s="85"/>
    </row>
    <row r="597">
      <c r="D597" s="86"/>
      <c r="E597" s="85"/>
      <c r="I597" s="85"/>
      <c r="J597" s="85"/>
      <c r="K597" s="85"/>
      <c r="L597" s="127"/>
      <c r="M597" s="85"/>
      <c r="N597" s="85"/>
    </row>
    <row r="598">
      <c r="D598" s="86"/>
      <c r="E598" s="85"/>
      <c r="I598" s="85"/>
      <c r="J598" s="85"/>
      <c r="K598" s="85"/>
      <c r="L598" s="127"/>
      <c r="M598" s="85"/>
      <c r="N598" s="85"/>
    </row>
    <row r="599">
      <c r="D599" s="86"/>
      <c r="E599" s="85"/>
      <c r="I599" s="85"/>
      <c r="J599" s="85"/>
      <c r="K599" s="85"/>
      <c r="L599" s="127"/>
      <c r="M599" s="85"/>
      <c r="N599" s="85"/>
    </row>
    <row r="600">
      <c r="D600" s="86"/>
      <c r="E600" s="85"/>
      <c r="I600" s="85"/>
      <c r="J600" s="85"/>
      <c r="K600" s="85"/>
      <c r="L600" s="127"/>
      <c r="M600" s="85"/>
      <c r="N600" s="85"/>
    </row>
    <row r="601">
      <c r="D601" s="86"/>
      <c r="E601" s="85"/>
      <c r="I601" s="85"/>
      <c r="J601" s="85"/>
      <c r="K601" s="85"/>
      <c r="L601" s="127"/>
      <c r="M601" s="85"/>
      <c r="N601" s="85"/>
    </row>
    <row r="602">
      <c r="D602" s="86"/>
      <c r="E602" s="85"/>
      <c r="I602" s="85"/>
      <c r="J602" s="85"/>
      <c r="K602" s="85"/>
      <c r="L602" s="127"/>
      <c r="M602" s="85"/>
      <c r="N602" s="85"/>
    </row>
    <row r="603">
      <c r="D603" s="86"/>
      <c r="E603" s="85"/>
      <c r="I603" s="85"/>
      <c r="J603" s="85"/>
      <c r="K603" s="85"/>
      <c r="L603" s="127"/>
      <c r="M603" s="85"/>
      <c r="N603" s="85"/>
    </row>
    <row r="604">
      <c r="D604" s="86"/>
      <c r="E604" s="85"/>
      <c r="I604" s="85"/>
      <c r="J604" s="85"/>
      <c r="K604" s="85"/>
      <c r="L604" s="127"/>
      <c r="M604" s="85"/>
      <c r="N604" s="85"/>
    </row>
    <row r="605">
      <c r="D605" s="86"/>
      <c r="E605" s="85"/>
      <c r="I605" s="85"/>
      <c r="J605" s="85"/>
      <c r="K605" s="85"/>
      <c r="L605" s="127"/>
      <c r="M605" s="85"/>
      <c r="N605" s="85"/>
    </row>
    <row r="606">
      <c r="D606" s="86"/>
      <c r="E606" s="85"/>
      <c r="I606" s="85"/>
      <c r="J606" s="85"/>
      <c r="K606" s="85"/>
      <c r="L606" s="127"/>
      <c r="M606" s="85"/>
      <c r="N606" s="85"/>
    </row>
    <row r="607">
      <c r="D607" s="86"/>
      <c r="E607" s="85"/>
      <c r="I607" s="85"/>
      <c r="J607" s="85"/>
      <c r="K607" s="85"/>
      <c r="L607" s="127"/>
      <c r="M607" s="85"/>
      <c r="N607" s="85"/>
    </row>
    <row r="608">
      <c r="D608" s="86"/>
      <c r="E608" s="85"/>
      <c r="I608" s="85"/>
      <c r="J608" s="85"/>
      <c r="K608" s="85"/>
      <c r="L608" s="127"/>
      <c r="M608" s="85"/>
      <c r="N608" s="85"/>
    </row>
    <row r="609">
      <c r="D609" s="86"/>
      <c r="E609" s="85"/>
      <c r="I609" s="85"/>
      <c r="J609" s="85"/>
      <c r="K609" s="85"/>
      <c r="L609" s="127"/>
      <c r="M609" s="85"/>
      <c r="N609" s="85"/>
    </row>
    <row r="610">
      <c r="D610" s="86"/>
      <c r="E610" s="85"/>
      <c r="I610" s="85"/>
      <c r="J610" s="85"/>
      <c r="K610" s="85"/>
      <c r="L610" s="127"/>
      <c r="M610" s="85"/>
      <c r="N610" s="85"/>
    </row>
    <row r="611">
      <c r="D611" s="86"/>
      <c r="E611" s="85"/>
      <c r="I611" s="85"/>
      <c r="J611" s="85"/>
      <c r="K611" s="85"/>
      <c r="L611" s="127"/>
      <c r="M611" s="85"/>
      <c r="N611" s="85"/>
    </row>
    <row r="612">
      <c r="D612" s="86"/>
      <c r="E612" s="85"/>
      <c r="I612" s="85"/>
      <c r="J612" s="85"/>
      <c r="K612" s="85"/>
      <c r="L612" s="127"/>
      <c r="M612" s="85"/>
      <c r="N612" s="85"/>
    </row>
    <row r="613">
      <c r="D613" s="86"/>
      <c r="E613" s="85"/>
      <c r="I613" s="85"/>
      <c r="J613" s="85"/>
      <c r="K613" s="85"/>
      <c r="L613" s="127"/>
      <c r="M613" s="85"/>
      <c r="N613" s="85"/>
    </row>
    <row r="614">
      <c r="D614" s="86"/>
      <c r="E614" s="85"/>
      <c r="I614" s="85"/>
      <c r="J614" s="85"/>
      <c r="K614" s="85"/>
      <c r="L614" s="127"/>
      <c r="M614" s="85"/>
      <c r="N614" s="85"/>
    </row>
    <row r="615">
      <c r="D615" s="86"/>
      <c r="E615" s="85"/>
      <c r="I615" s="85"/>
      <c r="J615" s="85"/>
      <c r="K615" s="85"/>
      <c r="L615" s="127"/>
      <c r="M615" s="85"/>
      <c r="N615" s="85"/>
    </row>
    <row r="616">
      <c r="D616" s="86"/>
      <c r="E616" s="85"/>
      <c r="I616" s="85"/>
      <c r="J616" s="85"/>
      <c r="K616" s="85"/>
      <c r="L616" s="127"/>
      <c r="M616" s="85"/>
      <c r="N616" s="85"/>
    </row>
    <row r="617">
      <c r="D617" s="86"/>
      <c r="E617" s="85"/>
      <c r="I617" s="85"/>
      <c r="J617" s="85"/>
      <c r="K617" s="85"/>
      <c r="L617" s="127"/>
      <c r="M617" s="85"/>
      <c r="N617" s="85"/>
    </row>
    <row r="618">
      <c r="D618" s="86"/>
      <c r="E618" s="85"/>
      <c r="I618" s="85"/>
      <c r="J618" s="85"/>
      <c r="K618" s="85"/>
      <c r="L618" s="127"/>
      <c r="M618" s="85"/>
      <c r="N618" s="85"/>
    </row>
    <row r="619">
      <c r="D619" s="86"/>
      <c r="E619" s="85"/>
      <c r="I619" s="85"/>
      <c r="J619" s="85"/>
      <c r="K619" s="85"/>
      <c r="L619" s="127"/>
      <c r="M619" s="85"/>
      <c r="N619" s="85"/>
    </row>
    <row r="620">
      <c r="D620" s="86"/>
      <c r="E620" s="85"/>
      <c r="I620" s="85"/>
      <c r="J620" s="85"/>
      <c r="K620" s="85"/>
      <c r="L620" s="127"/>
      <c r="M620" s="85"/>
      <c r="N620" s="85"/>
    </row>
    <row r="621">
      <c r="D621" s="86"/>
      <c r="E621" s="85"/>
      <c r="I621" s="85"/>
      <c r="J621" s="85"/>
      <c r="K621" s="85"/>
      <c r="L621" s="127"/>
      <c r="M621" s="85"/>
      <c r="N621" s="85"/>
    </row>
    <row r="622">
      <c r="D622" s="86"/>
      <c r="E622" s="85"/>
      <c r="I622" s="85"/>
      <c r="J622" s="85"/>
      <c r="K622" s="85"/>
      <c r="L622" s="127"/>
      <c r="M622" s="85"/>
      <c r="N622" s="85"/>
    </row>
    <row r="623">
      <c r="D623" s="86"/>
      <c r="E623" s="85"/>
      <c r="I623" s="85"/>
      <c r="J623" s="85"/>
      <c r="K623" s="85"/>
      <c r="L623" s="127"/>
      <c r="M623" s="85"/>
      <c r="N623" s="85"/>
    </row>
    <row r="624">
      <c r="D624" s="86"/>
      <c r="E624" s="85"/>
      <c r="I624" s="85"/>
      <c r="J624" s="85"/>
      <c r="K624" s="85"/>
      <c r="L624" s="127"/>
      <c r="M624" s="85"/>
      <c r="N624" s="85"/>
    </row>
    <row r="625">
      <c r="D625" s="86"/>
      <c r="E625" s="85"/>
      <c r="I625" s="85"/>
      <c r="J625" s="85"/>
      <c r="K625" s="85"/>
      <c r="L625" s="127"/>
      <c r="M625" s="85"/>
      <c r="N625" s="85"/>
    </row>
    <row r="626">
      <c r="D626" s="86"/>
      <c r="E626" s="85"/>
      <c r="I626" s="85"/>
      <c r="J626" s="85"/>
      <c r="K626" s="85"/>
      <c r="L626" s="127"/>
      <c r="M626" s="85"/>
      <c r="N626" s="85"/>
    </row>
    <row r="627">
      <c r="D627" s="86"/>
      <c r="E627" s="85"/>
      <c r="I627" s="85"/>
      <c r="J627" s="85"/>
      <c r="K627" s="85"/>
      <c r="L627" s="127"/>
      <c r="M627" s="85"/>
      <c r="N627" s="85"/>
    </row>
    <row r="628">
      <c r="D628" s="86"/>
      <c r="E628" s="85"/>
      <c r="I628" s="85"/>
      <c r="J628" s="85"/>
      <c r="K628" s="85"/>
      <c r="L628" s="127"/>
      <c r="M628" s="85"/>
      <c r="N628" s="85"/>
    </row>
    <row r="629">
      <c r="D629" s="86"/>
      <c r="E629" s="85"/>
      <c r="I629" s="85"/>
      <c r="J629" s="85"/>
      <c r="K629" s="85"/>
      <c r="L629" s="127"/>
      <c r="M629" s="85"/>
      <c r="N629" s="85"/>
    </row>
    <row r="630">
      <c r="D630" s="86"/>
      <c r="E630" s="85"/>
      <c r="I630" s="85"/>
      <c r="J630" s="85"/>
      <c r="K630" s="85"/>
      <c r="L630" s="127"/>
      <c r="M630" s="85"/>
      <c r="N630" s="85"/>
    </row>
    <row r="631">
      <c r="D631" s="86"/>
      <c r="E631" s="85"/>
      <c r="I631" s="85"/>
      <c r="J631" s="85"/>
      <c r="K631" s="85"/>
      <c r="L631" s="127"/>
      <c r="M631" s="85"/>
      <c r="N631" s="85"/>
    </row>
    <row r="632">
      <c r="D632" s="86"/>
      <c r="E632" s="85"/>
      <c r="I632" s="85"/>
      <c r="J632" s="85"/>
      <c r="K632" s="85"/>
      <c r="L632" s="127"/>
      <c r="M632" s="85"/>
      <c r="N632" s="85"/>
    </row>
    <row r="633">
      <c r="D633" s="86"/>
      <c r="E633" s="85"/>
      <c r="I633" s="85"/>
      <c r="J633" s="85"/>
      <c r="K633" s="85"/>
      <c r="L633" s="127"/>
      <c r="M633" s="85"/>
      <c r="N633" s="85"/>
    </row>
    <row r="634">
      <c r="D634" s="86"/>
      <c r="E634" s="85"/>
      <c r="I634" s="85"/>
      <c r="J634" s="85"/>
      <c r="K634" s="85"/>
      <c r="L634" s="127"/>
      <c r="M634" s="85"/>
      <c r="N634" s="85"/>
    </row>
    <row r="635">
      <c r="D635" s="86"/>
      <c r="E635" s="85"/>
      <c r="I635" s="85"/>
      <c r="J635" s="85"/>
      <c r="K635" s="85"/>
      <c r="L635" s="127"/>
      <c r="M635" s="85"/>
      <c r="N635" s="85"/>
    </row>
    <row r="636">
      <c r="D636" s="86"/>
      <c r="E636" s="85"/>
      <c r="I636" s="85"/>
      <c r="J636" s="85"/>
      <c r="K636" s="85"/>
      <c r="L636" s="127"/>
      <c r="M636" s="85"/>
      <c r="N636" s="85"/>
    </row>
    <row r="637">
      <c r="D637" s="86"/>
      <c r="E637" s="85"/>
      <c r="I637" s="85"/>
      <c r="J637" s="85"/>
      <c r="K637" s="85"/>
      <c r="L637" s="127"/>
      <c r="M637" s="85"/>
      <c r="N637" s="85"/>
    </row>
    <row r="638">
      <c r="D638" s="86"/>
      <c r="E638" s="85"/>
      <c r="I638" s="85"/>
      <c r="J638" s="85"/>
      <c r="K638" s="85"/>
      <c r="L638" s="127"/>
      <c r="M638" s="85"/>
      <c r="N638" s="85"/>
    </row>
    <row r="639">
      <c r="D639" s="86"/>
      <c r="E639" s="85"/>
      <c r="I639" s="85"/>
      <c r="J639" s="85"/>
      <c r="K639" s="85"/>
      <c r="L639" s="127"/>
      <c r="M639" s="85"/>
      <c r="N639" s="85"/>
    </row>
    <row r="640">
      <c r="D640" s="86"/>
      <c r="E640" s="85"/>
      <c r="I640" s="85"/>
      <c r="J640" s="85"/>
      <c r="K640" s="85"/>
      <c r="L640" s="127"/>
      <c r="M640" s="85"/>
      <c r="N640" s="85"/>
    </row>
    <row r="641">
      <c r="D641" s="86"/>
      <c r="E641" s="85"/>
      <c r="I641" s="85"/>
      <c r="J641" s="85"/>
      <c r="K641" s="85"/>
      <c r="L641" s="127"/>
      <c r="M641" s="85"/>
      <c r="N641" s="85"/>
    </row>
    <row r="642">
      <c r="D642" s="86"/>
      <c r="E642" s="85"/>
      <c r="I642" s="85"/>
      <c r="J642" s="85"/>
      <c r="K642" s="85"/>
      <c r="L642" s="127"/>
      <c r="M642" s="85"/>
      <c r="N642" s="85"/>
    </row>
    <row r="643">
      <c r="D643" s="86"/>
      <c r="E643" s="85"/>
      <c r="I643" s="85"/>
      <c r="J643" s="85"/>
      <c r="K643" s="85"/>
      <c r="L643" s="127"/>
      <c r="M643" s="85"/>
      <c r="N643" s="85"/>
    </row>
    <row r="644">
      <c r="D644" s="86"/>
      <c r="E644" s="85"/>
      <c r="I644" s="85"/>
      <c r="J644" s="85"/>
      <c r="K644" s="85"/>
      <c r="L644" s="127"/>
      <c r="M644" s="85"/>
      <c r="N644" s="85"/>
    </row>
    <row r="645">
      <c r="D645" s="86"/>
      <c r="E645" s="85"/>
      <c r="I645" s="85"/>
      <c r="J645" s="85"/>
      <c r="K645" s="85"/>
      <c r="L645" s="127"/>
      <c r="M645" s="85"/>
      <c r="N645" s="85"/>
    </row>
    <row r="646">
      <c r="D646" s="86"/>
      <c r="E646" s="85"/>
      <c r="I646" s="85"/>
      <c r="J646" s="85"/>
      <c r="K646" s="85"/>
      <c r="L646" s="127"/>
      <c r="M646" s="85"/>
      <c r="N646" s="85"/>
    </row>
    <row r="647">
      <c r="D647" s="86"/>
      <c r="E647" s="85"/>
      <c r="I647" s="85"/>
      <c r="J647" s="85"/>
      <c r="K647" s="85"/>
      <c r="L647" s="127"/>
      <c r="M647" s="85"/>
      <c r="N647" s="85"/>
    </row>
    <row r="648">
      <c r="D648" s="86"/>
      <c r="E648" s="85"/>
      <c r="I648" s="85"/>
      <c r="J648" s="85"/>
      <c r="K648" s="85"/>
      <c r="L648" s="127"/>
      <c r="M648" s="85"/>
      <c r="N648" s="85"/>
    </row>
    <row r="649">
      <c r="D649" s="86"/>
      <c r="E649" s="85"/>
      <c r="I649" s="85"/>
      <c r="J649" s="85"/>
      <c r="K649" s="85"/>
      <c r="L649" s="127"/>
      <c r="M649" s="85"/>
      <c r="N649" s="85"/>
    </row>
    <row r="650">
      <c r="D650" s="86"/>
      <c r="E650" s="85"/>
      <c r="I650" s="85"/>
      <c r="J650" s="85"/>
      <c r="K650" s="85"/>
      <c r="L650" s="127"/>
      <c r="M650" s="85"/>
      <c r="N650" s="85"/>
    </row>
    <row r="651">
      <c r="D651" s="86"/>
      <c r="E651" s="85"/>
      <c r="I651" s="85"/>
      <c r="J651" s="85"/>
      <c r="K651" s="85"/>
      <c r="L651" s="127"/>
      <c r="M651" s="85"/>
      <c r="N651" s="85"/>
    </row>
    <row r="652">
      <c r="D652" s="86"/>
      <c r="E652" s="85"/>
      <c r="I652" s="85"/>
      <c r="J652" s="85"/>
      <c r="K652" s="85"/>
      <c r="L652" s="127"/>
      <c r="M652" s="85"/>
      <c r="N652" s="85"/>
    </row>
    <row r="653">
      <c r="D653" s="86"/>
      <c r="E653" s="85"/>
      <c r="I653" s="85"/>
      <c r="J653" s="85"/>
      <c r="K653" s="85"/>
      <c r="L653" s="127"/>
      <c r="M653" s="85"/>
      <c r="N653" s="85"/>
    </row>
    <row r="654">
      <c r="D654" s="86"/>
      <c r="E654" s="85"/>
      <c r="I654" s="85"/>
      <c r="J654" s="85"/>
      <c r="K654" s="85"/>
      <c r="L654" s="127"/>
      <c r="M654" s="85"/>
      <c r="N654" s="85"/>
    </row>
    <row r="655">
      <c r="D655" s="86"/>
      <c r="E655" s="85"/>
      <c r="I655" s="85"/>
      <c r="J655" s="85"/>
      <c r="K655" s="85"/>
      <c r="L655" s="127"/>
      <c r="M655" s="85"/>
      <c r="N655" s="85"/>
    </row>
    <row r="656">
      <c r="D656" s="86"/>
      <c r="E656" s="85"/>
      <c r="I656" s="85"/>
      <c r="J656" s="85"/>
      <c r="K656" s="85"/>
      <c r="L656" s="127"/>
      <c r="M656" s="85"/>
      <c r="N656" s="85"/>
    </row>
    <row r="657">
      <c r="D657" s="86"/>
      <c r="E657" s="85"/>
      <c r="I657" s="85"/>
      <c r="J657" s="85"/>
      <c r="K657" s="85"/>
      <c r="L657" s="127"/>
      <c r="M657" s="85"/>
      <c r="N657" s="85"/>
    </row>
    <row r="658">
      <c r="D658" s="86"/>
      <c r="E658" s="85"/>
      <c r="I658" s="85"/>
      <c r="J658" s="85"/>
      <c r="K658" s="85"/>
      <c r="L658" s="127"/>
      <c r="M658" s="85"/>
      <c r="N658" s="85"/>
    </row>
    <row r="659">
      <c r="D659" s="86"/>
      <c r="E659" s="85"/>
      <c r="I659" s="85"/>
      <c r="J659" s="85"/>
      <c r="K659" s="85"/>
      <c r="L659" s="127"/>
      <c r="M659" s="85"/>
      <c r="N659" s="85"/>
    </row>
    <row r="660">
      <c r="D660" s="86"/>
      <c r="E660" s="85"/>
      <c r="I660" s="85"/>
      <c r="J660" s="85"/>
      <c r="K660" s="85"/>
      <c r="L660" s="127"/>
      <c r="M660" s="85"/>
      <c r="N660" s="85"/>
    </row>
    <row r="661">
      <c r="D661" s="86"/>
      <c r="E661" s="85"/>
      <c r="I661" s="85"/>
      <c r="J661" s="85"/>
      <c r="K661" s="85"/>
      <c r="L661" s="127"/>
      <c r="M661" s="85"/>
      <c r="N661" s="85"/>
    </row>
    <row r="662">
      <c r="D662" s="86"/>
      <c r="E662" s="85"/>
      <c r="I662" s="85"/>
      <c r="J662" s="85"/>
      <c r="K662" s="85"/>
      <c r="L662" s="127"/>
      <c r="M662" s="85"/>
      <c r="N662" s="85"/>
    </row>
    <row r="663">
      <c r="D663" s="86"/>
      <c r="E663" s="85"/>
      <c r="I663" s="85"/>
      <c r="J663" s="85"/>
      <c r="K663" s="85"/>
      <c r="L663" s="127"/>
      <c r="M663" s="85"/>
      <c r="N663" s="85"/>
    </row>
    <row r="664">
      <c r="D664" s="86"/>
      <c r="E664" s="85"/>
      <c r="I664" s="85"/>
      <c r="J664" s="85"/>
      <c r="K664" s="85"/>
      <c r="L664" s="127"/>
      <c r="M664" s="85"/>
      <c r="N664" s="85"/>
    </row>
    <row r="665">
      <c r="D665" s="86"/>
      <c r="E665" s="85"/>
      <c r="I665" s="85"/>
      <c r="J665" s="85"/>
      <c r="K665" s="85"/>
      <c r="L665" s="127"/>
      <c r="M665" s="85"/>
      <c r="N665" s="85"/>
    </row>
    <row r="666">
      <c r="D666" s="86"/>
      <c r="E666" s="85"/>
      <c r="I666" s="85"/>
      <c r="J666" s="85"/>
      <c r="K666" s="85"/>
      <c r="L666" s="127"/>
      <c r="M666" s="85"/>
      <c r="N666" s="85"/>
    </row>
    <row r="667">
      <c r="D667" s="86"/>
      <c r="E667" s="85"/>
      <c r="I667" s="85"/>
      <c r="J667" s="85"/>
      <c r="K667" s="85"/>
      <c r="L667" s="127"/>
      <c r="M667" s="85"/>
      <c r="N667" s="85"/>
    </row>
    <row r="668">
      <c r="D668" s="86"/>
      <c r="E668" s="85"/>
      <c r="I668" s="85"/>
      <c r="J668" s="85"/>
      <c r="K668" s="85"/>
      <c r="L668" s="127"/>
      <c r="M668" s="85"/>
      <c r="N668" s="85"/>
    </row>
    <row r="669">
      <c r="D669" s="86"/>
      <c r="E669" s="85"/>
      <c r="I669" s="85"/>
      <c r="J669" s="85"/>
      <c r="K669" s="85"/>
      <c r="L669" s="127"/>
      <c r="M669" s="85"/>
      <c r="N669" s="85"/>
    </row>
    <row r="670">
      <c r="D670" s="86"/>
      <c r="E670" s="85"/>
      <c r="I670" s="85"/>
      <c r="J670" s="85"/>
      <c r="K670" s="85"/>
      <c r="L670" s="127"/>
      <c r="M670" s="85"/>
      <c r="N670" s="85"/>
    </row>
    <row r="671">
      <c r="D671" s="86"/>
      <c r="E671" s="85"/>
      <c r="I671" s="85"/>
      <c r="J671" s="85"/>
      <c r="K671" s="85"/>
      <c r="L671" s="127"/>
      <c r="M671" s="85"/>
      <c r="N671" s="85"/>
    </row>
    <row r="672">
      <c r="D672" s="86"/>
      <c r="E672" s="85"/>
      <c r="I672" s="85"/>
      <c r="J672" s="85"/>
      <c r="K672" s="85"/>
      <c r="L672" s="127"/>
      <c r="M672" s="85"/>
      <c r="N672" s="85"/>
    </row>
    <row r="673">
      <c r="D673" s="86"/>
      <c r="E673" s="85"/>
      <c r="I673" s="85"/>
      <c r="J673" s="85"/>
      <c r="K673" s="85"/>
      <c r="L673" s="127"/>
      <c r="M673" s="85"/>
      <c r="N673" s="85"/>
    </row>
    <row r="674">
      <c r="D674" s="86"/>
      <c r="E674" s="85"/>
      <c r="I674" s="85"/>
      <c r="J674" s="85"/>
      <c r="K674" s="85"/>
      <c r="L674" s="127"/>
      <c r="M674" s="85"/>
      <c r="N674" s="85"/>
    </row>
    <row r="675">
      <c r="D675" s="86"/>
      <c r="E675" s="85"/>
      <c r="I675" s="85"/>
      <c r="J675" s="85"/>
      <c r="K675" s="85"/>
      <c r="L675" s="127"/>
      <c r="M675" s="85"/>
      <c r="N675" s="85"/>
    </row>
    <row r="676">
      <c r="D676" s="86"/>
      <c r="E676" s="85"/>
      <c r="I676" s="85"/>
      <c r="J676" s="85"/>
      <c r="K676" s="85"/>
      <c r="L676" s="127"/>
      <c r="M676" s="85"/>
      <c r="N676" s="85"/>
    </row>
    <row r="677">
      <c r="D677" s="86"/>
      <c r="E677" s="85"/>
      <c r="I677" s="85"/>
      <c r="J677" s="85"/>
      <c r="K677" s="85"/>
      <c r="L677" s="127"/>
      <c r="M677" s="85"/>
      <c r="N677" s="85"/>
    </row>
    <row r="678">
      <c r="D678" s="86"/>
      <c r="E678" s="85"/>
      <c r="I678" s="85"/>
      <c r="J678" s="85"/>
      <c r="K678" s="85"/>
      <c r="L678" s="127"/>
      <c r="M678" s="85"/>
      <c r="N678" s="85"/>
    </row>
    <row r="679">
      <c r="D679" s="86"/>
      <c r="E679" s="85"/>
      <c r="I679" s="85"/>
      <c r="J679" s="85"/>
      <c r="K679" s="85"/>
      <c r="L679" s="127"/>
      <c r="M679" s="85"/>
      <c r="N679" s="85"/>
    </row>
    <row r="680">
      <c r="D680" s="86"/>
      <c r="E680" s="85"/>
      <c r="I680" s="85"/>
      <c r="J680" s="85"/>
      <c r="K680" s="85"/>
      <c r="L680" s="127"/>
      <c r="M680" s="85"/>
      <c r="N680" s="85"/>
    </row>
    <row r="681">
      <c r="D681" s="86"/>
      <c r="E681" s="85"/>
      <c r="I681" s="85"/>
      <c r="J681" s="85"/>
      <c r="K681" s="85"/>
      <c r="L681" s="127"/>
      <c r="M681" s="85"/>
      <c r="N681" s="85"/>
    </row>
    <row r="682">
      <c r="D682" s="86"/>
      <c r="E682" s="85"/>
      <c r="I682" s="85"/>
      <c r="J682" s="85"/>
      <c r="K682" s="85"/>
      <c r="L682" s="127"/>
      <c r="M682" s="85"/>
      <c r="N682" s="85"/>
    </row>
    <row r="683">
      <c r="D683" s="86"/>
      <c r="E683" s="85"/>
      <c r="I683" s="85"/>
      <c r="J683" s="85"/>
      <c r="K683" s="85"/>
      <c r="L683" s="127"/>
      <c r="M683" s="85"/>
      <c r="N683" s="85"/>
    </row>
    <row r="684">
      <c r="D684" s="86"/>
      <c r="E684" s="85"/>
      <c r="I684" s="85"/>
      <c r="J684" s="85"/>
      <c r="K684" s="85"/>
      <c r="L684" s="127"/>
      <c r="M684" s="85"/>
      <c r="N684" s="85"/>
    </row>
    <row r="685">
      <c r="D685" s="86"/>
      <c r="E685" s="85"/>
      <c r="I685" s="85"/>
      <c r="J685" s="85"/>
      <c r="K685" s="85"/>
      <c r="L685" s="127"/>
      <c r="M685" s="85"/>
      <c r="N685" s="85"/>
    </row>
    <row r="686">
      <c r="D686" s="86"/>
      <c r="E686" s="85"/>
      <c r="I686" s="85"/>
      <c r="J686" s="85"/>
      <c r="K686" s="85"/>
      <c r="L686" s="127"/>
      <c r="M686" s="85"/>
      <c r="N686" s="85"/>
    </row>
    <row r="687">
      <c r="D687" s="86"/>
      <c r="E687" s="85"/>
      <c r="I687" s="85"/>
      <c r="J687" s="85"/>
      <c r="K687" s="85"/>
      <c r="L687" s="127"/>
      <c r="M687" s="85"/>
      <c r="N687" s="85"/>
    </row>
    <row r="688">
      <c r="D688" s="86"/>
      <c r="E688" s="85"/>
      <c r="I688" s="85"/>
      <c r="J688" s="85"/>
      <c r="K688" s="85"/>
      <c r="L688" s="127"/>
      <c r="M688" s="85"/>
      <c r="N688" s="85"/>
    </row>
    <row r="689">
      <c r="D689" s="86"/>
      <c r="E689" s="85"/>
      <c r="I689" s="85"/>
      <c r="J689" s="85"/>
      <c r="K689" s="85"/>
      <c r="L689" s="127"/>
      <c r="M689" s="85"/>
      <c r="N689" s="85"/>
    </row>
    <row r="690">
      <c r="D690" s="86"/>
      <c r="E690" s="85"/>
      <c r="I690" s="85"/>
      <c r="J690" s="85"/>
      <c r="K690" s="85"/>
      <c r="L690" s="127"/>
      <c r="M690" s="85"/>
      <c r="N690" s="85"/>
    </row>
    <row r="691">
      <c r="D691" s="86"/>
      <c r="E691" s="85"/>
      <c r="I691" s="85"/>
      <c r="J691" s="85"/>
      <c r="K691" s="85"/>
      <c r="L691" s="127"/>
      <c r="M691" s="85"/>
      <c r="N691" s="85"/>
    </row>
    <row r="692">
      <c r="D692" s="86"/>
      <c r="E692" s="85"/>
      <c r="I692" s="85"/>
      <c r="J692" s="85"/>
      <c r="K692" s="85"/>
      <c r="L692" s="127"/>
      <c r="M692" s="85"/>
      <c r="N692" s="85"/>
    </row>
    <row r="693">
      <c r="D693" s="86"/>
      <c r="E693" s="85"/>
      <c r="I693" s="85"/>
      <c r="J693" s="85"/>
      <c r="K693" s="85"/>
      <c r="L693" s="127"/>
      <c r="M693" s="85"/>
      <c r="N693" s="85"/>
    </row>
    <row r="694">
      <c r="D694" s="86"/>
      <c r="E694" s="85"/>
      <c r="I694" s="85"/>
      <c r="J694" s="85"/>
      <c r="K694" s="85"/>
      <c r="L694" s="127"/>
      <c r="M694" s="85"/>
      <c r="N694" s="85"/>
    </row>
    <row r="695">
      <c r="D695" s="86"/>
      <c r="E695" s="85"/>
      <c r="I695" s="85"/>
      <c r="J695" s="85"/>
      <c r="K695" s="85"/>
      <c r="L695" s="127"/>
      <c r="M695" s="85"/>
      <c r="N695" s="85"/>
    </row>
    <row r="696">
      <c r="D696" s="86"/>
      <c r="E696" s="85"/>
      <c r="I696" s="85"/>
      <c r="J696" s="85"/>
      <c r="K696" s="85"/>
      <c r="L696" s="127"/>
      <c r="M696" s="85"/>
      <c r="N696" s="85"/>
    </row>
    <row r="697">
      <c r="D697" s="86"/>
      <c r="E697" s="85"/>
      <c r="I697" s="85"/>
      <c r="J697" s="85"/>
      <c r="K697" s="85"/>
      <c r="L697" s="127"/>
      <c r="M697" s="85"/>
      <c r="N697" s="85"/>
    </row>
    <row r="698">
      <c r="D698" s="86"/>
      <c r="E698" s="85"/>
      <c r="I698" s="85"/>
      <c r="J698" s="85"/>
      <c r="K698" s="85"/>
      <c r="L698" s="127"/>
      <c r="M698" s="85"/>
      <c r="N698" s="85"/>
    </row>
    <row r="699">
      <c r="D699" s="86"/>
      <c r="E699" s="85"/>
      <c r="I699" s="85"/>
      <c r="J699" s="85"/>
      <c r="K699" s="85"/>
      <c r="L699" s="127"/>
      <c r="M699" s="85"/>
      <c r="N699" s="85"/>
    </row>
    <row r="700">
      <c r="D700" s="86"/>
      <c r="E700" s="85"/>
      <c r="I700" s="85"/>
      <c r="J700" s="85"/>
      <c r="K700" s="85"/>
      <c r="L700" s="127"/>
      <c r="M700" s="85"/>
      <c r="N700" s="85"/>
    </row>
    <row r="701">
      <c r="D701" s="86"/>
      <c r="E701" s="85"/>
      <c r="I701" s="85"/>
      <c r="J701" s="85"/>
      <c r="K701" s="85"/>
      <c r="L701" s="127"/>
      <c r="M701" s="85"/>
      <c r="N701" s="85"/>
    </row>
    <row r="702">
      <c r="D702" s="86"/>
      <c r="E702" s="85"/>
      <c r="I702" s="85"/>
      <c r="J702" s="85"/>
      <c r="K702" s="85"/>
      <c r="L702" s="127"/>
      <c r="M702" s="85"/>
      <c r="N702" s="85"/>
    </row>
    <row r="703">
      <c r="D703" s="86"/>
      <c r="E703" s="85"/>
      <c r="I703" s="85"/>
      <c r="J703" s="85"/>
      <c r="K703" s="85"/>
      <c r="L703" s="127"/>
      <c r="M703" s="85"/>
      <c r="N703" s="85"/>
    </row>
    <row r="704">
      <c r="D704" s="86"/>
      <c r="E704" s="85"/>
      <c r="I704" s="85"/>
      <c r="J704" s="85"/>
      <c r="K704" s="85"/>
      <c r="L704" s="127"/>
      <c r="M704" s="85"/>
      <c r="N704" s="85"/>
    </row>
    <row r="705">
      <c r="D705" s="86"/>
      <c r="E705" s="85"/>
      <c r="I705" s="85"/>
      <c r="J705" s="85"/>
      <c r="K705" s="85"/>
      <c r="L705" s="127"/>
      <c r="M705" s="85"/>
      <c r="N705" s="85"/>
    </row>
    <row r="706">
      <c r="D706" s="86"/>
      <c r="E706" s="85"/>
      <c r="I706" s="85"/>
      <c r="J706" s="85"/>
      <c r="K706" s="85"/>
      <c r="L706" s="127"/>
      <c r="M706" s="85"/>
      <c r="N706" s="85"/>
    </row>
    <row r="707">
      <c r="D707" s="86"/>
      <c r="E707" s="85"/>
      <c r="I707" s="85"/>
      <c r="J707" s="85"/>
      <c r="K707" s="85"/>
      <c r="L707" s="127"/>
      <c r="M707" s="85"/>
      <c r="N707" s="85"/>
    </row>
    <row r="708">
      <c r="D708" s="86"/>
      <c r="E708" s="85"/>
      <c r="I708" s="85"/>
      <c r="J708" s="85"/>
      <c r="K708" s="85"/>
      <c r="L708" s="127"/>
      <c r="M708" s="85"/>
      <c r="N708" s="85"/>
    </row>
    <row r="709">
      <c r="D709" s="86"/>
      <c r="E709" s="85"/>
      <c r="I709" s="85"/>
      <c r="J709" s="85"/>
      <c r="K709" s="85"/>
      <c r="L709" s="127"/>
      <c r="M709" s="85"/>
      <c r="N709" s="85"/>
    </row>
    <row r="710">
      <c r="D710" s="86"/>
      <c r="E710" s="85"/>
      <c r="I710" s="85"/>
      <c r="J710" s="85"/>
      <c r="K710" s="85"/>
      <c r="L710" s="127"/>
      <c r="M710" s="85"/>
      <c r="N710" s="85"/>
    </row>
    <row r="711">
      <c r="D711" s="86"/>
      <c r="E711" s="85"/>
      <c r="I711" s="85"/>
      <c r="J711" s="85"/>
      <c r="K711" s="85"/>
      <c r="L711" s="127"/>
      <c r="M711" s="85"/>
      <c r="N711" s="85"/>
    </row>
    <row r="712">
      <c r="D712" s="86"/>
      <c r="E712" s="85"/>
      <c r="I712" s="85"/>
      <c r="J712" s="85"/>
      <c r="K712" s="85"/>
      <c r="L712" s="127"/>
      <c r="M712" s="85"/>
      <c r="N712" s="85"/>
    </row>
    <row r="713">
      <c r="D713" s="86"/>
      <c r="E713" s="85"/>
      <c r="I713" s="85"/>
      <c r="J713" s="85"/>
      <c r="K713" s="85"/>
      <c r="L713" s="127"/>
      <c r="M713" s="85"/>
      <c r="N713" s="85"/>
    </row>
    <row r="714">
      <c r="D714" s="86"/>
      <c r="E714" s="85"/>
      <c r="I714" s="85"/>
      <c r="J714" s="85"/>
      <c r="K714" s="85"/>
      <c r="L714" s="127"/>
      <c r="M714" s="85"/>
      <c r="N714" s="85"/>
    </row>
    <row r="715">
      <c r="D715" s="86"/>
      <c r="E715" s="85"/>
      <c r="I715" s="85"/>
      <c r="J715" s="85"/>
      <c r="K715" s="85"/>
      <c r="L715" s="127"/>
      <c r="M715" s="85"/>
      <c r="N715" s="85"/>
    </row>
    <row r="716">
      <c r="D716" s="86"/>
      <c r="E716" s="85"/>
      <c r="I716" s="85"/>
      <c r="J716" s="85"/>
      <c r="K716" s="85"/>
      <c r="L716" s="127"/>
      <c r="M716" s="85"/>
      <c r="N716" s="85"/>
    </row>
    <row r="717">
      <c r="D717" s="86"/>
      <c r="E717" s="85"/>
      <c r="I717" s="85"/>
      <c r="J717" s="85"/>
      <c r="K717" s="85"/>
      <c r="L717" s="127"/>
      <c r="M717" s="85"/>
      <c r="N717" s="85"/>
    </row>
    <row r="718">
      <c r="D718" s="86"/>
      <c r="E718" s="85"/>
      <c r="I718" s="85"/>
      <c r="J718" s="85"/>
      <c r="K718" s="85"/>
      <c r="L718" s="127"/>
      <c r="M718" s="85"/>
      <c r="N718" s="85"/>
    </row>
    <row r="719">
      <c r="D719" s="86"/>
      <c r="E719" s="85"/>
      <c r="I719" s="85"/>
      <c r="J719" s="85"/>
      <c r="K719" s="85"/>
      <c r="L719" s="127"/>
      <c r="M719" s="85"/>
      <c r="N719" s="85"/>
    </row>
    <row r="720">
      <c r="D720" s="86"/>
      <c r="E720" s="85"/>
      <c r="I720" s="85"/>
      <c r="J720" s="85"/>
      <c r="K720" s="85"/>
      <c r="L720" s="127"/>
      <c r="M720" s="85"/>
      <c r="N720" s="85"/>
    </row>
    <row r="721">
      <c r="D721" s="86"/>
      <c r="E721" s="85"/>
      <c r="I721" s="85"/>
      <c r="J721" s="85"/>
      <c r="K721" s="85"/>
      <c r="L721" s="127"/>
      <c r="M721" s="85"/>
      <c r="N721" s="85"/>
    </row>
    <row r="722">
      <c r="D722" s="86"/>
      <c r="E722" s="85"/>
      <c r="I722" s="85"/>
      <c r="J722" s="85"/>
      <c r="K722" s="85"/>
      <c r="L722" s="127"/>
      <c r="M722" s="85"/>
      <c r="N722" s="85"/>
    </row>
    <row r="723">
      <c r="D723" s="86"/>
      <c r="E723" s="85"/>
      <c r="I723" s="85"/>
      <c r="J723" s="85"/>
      <c r="K723" s="85"/>
      <c r="L723" s="127"/>
      <c r="M723" s="85"/>
      <c r="N723" s="85"/>
    </row>
    <row r="724">
      <c r="D724" s="86"/>
      <c r="E724" s="85"/>
      <c r="I724" s="85"/>
      <c r="J724" s="85"/>
      <c r="K724" s="85"/>
      <c r="L724" s="127"/>
      <c r="M724" s="85"/>
      <c r="N724" s="85"/>
    </row>
    <row r="725">
      <c r="D725" s="86"/>
      <c r="E725" s="85"/>
      <c r="I725" s="85"/>
      <c r="J725" s="85"/>
      <c r="K725" s="85"/>
      <c r="L725" s="127"/>
      <c r="M725" s="85"/>
      <c r="N725" s="85"/>
    </row>
    <row r="726">
      <c r="D726" s="86"/>
      <c r="E726" s="85"/>
      <c r="I726" s="85"/>
      <c r="J726" s="85"/>
      <c r="K726" s="85"/>
      <c r="L726" s="127"/>
      <c r="M726" s="85"/>
      <c r="N726" s="85"/>
    </row>
    <row r="727">
      <c r="D727" s="86"/>
      <c r="E727" s="85"/>
      <c r="I727" s="85"/>
      <c r="J727" s="85"/>
      <c r="K727" s="85"/>
      <c r="L727" s="127"/>
      <c r="M727" s="85"/>
      <c r="N727" s="85"/>
    </row>
    <row r="728">
      <c r="D728" s="86"/>
      <c r="E728" s="85"/>
      <c r="I728" s="85"/>
      <c r="J728" s="85"/>
      <c r="K728" s="85"/>
      <c r="L728" s="127"/>
      <c r="M728" s="85"/>
      <c r="N728" s="85"/>
    </row>
    <row r="729">
      <c r="D729" s="86"/>
      <c r="E729" s="85"/>
      <c r="I729" s="85"/>
      <c r="J729" s="85"/>
      <c r="K729" s="85"/>
      <c r="L729" s="127"/>
      <c r="M729" s="85"/>
      <c r="N729" s="85"/>
    </row>
    <row r="730">
      <c r="D730" s="86"/>
      <c r="E730" s="85"/>
      <c r="I730" s="85"/>
      <c r="J730" s="85"/>
      <c r="K730" s="85"/>
      <c r="L730" s="127"/>
      <c r="M730" s="85"/>
      <c r="N730" s="85"/>
    </row>
    <row r="731">
      <c r="D731" s="86"/>
      <c r="E731" s="85"/>
      <c r="I731" s="85"/>
      <c r="J731" s="85"/>
      <c r="K731" s="85"/>
      <c r="L731" s="127"/>
      <c r="M731" s="85"/>
      <c r="N731" s="85"/>
    </row>
    <row r="732">
      <c r="D732" s="86"/>
      <c r="E732" s="85"/>
      <c r="I732" s="85"/>
      <c r="J732" s="85"/>
      <c r="K732" s="85"/>
      <c r="L732" s="127"/>
      <c r="M732" s="85"/>
      <c r="N732" s="85"/>
    </row>
    <row r="733">
      <c r="D733" s="86"/>
      <c r="E733" s="85"/>
      <c r="I733" s="85"/>
      <c r="J733" s="85"/>
      <c r="K733" s="85"/>
      <c r="L733" s="127"/>
      <c r="M733" s="85"/>
      <c r="N733" s="85"/>
    </row>
    <row r="734">
      <c r="D734" s="86"/>
      <c r="E734" s="85"/>
      <c r="I734" s="85"/>
      <c r="J734" s="85"/>
      <c r="K734" s="85"/>
      <c r="L734" s="127"/>
      <c r="M734" s="85"/>
      <c r="N734" s="85"/>
    </row>
    <row r="735">
      <c r="D735" s="86"/>
      <c r="E735" s="85"/>
      <c r="I735" s="85"/>
      <c r="J735" s="85"/>
      <c r="K735" s="85"/>
      <c r="L735" s="127"/>
      <c r="M735" s="85"/>
      <c r="N735" s="85"/>
    </row>
    <row r="736">
      <c r="D736" s="86"/>
      <c r="E736" s="85"/>
      <c r="I736" s="85"/>
      <c r="J736" s="85"/>
      <c r="K736" s="85"/>
      <c r="L736" s="127"/>
      <c r="M736" s="85"/>
      <c r="N736" s="85"/>
    </row>
    <row r="737">
      <c r="D737" s="86"/>
      <c r="E737" s="85"/>
      <c r="I737" s="85"/>
      <c r="J737" s="85"/>
      <c r="K737" s="85"/>
      <c r="L737" s="127"/>
      <c r="M737" s="85"/>
      <c r="N737" s="85"/>
    </row>
    <row r="738">
      <c r="D738" s="86"/>
      <c r="E738" s="85"/>
      <c r="I738" s="85"/>
      <c r="J738" s="85"/>
      <c r="K738" s="85"/>
      <c r="L738" s="127"/>
      <c r="M738" s="85"/>
      <c r="N738" s="85"/>
    </row>
    <row r="739">
      <c r="D739" s="86"/>
      <c r="E739" s="85"/>
      <c r="I739" s="85"/>
      <c r="J739" s="85"/>
      <c r="K739" s="85"/>
      <c r="L739" s="127"/>
      <c r="M739" s="85"/>
      <c r="N739" s="85"/>
    </row>
    <row r="740">
      <c r="D740" s="86"/>
      <c r="E740" s="85"/>
      <c r="I740" s="85"/>
      <c r="J740" s="85"/>
      <c r="K740" s="85"/>
      <c r="L740" s="127"/>
      <c r="M740" s="85"/>
      <c r="N740" s="85"/>
    </row>
    <row r="741">
      <c r="D741" s="86"/>
      <c r="E741" s="85"/>
      <c r="I741" s="85"/>
      <c r="J741" s="85"/>
      <c r="K741" s="85"/>
      <c r="L741" s="127"/>
      <c r="M741" s="85"/>
      <c r="N741" s="85"/>
    </row>
    <row r="742">
      <c r="D742" s="86"/>
      <c r="E742" s="85"/>
      <c r="I742" s="85"/>
      <c r="J742" s="85"/>
      <c r="K742" s="85"/>
      <c r="L742" s="127"/>
      <c r="M742" s="85"/>
      <c r="N742" s="85"/>
    </row>
    <row r="743">
      <c r="D743" s="86"/>
      <c r="E743" s="85"/>
      <c r="I743" s="85"/>
      <c r="J743" s="85"/>
      <c r="K743" s="85"/>
      <c r="L743" s="127"/>
      <c r="M743" s="85"/>
      <c r="N743" s="85"/>
    </row>
    <row r="744">
      <c r="D744" s="86"/>
      <c r="E744" s="85"/>
      <c r="I744" s="85"/>
      <c r="J744" s="85"/>
      <c r="K744" s="85"/>
      <c r="L744" s="127"/>
      <c r="M744" s="85"/>
      <c r="N744" s="85"/>
    </row>
    <row r="745">
      <c r="D745" s="86"/>
      <c r="E745" s="85"/>
      <c r="I745" s="85"/>
      <c r="J745" s="85"/>
      <c r="K745" s="85"/>
      <c r="L745" s="127"/>
      <c r="M745" s="85"/>
      <c r="N745" s="85"/>
    </row>
    <row r="746">
      <c r="D746" s="86"/>
      <c r="E746" s="85"/>
      <c r="I746" s="85"/>
      <c r="J746" s="85"/>
      <c r="K746" s="85"/>
      <c r="L746" s="127"/>
      <c r="M746" s="85"/>
      <c r="N746" s="85"/>
    </row>
    <row r="747">
      <c r="D747" s="86"/>
      <c r="E747" s="85"/>
      <c r="I747" s="85"/>
      <c r="J747" s="85"/>
      <c r="K747" s="85"/>
      <c r="L747" s="127"/>
      <c r="M747" s="85"/>
      <c r="N747" s="85"/>
    </row>
    <row r="748">
      <c r="D748" s="86"/>
      <c r="E748" s="85"/>
      <c r="I748" s="85"/>
      <c r="J748" s="85"/>
      <c r="K748" s="85"/>
      <c r="L748" s="127"/>
      <c r="M748" s="85"/>
      <c r="N748" s="85"/>
    </row>
    <row r="749">
      <c r="D749" s="86"/>
      <c r="E749" s="85"/>
      <c r="I749" s="85"/>
      <c r="J749" s="85"/>
      <c r="K749" s="85"/>
      <c r="L749" s="127"/>
      <c r="M749" s="85"/>
      <c r="N749" s="85"/>
    </row>
    <row r="750">
      <c r="D750" s="86"/>
      <c r="E750" s="85"/>
      <c r="I750" s="85"/>
      <c r="J750" s="85"/>
      <c r="K750" s="85"/>
      <c r="L750" s="127"/>
      <c r="M750" s="85"/>
      <c r="N750" s="85"/>
    </row>
    <row r="751">
      <c r="D751" s="86"/>
      <c r="E751" s="85"/>
      <c r="I751" s="85"/>
      <c r="J751" s="85"/>
      <c r="K751" s="85"/>
      <c r="L751" s="127"/>
      <c r="M751" s="85"/>
      <c r="N751" s="85"/>
    </row>
    <row r="752">
      <c r="D752" s="86"/>
      <c r="E752" s="85"/>
      <c r="I752" s="85"/>
      <c r="J752" s="85"/>
      <c r="K752" s="85"/>
      <c r="L752" s="127"/>
      <c r="M752" s="85"/>
      <c r="N752" s="85"/>
    </row>
    <row r="753">
      <c r="D753" s="86"/>
      <c r="E753" s="85"/>
      <c r="I753" s="85"/>
      <c r="J753" s="85"/>
      <c r="K753" s="85"/>
      <c r="L753" s="127"/>
      <c r="M753" s="85"/>
      <c r="N753" s="85"/>
    </row>
    <row r="754">
      <c r="D754" s="86"/>
      <c r="E754" s="85"/>
      <c r="I754" s="85"/>
      <c r="J754" s="85"/>
      <c r="K754" s="85"/>
      <c r="L754" s="127"/>
      <c r="M754" s="85"/>
      <c r="N754" s="85"/>
    </row>
    <row r="755">
      <c r="D755" s="86"/>
      <c r="E755" s="85"/>
      <c r="I755" s="85"/>
      <c r="J755" s="85"/>
      <c r="K755" s="85"/>
      <c r="L755" s="127"/>
      <c r="M755" s="85"/>
      <c r="N755" s="85"/>
    </row>
    <row r="756">
      <c r="D756" s="86"/>
      <c r="E756" s="85"/>
      <c r="I756" s="85"/>
      <c r="J756" s="85"/>
      <c r="K756" s="85"/>
      <c r="L756" s="127"/>
      <c r="M756" s="85"/>
      <c r="N756" s="85"/>
    </row>
    <row r="757">
      <c r="D757" s="86"/>
      <c r="E757" s="85"/>
      <c r="I757" s="85"/>
      <c r="J757" s="85"/>
      <c r="K757" s="85"/>
      <c r="L757" s="127"/>
      <c r="M757" s="85"/>
      <c r="N757" s="85"/>
    </row>
    <row r="758">
      <c r="D758" s="86"/>
      <c r="E758" s="85"/>
      <c r="I758" s="85"/>
      <c r="J758" s="85"/>
      <c r="K758" s="85"/>
      <c r="L758" s="127"/>
      <c r="M758" s="85"/>
      <c r="N758" s="85"/>
    </row>
    <row r="759">
      <c r="D759" s="86"/>
      <c r="E759" s="85"/>
      <c r="I759" s="85"/>
      <c r="J759" s="85"/>
      <c r="K759" s="85"/>
      <c r="L759" s="127"/>
      <c r="M759" s="85"/>
      <c r="N759" s="85"/>
    </row>
    <row r="760">
      <c r="D760" s="86"/>
      <c r="E760" s="85"/>
      <c r="I760" s="85"/>
      <c r="J760" s="85"/>
      <c r="K760" s="85"/>
      <c r="L760" s="127"/>
      <c r="M760" s="85"/>
      <c r="N760" s="85"/>
    </row>
    <row r="761">
      <c r="D761" s="86"/>
      <c r="E761" s="85"/>
      <c r="I761" s="85"/>
      <c r="J761" s="85"/>
      <c r="K761" s="85"/>
      <c r="L761" s="127"/>
      <c r="M761" s="85"/>
      <c r="N761" s="85"/>
    </row>
    <row r="762">
      <c r="D762" s="86"/>
      <c r="E762" s="85"/>
      <c r="I762" s="85"/>
      <c r="J762" s="85"/>
      <c r="K762" s="85"/>
      <c r="L762" s="127"/>
      <c r="M762" s="85"/>
      <c r="N762" s="85"/>
    </row>
    <row r="763">
      <c r="D763" s="86"/>
      <c r="E763" s="85"/>
      <c r="I763" s="85"/>
      <c r="J763" s="85"/>
      <c r="K763" s="85"/>
      <c r="L763" s="127"/>
      <c r="M763" s="85"/>
      <c r="N763" s="85"/>
    </row>
    <row r="764">
      <c r="D764" s="86"/>
      <c r="E764" s="85"/>
      <c r="I764" s="85"/>
      <c r="J764" s="85"/>
      <c r="K764" s="85"/>
      <c r="L764" s="127"/>
      <c r="M764" s="85"/>
      <c r="N764" s="85"/>
    </row>
    <row r="765">
      <c r="D765" s="86"/>
      <c r="E765" s="85"/>
      <c r="I765" s="85"/>
      <c r="J765" s="85"/>
      <c r="K765" s="85"/>
      <c r="L765" s="127"/>
      <c r="M765" s="85"/>
      <c r="N765" s="85"/>
    </row>
    <row r="766">
      <c r="D766" s="86"/>
      <c r="E766" s="85"/>
      <c r="I766" s="85"/>
      <c r="J766" s="85"/>
      <c r="K766" s="85"/>
      <c r="L766" s="127"/>
      <c r="M766" s="85"/>
      <c r="N766" s="85"/>
    </row>
    <row r="767">
      <c r="D767" s="86"/>
      <c r="E767" s="85"/>
      <c r="I767" s="85"/>
      <c r="J767" s="85"/>
      <c r="K767" s="85"/>
      <c r="L767" s="127"/>
      <c r="M767" s="85"/>
      <c r="N767" s="85"/>
    </row>
    <row r="768">
      <c r="D768" s="86"/>
      <c r="E768" s="85"/>
      <c r="I768" s="85"/>
      <c r="J768" s="85"/>
      <c r="K768" s="85"/>
      <c r="L768" s="127"/>
      <c r="M768" s="85"/>
      <c r="N768" s="85"/>
    </row>
    <row r="769">
      <c r="D769" s="86"/>
      <c r="E769" s="85"/>
      <c r="I769" s="85"/>
      <c r="J769" s="85"/>
      <c r="K769" s="85"/>
      <c r="L769" s="127"/>
      <c r="M769" s="85"/>
      <c r="N769" s="85"/>
    </row>
    <row r="770">
      <c r="D770" s="86"/>
      <c r="E770" s="85"/>
      <c r="I770" s="85"/>
      <c r="J770" s="85"/>
      <c r="K770" s="85"/>
      <c r="L770" s="127"/>
      <c r="M770" s="85"/>
      <c r="N770" s="85"/>
    </row>
    <row r="771">
      <c r="D771" s="86"/>
      <c r="E771" s="85"/>
      <c r="I771" s="85"/>
      <c r="J771" s="85"/>
      <c r="K771" s="85"/>
      <c r="L771" s="127"/>
      <c r="M771" s="85"/>
      <c r="N771" s="85"/>
    </row>
    <row r="772">
      <c r="D772" s="86"/>
      <c r="E772" s="85"/>
      <c r="I772" s="85"/>
      <c r="J772" s="85"/>
      <c r="K772" s="85"/>
      <c r="L772" s="127"/>
      <c r="M772" s="85"/>
      <c r="N772" s="85"/>
    </row>
    <row r="773">
      <c r="D773" s="86"/>
      <c r="E773" s="85"/>
      <c r="I773" s="85"/>
      <c r="J773" s="85"/>
      <c r="K773" s="85"/>
      <c r="L773" s="127"/>
      <c r="M773" s="85"/>
      <c r="N773" s="85"/>
    </row>
    <row r="774">
      <c r="D774" s="86"/>
      <c r="E774" s="85"/>
      <c r="I774" s="85"/>
      <c r="J774" s="85"/>
      <c r="K774" s="85"/>
      <c r="L774" s="127"/>
      <c r="M774" s="85"/>
      <c r="N774" s="85"/>
    </row>
    <row r="775">
      <c r="D775" s="86"/>
      <c r="E775" s="85"/>
      <c r="I775" s="85"/>
      <c r="J775" s="85"/>
      <c r="K775" s="85"/>
      <c r="L775" s="127"/>
      <c r="M775" s="85"/>
      <c r="N775" s="85"/>
    </row>
    <row r="776">
      <c r="D776" s="86"/>
      <c r="E776" s="85"/>
      <c r="I776" s="85"/>
      <c r="J776" s="85"/>
      <c r="K776" s="85"/>
      <c r="L776" s="127"/>
      <c r="M776" s="85"/>
      <c r="N776" s="85"/>
    </row>
    <row r="777">
      <c r="D777" s="86"/>
      <c r="E777" s="85"/>
      <c r="I777" s="85"/>
      <c r="J777" s="85"/>
      <c r="K777" s="85"/>
      <c r="L777" s="127"/>
      <c r="M777" s="85"/>
      <c r="N777" s="85"/>
    </row>
    <row r="778">
      <c r="D778" s="86"/>
      <c r="E778" s="85"/>
      <c r="I778" s="85"/>
      <c r="J778" s="85"/>
      <c r="K778" s="85"/>
      <c r="L778" s="127"/>
      <c r="M778" s="85"/>
      <c r="N778" s="85"/>
    </row>
    <row r="779">
      <c r="D779" s="86"/>
      <c r="E779" s="85"/>
      <c r="I779" s="85"/>
      <c r="J779" s="85"/>
      <c r="K779" s="85"/>
      <c r="L779" s="127"/>
      <c r="M779" s="85"/>
      <c r="N779" s="85"/>
    </row>
    <row r="780">
      <c r="D780" s="86"/>
      <c r="E780" s="85"/>
      <c r="I780" s="85"/>
      <c r="J780" s="85"/>
      <c r="K780" s="85"/>
      <c r="L780" s="127"/>
      <c r="M780" s="85"/>
      <c r="N780" s="85"/>
    </row>
    <row r="781">
      <c r="D781" s="86"/>
      <c r="E781" s="85"/>
      <c r="I781" s="85"/>
      <c r="J781" s="85"/>
      <c r="K781" s="85"/>
      <c r="L781" s="127"/>
      <c r="M781" s="85"/>
      <c r="N781" s="85"/>
    </row>
    <row r="782">
      <c r="D782" s="86"/>
      <c r="E782" s="85"/>
      <c r="I782" s="85"/>
      <c r="J782" s="85"/>
      <c r="K782" s="85"/>
      <c r="L782" s="127"/>
      <c r="M782" s="85"/>
      <c r="N782" s="85"/>
    </row>
    <row r="783">
      <c r="D783" s="86"/>
      <c r="E783" s="85"/>
      <c r="I783" s="85"/>
      <c r="J783" s="85"/>
      <c r="K783" s="85"/>
      <c r="L783" s="127"/>
      <c r="M783" s="85"/>
      <c r="N783" s="85"/>
    </row>
    <row r="784">
      <c r="D784" s="86"/>
      <c r="E784" s="85"/>
      <c r="I784" s="85"/>
      <c r="J784" s="85"/>
      <c r="K784" s="85"/>
      <c r="L784" s="127"/>
      <c r="M784" s="85"/>
      <c r="N784" s="85"/>
    </row>
    <row r="785">
      <c r="D785" s="86"/>
      <c r="E785" s="85"/>
      <c r="I785" s="85"/>
      <c r="J785" s="85"/>
      <c r="K785" s="85"/>
      <c r="L785" s="127"/>
      <c r="M785" s="85"/>
      <c r="N785" s="85"/>
    </row>
    <row r="786">
      <c r="D786" s="86"/>
      <c r="E786" s="85"/>
      <c r="I786" s="85"/>
      <c r="J786" s="85"/>
      <c r="K786" s="85"/>
      <c r="L786" s="127"/>
      <c r="M786" s="85"/>
      <c r="N786" s="85"/>
    </row>
    <row r="787">
      <c r="D787" s="86"/>
      <c r="E787" s="85"/>
      <c r="I787" s="85"/>
      <c r="J787" s="85"/>
      <c r="K787" s="85"/>
      <c r="L787" s="127"/>
      <c r="M787" s="85"/>
      <c r="N787" s="85"/>
    </row>
    <row r="788">
      <c r="D788" s="86"/>
      <c r="E788" s="85"/>
      <c r="I788" s="85"/>
      <c r="J788" s="85"/>
      <c r="K788" s="85"/>
      <c r="L788" s="127"/>
      <c r="M788" s="85"/>
      <c r="N788" s="85"/>
    </row>
    <row r="789">
      <c r="D789" s="86"/>
      <c r="E789" s="85"/>
      <c r="I789" s="85"/>
      <c r="J789" s="85"/>
      <c r="K789" s="85"/>
      <c r="L789" s="127"/>
      <c r="M789" s="85"/>
      <c r="N789" s="85"/>
    </row>
    <row r="790">
      <c r="D790" s="86"/>
      <c r="E790" s="85"/>
      <c r="I790" s="85"/>
      <c r="J790" s="85"/>
      <c r="K790" s="85"/>
      <c r="L790" s="127"/>
      <c r="M790" s="85"/>
      <c r="N790" s="85"/>
    </row>
    <row r="791">
      <c r="D791" s="86"/>
      <c r="E791" s="85"/>
      <c r="I791" s="85"/>
      <c r="J791" s="85"/>
      <c r="K791" s="85"/>
      <c r="L791" s="127"/>
      <c r="M791" s="85"/>
      <c r="N791" s="85"/>
    </row>
    <row r="792">
      <c r="D792" s="86"/>
      <c r="E792" s="85"/>
      <c r="I792" s="85"/>
      <c r="J792" s="85"/>
      <c r="K792" s="85"/>
      <c r="L792" s="127"/>
      <c r="M792" s="85"/>
      <c r="N792" s="85"/>
    </row>
    <row r="793">
      <c r="D793" s="86"/>
      <c r="E793" s="85"/>
      <c r="I793" s="85"/>
      <c r="J793" s="85"/>
      <c r="K793" s="85"/>
      <c r="L793" s="127"/>
      <c r="M793" s="85"/>
      <c r="N793" s="85"/>
    </row>
    <row r="794">
      <c r="D794" s="86"/>
      <c r="E794" s="85"/>
      <c r="I794" s="85"/>
      <c r="J794" s="85"/>
      <c r="K794" s="85"/>
      <c r="L794" s="127"/>
      <c r="M794" s="85"/>
      <c r="N794" s="85"/>
    </row>
    <row r="795">
      <c r="D795" s="86"/>
      <c r="E795" s="85"/>
      <c r="I795" s="85"/>
      <c r="J795" s="85"/>
      <c r="K795" s="85"/>
      <c r="L795" s="127"/>
      <c r="M795" s="85"/>
      <c r="N795" s="85"/>
    </row>
    <row r="796">
      <c r="D796" s="86"/>
      <c r="E796" s="85"/>
      <c r="I796" s="85"/>
      <c r="J796" s="85"/>
      <c r="K796" s="85"/>
      <c r="L796" s="127"/>
      <c r="M796" s="85"/>
      <c r="N796" s="85"/>
    </row>
    <row r="797">
      <c r="D797" s="86"/>
      <c r="E797" s="85"/>
      <c r="I797" s="85"/>
      <c r="J797" s="85"/>
      <c r="K797" s="85"/>
      <c r="L797" s="127"/>
      <c r="M797" s="85"/>
      <c r="N797" s="85"/>
    </row>
    <row r="798">
      <c r="D798" s="86"/>
      <c r="E798" s="85"/>
      <c r="I798" s="85"/>
      <c r="J798" s="85"/>
      <c r="K798" s="85"/>
      <c r="L798" s="127"/>
      <c r="M798" s="85"/>
      <c r="N798" s="85"/>
    </row>
    <row r="799">
      <c r="D799" s="86"/>
      <c r="E799" s="85"/>
      <c r="I799" s="85"/>
      <c r="J799" s="85"/>
      <c r="K799" s="85"/>
      <c r="L799" s="127"/>
      <c r="M799" s="85"/>
      <c r="N799" s="85"/>
    </row>
    <row r="800">
      <c r="D800" s="86"/>
      <c r="E800" s="85"/>
      <c r="I800" s="85"/>
      <c r="J800" s="85"/>
      <c r="K800" s="85"/>
      <c r="L800" s="127"/>
      <c r="M800" s="85"/>
      <c r="N800" s="85"/>
    </row>
    <row r="801">
      <c r="D801" s="86"/>
      <c r="E801" s="85"/>
      <c r="I801" s="85"/>
      <c r="J801" s="85"/>
      <c r="K801" s="85"/>
      <c r="L801" s="127"/>
      <c r="M801" s="85"/>
      <c r="N801" s="85"/>
    </row>
    <row r="802">
      <c r="D802" s="86"/>
      <c r="E802" s="85"/>
      <c r="I802" s="85"/>
      <c r="J802" s="85"/>
      <c r="K802" s="85"/>
      <c r="L802" s="127"/>
      <c r="M802" s="85"/>
      <c r="N802" s="85"/>
    </row>
    <row r="803">
      <c r="D803" s="86"/>
      <c r="E803" s="85"/>
      <c r="I803" s="85"/>
      <c r="J803" s="85"/>
      <c r="K803" s="85"/>
      <c r="L803" s="127"/>
      <c r="M803" s="85"/>
      <c r="N803" s="85"/>
    </row>
    <row r="804">
      <c r="D804" s="86"/>
      <c r="E804" s="85"/>
      <c r="I804" s="85"/>
      <c r="J804" s="85"/>
      <c r="K804" s="85"/>
      <c r="L804" s="127"/>
      <c r="M804" s="85"/>
      <c r="N804" s="85"/>
    </row>
    <row r="805">
      <c r="D805" s="86"/>
      <c r="E805" s="85"/>
      <c r="I805" s="85"/>
      <c r="J805" s="85"/>
      <c r="K805" s="85"/>
      <c r="L805" s="127"/>
      <c r="M805" s="85"/>
      <c r="N805" s="85"/>
    </row>
    <row r="806">
      <c r="D806" s="86"/>
      <c r="E806" s="85"/>
      <c r="I806" s="85"/>
      <c r="J806" s="85"/>
      <c r="K806" s="85"/>
      <c r="L806" s="127"/>
      <c r="M806" s="85"/>
      <c r="N806" s="85"/>
    </row>
    <row r="807">
      <c r="D807" s="86"/>
      <c r="E807" s="85"/>
      <c r="I807" s="85"/>
      <c r="J807" s="85"/>
      <c r="K807" s="85"/>
      <c r="L807" s="127"/>
      <c r="M807" s="85"/>
      <c r="N807" s="85"/>
    </row>
    <row r="808">
      <c r="D808" s="86"/>
      <c r="E808" s="85"/>
      <c r="I808" s="85"/>
      <c r="J808" s="85"/>
      <c r="K808" s="85"/>
      <c r="L808" s="127"/>
      <c r="M808" s="85"/>
      <c r="N808" s="85"/>
    </row>
    <row r="809">
      <c r="D809" s="86"/>
      <c r="E809" s="85"/>
      <c r="I809" s="85"/>
      <c r="J809" s="85"/>
      <c r="K809" s="85"/>
      <c r="L809" s="127"/>
      <c r="M809" s="85"/>
      <c r="N809" s="85"/>
    </row>
    <row r="810">
      <c r="D810" s="86"/>
      <c r="E810" s="85"/>
      <c r="I810" s="85"/>
      <c r="J810" s="85"/>
      <c r="K810" s="85"/>
      <c r="L810" s="127"/>
      <c r="M810" s="85"/>
      <c r="N810" s="85"/>
    </row>
    <row r="811">
      <c r="D811" s="86"/>
      <c r="E811" s="85"/>
      <c r="I811" s="85"/>
      <c r="J811" s="85"/>
      <c r="K811" s="85"/>
      <c r="L811" s="127"/>
      <c r="M811" s="85"/>
      <c r="N811" s="85"/>
    </row>
    <row r="812">
      <c r="D812" s="86"/>
      <c r="E812" s="85"/>
      <c r="I812" s="85"/>
      <c r="J812" s="85"/>
      <c r="K812" s="85"/>
      <c r="L812" s="127"/>
      <c r="M812" s="85"/>
      <c r="N812" s="85"/>
    </row>
    <row r="813">
      <c r="D813" s="86"/>
      <c r="E813" s="85"/>
      <c r="I813" s="85"/>
      <c r="J813" s="85"/>
      <c r="K813" s="85"/>
      <c r="L813" s="127"/>
      <c r="M813" s="85"/>
      <c r="N813" s="85"/>
    </row>
    <row r="814">
      <c r="D814" s="86"/>
      <c r="E814" s="85"/>
      <c r="I814" s="85"/>
      <c r="J814" s="85"/>
      <c r="K814" s="85"/>
      <c r="L814" s="127"/>
      <c r="M814" s="85"/>
      <c r="N814" s="85"/>
    </row>
    <row r="815">
      <c r="D815" s="86"/>
      <c r="E815" s="85"/>
      <c r="I815" s="85"/>
      <c r="J815" s="85"/>
      <c r="K815" s="85"/>
      <c r="L815" s="127"/>
      <c r="M815" s="85"/>
      <c r="N815" s="85"/>
    </row>
    <row r="816">
      <c r="D816" s="86"/>
      <c r="E816" s="85"/>
      <c r="I816" s="85"/>
      <c r="J816" s="85"/>
      <c r="K816" s="85"/>
      <c r="L816" s="127"/>
      <c r="M816" s="85"/>
      <c r="N816" s="85"/>
    </row>
    <row r="817">
      <c r="D817" s="86"/>
      <c r="E817" s="85"/>
      <c r="I817" s="85"/>
      <c r="J817" s="85"/>
      <c r="K817" s="85"/>
      <c r="L817" s="127"/>
      <c r="M817" s="85"/>
      <c r="N817" s="85"/>
    </row>
    <row r="818">
      <c r="D818" s="86"/>
      <c r="E818" s="85"/>
      <c r="I818" s="85"/>
      <c r="J818" s="85"/>
      <c r="K818" s="85"/>
      <c r="L818" s="127"/>
      <c r="M818" s="85"/>
      <c r="N818" s="85"/>
    </row>
    <row r="819">
      <c r="D819" s="86"/>
      <c r="E819" s="85"/>
      <c r="I819" s="85"/>
      <c r="J819" s="85"/>
      <c r="K819" s="85"/>
      <c r="L819" s="127"/>
      <c r="M819" s="85"/>
      <c r="N819" s="85"/>
    </row>
    <row r="820">
      <c r="D820" s="86"/>
      <c r="E820" s="85"/>
      <c r="I820" s="85"/>
      <c r="J820" s="85"/>
      <c r="K820" s="85"/>
      <c r="L820" s="127"/>
      <c r="M820" s="85"/>
      <c r="N820" s="85"/>
    </row>
    <row r="821">
      <c r="D821" s="86"/>
      <c r="E821" s="85"/>
      <c r="I821" s="85"/>
      <c r="J821" s="85"/>
      <c r="K821" s="85"/>
      <c r="L821" s="127"/>
      <c r="M821" s="85"/>
      <c r="N821" s="85"/>
    </row>
    <row r="822">
      <c r="D822" s="86"/>
      <c r="E822" s="85"/>
      <c r="I822" s="85"/>
      <c r="J822" s="85"/>
      <c r="K822" s="85"/>
      <c r="L822" s="127"/>
      <c r="M822" s="85"/>
      <c r="N822" s="85"/>
    </row>
    <row r="823">
      <c r="D823" s="86"/>
      <c r="E823" s="85"/>
      <c r="I823" s="85"/>
      <c r="J823" s="85"/>
      <c r="K823" s="85"/>
      <c r="L823" s="127"/>
      <c r="M823" s="85"/>
      <c r="N823" s="85"/>
    </row>
    <row r="824">
      <c r="D824" s="86"/>
      <c r="E824" s="85"/>
      <c r="I824" s="85"/>
      <c r="J824" s="85"/>
      <c r="K824" s="85"/>
      <c r="L824" s="127"/>
      <c r="M824" s="85"/>
      <c r="N824" s="85"/>
    </row>
    <row r="825">
      <c r="D825" s="86"/>
      <c r="E825" s="85"/>
      <c r="I825" s="85"/>
      <c r="J825" s="85"/>
      <c r="K825" s="85"/>
      <c r="L825" s="127"/>
      <c r="M825" s="85"/>
      <c r="N825" s="85"/>
    </row>
    <row r="826">
      <c r="D826" s="86"/>
      <c r="E826" s="85"/>
      <c r="I826" s="85"/>
      <c r="J826" s="85"/>
      <c r="K826" s="85"/>
      <c r="L826" s="127"/>
      <c r="M826" s="85"/>
      <c r="N826" s="85"/>
    </row>
    <row r="827">
      <c r="D827" s="86"/>
      <c r="E827" s="85"/>
      <c r="I827" s="85"/>
      <c r="J827" s="85"/>
      <c r="K827" s="85"/>
      <c r="L827" s="127"/>
      <c r="M827" s="85"/>
      <c r="N827" s="85"/>
    </row>
    <row r="828">
      <c r="D828" s="86"/>
      <c r="E828" s="85"/>
      <c r="I828" s="85"/>
      <c r="J828" s="85"/>
      <c r="K828" s="85"/>
      <c r="L828" s="127"/>
      <c r="M828" s="85"/>
      <c r="N828" s="85"/>
    </row>
    <row r="829">
      <c r="D829" s="86"/>
      <c r="E829" s="85"/>
      <c r="I829" s="85"/>
      <c r="J829" s="85"/>
      <c r="K829" s="85"/>
      <c r="L829" s="127"/>
      <c r="M829" s="85"/>
      <c r="N829" s="85"/>
    </row>
    <row r="830">
      <c r="D830" s="86"/>
      <c r="E830" s="85"/>
      <c r="I830" s="85"/>
      <c r="J830" s="85"/>
      <c r="K830" s="85"/>
      <c r="L830" s="127"/>
      <c r="M830" s="85"/>
      <c r="N830" s="85"/>
    </row>
    <row r="831">
      <c r="D831" s="86"/>
      <c r="E831" s="85"/>
      <c r="I831" s="85"/>
      <c r="J831" s="85"/>
      <c r="K831" s="85"/>
      <c r="L831" s="127"/>
      <c r="M831" s="85"/>
      <c r="N831" s="85"/>
    </row>
    <row r="832">
      <c r="D832" s="86"/>
      <c r="E832" s="85"/>
      <c r="I832" s="85"/>
      <c r="J832" s="85"/>
      <c r="K832" s="85"/>
      <c r="L832" s="127"/>
      <c r="M832" s="85"/>
      <c r="N832" s="85"/>
    </row>
    <row r="833">
      <c r="D833" s="86"/>
      <c r="E833" s="85"/>
      <c r="I833" s="85"/>
      <c r="J833" s="85"/>
      <c r="K833" s="85"/>
      <c r="L833" s="127"/>
      <c r="M833" s="85"/>
      <c r="N833" s="85"/>
    </row>
    <row r="834">
      <c r="D834" s="86"/>
      <c r="E834" s="85"/>
      <c r="I834" s="85"/>
      <c r="J834" s="85"/>
      <c r="K834" s="85"/>
      <c r="L834" s="127"/>
      <c r="M834" s="85"/>
      <c r="N834" s="85"/>
    </row>
    <row r="835">
      <c r="D835" s="86"/>
      <c r="E835" s="85"/>
      <c r="I835" s="85"/>
      <c r="J835" s="85"/>
      <c r="K835" s="85"/>
      <c r="L835" s="127"/>
      <c r="M835" s="85"/>
      <c r="N835" s="85"/>
    </row>
    <row r="836">
      <c r="D836" s="86"/>
      <c r="E836" s="85"/>
      <c r="I836" s="85"/>
      <c r="J836" s="85"/>
      <c r="K836" s="85"/>
      <c r="L836" s="127"/>
      <c r="M836" s="85"/>
      <c r="N836" s="85"/>
    </row>
    <row r="837">
      <c r="D837" s="86"/>
      <c r="E837" s="85"/>
      <c r="I837" s="85"/>
      <c r="J837" s="85"/>
      <c r="K837" s="85"/>
      <c r="L837" s="127"/>
      <c r="M837" s="85"/>
      <c r="N837" s="85"/>
    </row>
    <row r="838">
      <c r="D838" s="86"/>
      <c r="E838" s="85"/>
      <c r="I838" s="85"/>
      <c r="J838" s="85"/>
      <c r="K838" s="85"/>
      <c r="L838" s="127"/>
      <c r="M838" s="85"/>
      <c r="N838" s="85"/>
    </row>
    <row r="839">
      <c r="D839" s="86"/>
      <c r="E839" s="85"/>
      <c r="I839" s="85"/>
      <c r="J839" s="85"/>
      <c r="K839" s="85"/>
      <c r="L839" s="127"/>
      <c r="M839" s="85"/>
      <c r="N839" s="85"/>
    </row>
    <row r="840">
      <c r="D840" s="86"/>
      <c r="E840" s="85"/>
      <c r="I840" s="85"/>
      <c r="J840" s="85"/>
      <c r="K840" s="85"/>
      <c r="L840" s="127"/>
      <c r="M840" s="85"/>
      <c r="N840" s="85"/>
    </row>
    <row r="841">
      <c r="D841" s="86"/>
      <c r="E841" s="85"/>
      <c r="I841" s="85"/>
      <c r="J841" s="85"/>
      <c r="K841" s="85"/>
      <c r="L841" s="127"/>
      <c r="M841" s="85"/>
      <c r="N841" s="85"/>
    </row>
    <row r="842">
      <c r="D842" s="86"/>
      <c r="E842" s="85"/>
      <c r="I842" s="85"/>
      <c r="J842" s="85"/>
      <c r="K842" s="85"/>
      <c r="L842" s="127"/>
      <c r="M842" s="85"/>
      <c r="N842" s="85"/>
    </row>
    <row r="843">
      <c r="D843" s="86"/>
      <c r="E843" s="85"/>
      <c r="I843" s="85"/>
      <c r="J843" s="85"/>
      <c r="K843" s="85"/>
      <c r="L843" s="127"/>
      <c r="M843" s="85"/>
      <c r="N843" s="85"/>
    </row>
    <row r="844">
      <c r="D844" s="86"/>
      <c r="E844" s="85"/>
      <c r="I844" s="85"/>
      <c r="J844" s="85"/>
      <c r="K844" s="85"/>
      <c r="L844" s="127"/>
      <c r="M844" s="85"/>
      <c r="N844" s="85"/>
    </row>
    <row r="845">
      <c r="D845" s="86"/>
      <c r="E845" s="85"/>
      <c r="I845" s="85"/>
      <c r="J845" s="85"/>
      <c r="K845" s="85"/>
      <c r="L845" s="127"/>
      <c r="M845" s="85"/>
      <c r="N845" s="85"/>
    </row>
    <row r="846">
      <c r="D846" s="86"/>
      <c r="E846" s="85"/>
      <c r="I846" s="85"/>
      <c r="J846" s="85"/>
      <c r="K846" s="85"/>
      <c r="L846" s="127"/>
      <c r="M846" s="85"/>
      <c r="N846" s="85"/>
    </row>
    <row r="847">
      <c r="D847" s="86"/>
      <c r="E847" s="85"/>
      <c r="I847" s="85"/>
      <c r="J847" s="85"/>
      <c r="K847" s="85"/>
      <c r="L847" s="127"/>
      <c r="M847" s="85"/>
      <c r="N847" s="85"/>
    </row>
    <row r="848">
      <c r="D848" s="86"/>
      <c r="E848" s="85"/>
      <c r="I848" s="85"/>
      <c r="J848" s="85"/>
      <c r="K848" s="85"/>
      <c r="L848" s="127"/>
      <c r="M848" s="85"/>
      <c r="N848" s="85"/>
    </row>
    <row r="849">
      <c r="D849" s="86"/>
      <c r="E849" s="85"/>
      <c r="I849" s="85"/>
      <c r="J849" s="85"/>
      <c r="K849" s="85"/>
      <c r="L849" s="127"/>
      <c r="M849" s="85"/>
      <c r="N849" s="85"/>
    </row>
    <row r="850">
      <c r="D850" s="86"/>
      <c r="E850" s="85"/>
      <c r="I850" s="85"/>
      <c r="J850" s="85"/>
      <c r="K850" s="85"/>
      <c r="L850" s="127"/>
      <c r="M850" s="85"/>
      <c r="N850" s="85"/>
    </row>
    <row r="851">
      <c r="D851" s="86"/>
      <c r="E851" s="85"/>
      <c r="I851" s="85"/>
      <c r="J851" s="85"/>
      <c r="K851" s="85"/>
      <c r="L851" s="127"/>
      <c r="M851" s="85"/>
      <c r="N851" s="85"/>
    </row>
    <row r="852">
      <c r="D852" s="86"/>
      <c r="E852" s="85"/>
      <c r="I852" s="85"/>
      <c r="J852" s="85"/>
      <c r="K852" s="85"/>
      <c r="L852" s="127"/>
      <c r="M852" s="85"/>
      <c r="N852" s="85"/>
    </row>
    <row r="853">
      <c r="D853" s="86"/>
      <c r="E853" s="85"/>
      <c r="I853" s="85"/>
      <c r="J853" s="85"/>
      <c r="K853" s="85"/>
      <c r="L853" s="127"/>
      <c r="M853" s="85"/>
      <c r="N853" s="85"/>
    </row>
    <row r="854">
      <c r="D854" s="86"/>
      <c r="E854" s="85"/>
      <c r="I854" s="85"/>
      <c r="J854" s="85"/>
      <c r="K854" s="85"/>
      <c r="L854" s="127"/>
      <c r="M854" s="85"/>
      <c r="N854" s="85"/>
    </row>
    <row r="855">
      <c r="D855" s="86"/>
      <c r="E855" s="85"/>
      <c r="I855" s="85"/>
      <c r="J855" s="85"/>
      <c r="K855" s="85"/>
      <c r="L855" s="127"/>
      <c r="M855" s="85"/>
      <c r="N855" s="85"/>
    </row>
    <row r="856">
      <c r="D856" s="86"/>
      <c r="E856" s="85"/>
      <c r="I856" s="85"/>
      <c r="J856" s="85"/>
      <c r="K856" s="85"/>
      <c r="L856" s="127"/>
      <c r="M856" s="85"/>
      <c r="N856" s="85"/>
    </row>
    <row r="857">
      <c r="D857" s="86"/>
      <c r="E857" s="85"/>
      <c r="I857" s="85"/>
      <c r="J857" s="85"/>
      <c r="K857" s="85"/>
      <c r="L857" s="127"/>
      <c r="M857" s="85"/>
      <c r="N857" s="85"/>
    </row>
    <row r="858">
      <c r="D858" s="86"/>
      <c r="E858" s="85"/>
      <c r="I858" s="85"/>
      <c r="J858" s="85"/>
      <c r="K858" s="85"/>
      <c r="L858" s="127"/>
      <c r="M858" s="85"/>
      <c r="N858" s="85"/>
    </row>
    <row r="859">
      <c r="D859" s="86"/>
      <c r="E859" s="85"/>
      <c r="I859" s="85"/>
      <c r="J859" s="85"/>
      <c r="K859" s="85"/>
      <c r="L859" s="127"/>
      <c r="M859" s="85"/>
      <c r="N859" s="85"/>
    </row>
    <row r="860">
      <c r="D860" s="86"/>
      <c r="E860" s="85"/>
      <c r="I860" s="85"/>
      <c r="J860" s="85"/>
      <c r="K860" s="85"/>
      <c r="L860" s="127"/>
      <c r="M860" s="85"/>
      <c r="N860" s="85"/>
    </row>
    <row r="861">
      <c r="D861" s="86"/>
      <c r="E861" s="85"/>
      <c r="I861" s="85"/>
      <c r="J861" s="85"/>
      <c r="K861" s="85"/>
      <c r="L861" s="127"/>
      <c r="M861" s="85"/>
      <c r="N861" s="85"/>
    </row>
    <row r="862">
      <c r="D862" s="86"/>
      <c r="E862" s="85"/>
      <c r="I862" s="85"/>
      <c r="J862" s="85"/>
      <c r="K862" s="85"/>
      <c r="L862" s="127"/>
      <c r="M862" s="85"/>
      <c r="N862" s="85"/>
    </row>
    <row r="863">
      <c r="D863" s="86"/>
      <c r="E863" s="85"/>
      <c r="I863" s="85"/>
      <c r="J863" s="85"/>
      <c r="K863" s="85"/>
      <c r="L863" s="127"/>
      <c r="M863" s="85"/>
      <c r="N863" s="85"/>
    </row>
    <row r="864">
      <c r="D864" s="86"/>
      <c r="E864" s="85"/>
      <c r="I864" s="85"/>
      <c r="J864" s="85"/>
      <c r="K864" s="85"/>
      <c r="L864" s="127"/>
      <c r="M864" s="85"/>
      <c r="N864" s="85"/>
    </row>
    <row r="865">
      <c r="D865" s="86"/>
      <c r="E865" s="85"/>
      <c r="I865" s="85"/>
      <c r="J865" s="85"/>
      <c r="K865" s="85"/>
      <c r="L865" s="127"/>
      <c r="M865" s="85"/>
      <c r="N865" s="85"/>
    </row>
    <row r="866">
      <c r="D866" s="86"/>
      <c r="E866" s="85"/>
      <c r="I866" s="85"/>
      <c r="J866" s="85"/>
      <c r="K866" s="85"/>
      <c r="L866" s="127"/>
      <c r="M866" s="85"/>
      <c r="N866" s="85"/>
    </row>
    <row r="867">
      <c r="D867" s="86"/>
      <c r="E867" s="85"/>
      <c r="I867" s="85"/>
      <c r="J867" s="85"/>
      <c r="K867" s="85"/>
      <c r="L867" s="127"/>
      <c r="M867" s="85"/>
      <c r="N867" s="85"/>
    </row>
    <row r="868">
      <c r="D868" s="86"/>
      <c r="E868" s="85"/>
      <c r="I868" s="85"/>
      <c r="J868" s="85"/>
      <c r="K868" s="85"/>
      <c r="L868" s="127"/>
      <c r="M868" s="85"/>
      <c r="N868" s="85"/>
    </row>
    <row r="869">
      <c r="D869" s="86"/>
      <c r="E869" s="85"/>
      <c r="I869" s="85"/>
      <c r="J869" s="85"/>
      <c r="K869" s="85"/>
      <c r="L869" s="127"/>
      <c r="M869" s="85"/>
      <c r="N869" s="85"/>
    </row>
    <row r="870">
      <c r="D870" s="86"/>
      <c r="E870" s="85"/>
      <c r="I870" s="85"/>
      <c r="J870" s="85"/>
      <c r="K870" s="85"/>
      <c r="L870" s="127"/>
      <c r="M870" s="85"/>
      <c r="N870" s="85"/>
    </row>
    <row r="871">
      <c r="D871" s="86"/>
      <c r="E871" s="85"/>
      <c r="I871" s="85"/>
      <c r="J871" s="85"/>
      <c r="K871" s="85"/>
      <c r="L871" s="127"/>
      <c r="M871" s="85"/>
      <c r="N871" s="85"/>
    </row>
    <row r="872">
      <c r="D872" s="86"/>
      <c r="E872" s="85"/>
      <c r="I872" s="85"/>
      <c r="J872" s="85"/>
      <c r="K872" s="85"/>
      <c r="L872" s="127"/>
      <c r="M872" s="85"/>
      <c r="N872" s="85"/>
    </row>
    <row r="873">
      <c r="D873" s="86"/>
      <c r="E873" s="85"/>
      <c r="I873" s="85"/>
      <c r="J873" s="85"/>
      <c r="K873" s="85"/>
      <c r="L873" s="127"/>
      <c r="M873" s="85"/>
      <c r="N873" s="85"/>
    </row>
    <row r="874">
      <c r="D874" s="86"/>
      <c r="E874" s="85"/>
      <c r="I874" s="85"/>
      <c r="J874" s="85"/>
      <c r="K874" s="85"/>
      <c r="L874" s="127"/>
      <c r="M874" s="85"/>
      <c r="N874" s="85"/>
    </row>
    <row r="875">
      <c r="D875" s="86"/>
      <c r="E875" s="85"/>
      <c r="I875" s="85"/>
      <c r="J875" s="85"/>
      <c r="K875" s="85"/>
      <c r="L875" s="127"/>
      <c r="M875" s="85"/>
      <c r="N875" s="85"/>
    </row>
    <row r="876">
      <c r="D876" s="86"/>
      <c r="E876" s="85"/>
      <c r="I876" s="85"/>
      <c r="J876" s="85"/>
      <c r="K876" s="85"/>
      <c r="L876" s="127"/>
      <c r="M876" s="85"/>
      <c r="N876" s="85"/>
    </row>
    <row r="877">
      <c r="D877" s="86"/>
      <c r="E877" s="85"/>
      <c r="I877" s="85"/>
      <c r="J877" s="85"/>
      <c r="K877" s="85"/>
      <c r="L877" s="127"/>
      <c r="M877" s="85"/>
      <c r="N877" s="85"/>
    </row>
    <row r="878">
      <c r="D878" s="86"/>
      <c r="E878" s="85"/>
      <c r="I878" s="85"/>
      <c r="J878" s="85"/>
      <c r="K878" s="85"/>
      <c r="L878" s="127"/>
      <c r="M878" s="85"/>
      <c r="N878" s="85"/>
    </row>
    <row r="879">
      <c r="D879" s="86"/>
      <c r="E879" s="85"/>
      <c r="I879" s="85"/>
      <c r="J879" s="85"/>
      <c r="K879" s="85"/>
      <c r="L879" s="127"/>
      <c r="M879" s="85"/>
      <c r="N879" s="85"/>
    </row>
    <row r="880">
      <c r="D880" s="86"/>
      <c r="E880" s="85"/>
      <c r="I880" s="85"/>
      <c r="J880" s="85"/>
      <c r="K880" s="85"/>
      <c r="L880" s="127"/>
      <c r="M880" s="85"/>
      <c r="N880" s="85"/>
    </row>
    <row r="881">
      <c r="D881" s="86"/>
      <c r="E881" s="85"/>
      <c r="I881" s="85"/>
      <c r="J881" s="85"/>
      <c r="K881" s="85"/>
      <c r="L881" s="127"/>
      <c r="M881" s="85"/>
      <c r="N881" s="85"/>
    </row>
    <row r="882">
      <c r="D882" s="86"/>
      <c r="E882" s="85"/>
      <c r="I882" s="85"/>
      <c r="J882" s="85"/>
      <c r="K882" s="85"/>
      <c r="L882" s="127"/>
      <c r="M882" s="85"/>
      <c r="N882" s="85"/>
    </row>
    <row r="883">
      <c r="D883" s="86"/>
      <c r="E883" s="85"/>
      <c r="I883" s="85"/>
      <c r="J883" s="85"/>
      <c r="K883" s="85"/>
      <c r="L883" s="127"/>
      <c r="M883" s="85"/>
      <c r="N883" s="85"/>
    </row>
    <row r="884">
      <c r="D884" s="86"/>
      <c r="E884" s="85"/>
      <c r="I884" s="85"/>
      <c r="J884" s="85"/>
      <c r="K884" s="85"/>
      <c r="L884" s="127"/>
      <c r="M884" s="85"/>
      <c r="N884" s="85"/>
    </row>
    <row r="885">
      <c r="D885" s="86"/>
      <c r="E885" s="85"/>
      <c r="I885" s="85"/>
      <c r="J885" s="85"/>
      <c r="K885" s="85"/>
      <c r="L885" s="127"/>
      <c r="M885" s="85"/>
      <c r="N885" s="85"/>
    </row>
    <row r="886">
      <c r="D886" s="86"/>
      <c r="E886" s="85"/>
      <c r="I886" s="85"/>
      <c r="J886" s="85"/>
      <c r="K886" s="85"/>
      <c r="L886" s="127"/>
      <c r="M886" s="85"/>
      <c r="N886" s="85"/>
    </row>
    <row r="887">
      <c r="D887" s="86"/>
      <c r="E887" s="85"/>
      <c r="I887" s="85"/>
      <c r="J887" s="85"/>
      <c r="K887" s="85"/>
      <c r="L887" s="127"/>
      <c r="M887" s="85"/>
      <c r="N887" s="85"/>
    </row>
    <row r="888">
      <c r="D888" s="86"/>
      <c r="E888" s="85"/>
      <c r="I888" s="85"/>
      <c r="J888" s="85"/>
      <c r="K888" s="85"/>
      <c r="L888" s="127"/>
      <c r="M888" s="85"/>
      <c r="N888" s="85"/>
    </row>
    <row r="889">
      <c r="D889" s="86"/>
      <c r="E889" s="85"/>
      <c r="I889" s="85"/>
      <c r="J889" s="85"/>
      <c r="K889" s="85"/>
      <c r="L889" s="127"/>
      <c r="M889" s="85"/>
      <c r="N889" s="85"/>
    </row>
    <row r="890">
      <c r="D890" s="86"/>
      <c r="E890" s="85"/>
      <c r="I890" s="85"/>
      <c r="J890" s="85"/>
      <c r="K890" s="85"/>
      <c r="L890" s="127"/>
      <c r="M890" s="85"/>
      <c r="N890" s="85"/>
    </row>
    <row r="891">
      <c r="D891" s="86"/>
      <c r="E891" s="85"/>
      <c r="I891" s="85"/>
      <c r="J891" s="85"/>
      <c r="K891" s="85"/>
      <c r="L891" s="127"/>
      <c r="M891" s="85"/>
      <c r="N891" s="85"/>
    </row>
    <row r="892">
      <c r="D892" s="86"/>
      <c r="E892" s="85"/>
      <c r="I892" s="85"/>
      <c r="J892" s="85"/>
      <c r="K892" s="85"/>
      <c r="L892" s="127"/>
      <c r="M892" s="85"/>
      <c r="N892" s="85"/>
    </row>
    <row r="893">
      <c r="D893" s="86"/>
      <c r="E893" s="85"/>
      <c r="I893" s="85"/>
      <c r="J893" s="85"/>
      <c r="K893" s="85"/>
      <c r="L893" s="127"/>
      <c r="M893" s="85"/>
      <c r="N893" s="85"/>
    </row>
    <row r="894">
      <c r="D894" s="86"/>
      <c r="E894" s="85"/>
      <c r="I894" s="85"/>
      <c r="J894" s="85"/>
      <c r="K894" s="85"/>
      <c r="L894" s="127"/>
      <c r="M894" s="85"/>
      <c r="N894" s="85"/>
    </row>
    <row r="895">
      <c r="D895" s="86"/>
      <c r="E895" s="85"/>
      <c r="I895" s="85"/>
      <c r="J895" s="85"/>
      <c r="K895" s="85"/>
      <c r="L895" s="127"/>
      <c r="M895" s="85"/>
      <c r="N895" s="85"/>
    </row>
    <row r="896">
      <c r="D896" s="86"/>
      <c r="E896" s="85"/>
      <c r="I896" s="85"/>
      <c r="J896" s="85"/>
      <c r="K896" s="85"/>
      <c r="L896" s="127"/>
      <c r="M896" s="85"/>
      <c r="N896" s="85"/>
    </row>
    <row r="897">
      <c r="D897" s="86"/>
      <c r="E897" s="85"/>
      <c r="I897" s="85"/>
      <c r="J897" s="85"/>
      <c r="K897" s="85"/>
      <c r="L897" s="127"/>
      <c r="M897" s="85"/>
      <c r="N897" s="85"/>
    </row>
    <row r="898">
      <c r="D898" s="86"/>
      <c r="E898" s="85"/>
      <c r="I898" s="85"/>
      <c r="J898" s="85"/>
      <c r="K898" s="85"/>
      <c r="L898" s="127"/>
      <c r="M898" s="85"/>
      <c r="N898" s="85"/>
    </row>
    <row r="899">
      <c r="D899" s="86"/>
      <c r="E899" s="85"/>
      <c r="I899" s="85"/>
      <c r="J899" s="85"/>
      <c r="K899" s="85"/>
      <c r="L899" s="127"/>
      <c r="M899" s="85"/>
      <c r="N899" s="85"/>
    </row>
    <row r="900">
      <c r="D900" s="86"/>
      <c r="E900" s="85"/>
      <c r="I900" s="85"/>
      <c r="J900" s="85"/>
      <c r="K900" s="85"/>
      <c r="L900" s="127"/>
      <c r="M900" s="85"/>
      <c r="N900" s="85"/>
    </row>
    <row r="901">
      <c r="D901" s="86"/>
      <c r="E901" s="85"/>
      <c r="I901" s="85"/>
      <c r="J901" s="85"/>
      <c r="K901" s="85"/>
      <c r="L901" s="127"/>
      <c r="M901" s="85"/>
      <c r="N901" s="85"/>
    </row>
    <row r="902">
      <c r="D902" s="86"/>
      <c r="E902" s="85"/>
      <c r="I902" s="85"/>
      <c r="J902" s="85"/>
      <c r="K902" s="85"/>
      <c r="L902" s="127"/>
      <c r="M902" s="85"/>
      <c r="N902" s="85"/>
    </row>
    <row r="903">
      <c r="D903" s="86"/>
      <c r="E903" s="85"/>
      <c r="I903" s="85"/>
      <c r="J903" s="85"/>
      <c r="K903" s="85"/>
      <c r="L903" s="127"/>
      <c r="M903" s="85"/>
      <c r="N903" s="85"/>
    </row>
    <row r="904">
      <c r="D904" s="86"/>
      <c r="E904" s="85"/>
      <c r="I904" s="85"/>
      <c r="J904" s="85"/>
      <c r="K904" s="85"/>
      <c r="L904" s="127"/>
      <c r="M904" s="85"/>
      <c r="N904" s="85"/>
    </row>
    <row r="905">
      <c r="D905" s="86"/>
      <c r="E905" s="85"/>
      <c r="I905" s="85"/>
      <c r="J905" s="85"/>
      <c r="K905" s="85"/>
      <c r="L905" s="127"/>
      <c r="M905" s="85"/>
      <c r="N905" s="85"/>
    </row>
    <row r="906">
      <c r="D906" s="86"/>
      <c r="E906" s="85"/>
      <c r="I906" s="85"/>
      <c r="J906" s="85"/>
      <c r="K906" s="85"/>
      <c r="L906" s="127"/>
      <c r="M906" s="85"/>
      <c r="N906" s="85"/>
    </row>
    <row r="907">
      <c r="D907" s="86"/>
      <c r="E907" s="85"/>
      <c r="I907" s="85"/>
      <c r="J907" s="85"/>
      <c r="K907" s="85"/>
      <c r="L907" s="127"/>
      <c r="M907" s="85"/>
      <c r="N907" s="85"/>
    </row>
    <row r="908">
      <c r="D908" s="86"/>
      <c r="E908" s="85"/>
      <c r="I908" s="85"/>
      <c r="J908" s="85"/>
      <c r="K908" s="85"/>
      <c r="L908" s="127"/>
      <c r="M908" s="85"/>
      <c r="N908" s="85"/>
    </row>
    <row r="909">
      <c r="D909" s="86"/>
      <c r="E909" s="85"/>
      <c r="I909" s="85"/>
      <c r="J909" s="85"/>
      <c r="K909" s="85"/>
      <c r="L909" s="127"/>
      <c r="M909" s="85"/>
      <c r="N909" s="85"/>
    </row>
    <row r="910">
      <c r="D910" s="86"/>
      <c r="E910" s="85"/>
      <c r="I910" s="85"/>
      <c r="J910" s="85"/>
      <c r="K910" s="85"/>
      <c r="L910" s="127"/>
      <c r="M910" s="85"/>
      <c r="N910" s="85"/>
    </row>
    <row r="911">
      <c r="D911" s="86"/>
      <c r="E911" s="85"/>
      <c r="I911" s="85"/>
      <c r="J911" s="85"/>
      <c r="K911" s="85"/>
      <c r="L911" s="127"/>
      <c r="M911" s="85"/>
      <c r="N911" s="85"/>
    </row>
    <row r="912">
      <c r="D912" s="86"/>
      <c r="E912" s="85"/>
      <c r="I912" s="85"/>
      <c r="J912" s="85"/>
      <c r="K912" s="85"/>
      <c r="L912" s="127"/>
      <c r="M912" s="85"/>
      <c r="N912" s="85"/>
    </row>
    <row r="913">
      <c r="D913" s="86"/>
      <c r="E913" s="85"/>
      <c r="I913" s="85"/>
      <c r="J913" s="85"/>
      <c r="K913" s="85"/>
      <c r="L913" s="127"/>
      <c r="M913" s="85"/>
      <c r="N913" s="85"/>
    </row>
    <row r="914">
      <c r="D914" s="86"/>
      <c r="E914" s="85"/>
      <c r="I914" s="85"/>
      <c r="J914" s="85"/>
      <c r="K914" s="85"/>
      <c r="L914" s="127"/>
      <c r="M914" s="85"/>
      <c r="N914" s="85"/>
    </row>
    <row r="915">
      <c r="D915" s="86"/>
      <c r="E915" s="85"/>
      <c r="I915" s="85"/>
      <c r="J915" s="85"/>
      <c r="K915" s="85"/>
      <c r="L915" s="127"/>
      <c r="M915" s="85"/>
      <c r="N915" s="85"/>
    </row>
    <row r="916">
      <c r="D916" s="86"/>
      <c r="E916" s="85"/>
      <c r="I916" s="85"/>
      <c r="J916" s="85"/>
      <c r="K916" s="85"/>
      <c r="L916" s="127"/>
      <c r="M916" s="85"/>
      <c r="N916" s="85"/>
    </row>
    <row r="917">
      <c r="D917" s="86"/>
      <c r="E917" s="85"/>
      <c r="I917" s="85"/>
      <c r="J917" s="85"/>
      <c r="K917" s="85"/>
      <c r="L917" s="127"/>
      <c r="M917" s="85"/>
      <c r="N917" s="85"/>
    </row>
    <row r="918">
      <c r="D918" s="86"/>
      <c r="E918" s="85"/>
      <c r="I918" s="85"/>
      <c r="J918" s="85"/>
      <c r="K918" s="85"/>
      <c r="L918" s="127"/>
      <c r="M918" s="85"/>
      <c r="N918" s="85"/>
    </row>
    <row r="919">
      <c r="D919" s="86"/>
      <c r="E919" s="85"/>
      <c r="I919" s="85"/>
      <c r="J919" s="85"/>
      <c r="K919" s="85"/>
      <c r="L919" s="127"/>
      <c r="M919" s="85"/>
      <c r="N919" s="85"/>
    </row>
    <row r="920">
      <c r="D920" s="86"/>
      <c r="E920" s="85"/>
      <c r="I920" s="85"/>
      <c r="J920" s="85"/>
      <c r="K920" s="85"/>
      <c r="L920" s="127"/>
      <c r="M920" s="85"/>
      <c r="N920" s="85"/>
    </row>
    <row r="921">
      <c r="D921" s="86"/>
      <c r="E921" s="85"/>
      <c r="I921" s="85"/>
      <c r="J921" s="85"/>
      <c r="K921" s="85"/>
      <c r="L921" s="127"/>
      <c r="M921" s="85"/>
      <c r="N921" s="85"/>
    </row>
    <row r="922">
      <c r="D922" s="86"/>
      <c r="E922" s="85"/>
      <c r="I922" s="85"/>
      <c r="J922" s="85"/>
      <c r="K922" s="85"/>
      <c r="L922" s="127"/>
      <c r="M922" s="85"/>
      <c r="N922" s="85"/>
    </row>
    <row r="923">
      <c r="D923" s="86"/>
      <c r="E923" s="85"/>
      <c r="I923" s="85"/>
      <c r="J923" s="85"/>
      <c r="K923" s="85"/>
      <c r="L923" s="127"/>
      <c r="M923" s="85"/>
      <c r="N923" s="85"/>
    </row>
    <row r="924">
      <c r="D924" s="86"/>
      <c r="E924" s="85"/>
      <c r="I924" s="85"/>
      <c r="J924" s="85"/>
      <c r="K924" s="85"/>
      <c r="L924" s="127"/>
      <c r="M924" s="85"/>
      <c r="N924" s="85"/>
    </row>
    <row r="925">
      <c r="D925" s="86"/>
      <c r="E925" s="85"/>
      <c r="I925" s="85"/>
      <c r="J925" s="85"/>
      <c r="K925" s="85"/>
      <c r="L925" s="127"/>
      <c r="M925" s="85"/>
      <c r="N925" s="85"/>
    </row>
    <row r="926">
      <c r="D926" s="86"/>
      <c r="E926" s="85"/>
      <c r="I926" s="85"/>
      <c r="J926" s="85"/>
      <c r="K926" s="85"/>
      <c r="L926" s="127"/>
      <c r="M926" s="85"/>
      <c r="N926" s="85"/>
    </row>
    <row r="927">
      <c r="D927" s="86"/>
      <c r="E927" s="85"/>
      <c r="I927" s="85"/>
      <c r="J927" s="85"/>
      <c r="K927" s="85"/>
      <c r="L927" s="127"/>
      <c r="M927" s="85"/>
      <c r="N927" s="85"/>
    </row>
    <row r="928">
      <c r="D928" s="86"/>
      <c r="E928" s="85"/>
      <c r="I928" s="85"/>
      <c r="J928" s="85"/>
      <c r="K928" s="85"/>
      <c r="L928" s="127"/>
      <c r="M928" s="85"/>
      <c r="N928" s="85"/>
    </row>
    <row r="929">
      <c r="D929" s="86"/>
      <c r="E929" s="85"/>
      <c r="I929" s="85"/>
      <c r="J929" s="85"/>
      <c r="K929" s="85"/>
      <c r="L929" s="127"/>
      <c r="M929" s="85"/>
      <c r="N929" s="85"/>
    </row>
    <row r="930">
      <c r="D930" s="86"/>
      <c r="E930" s="85"/>
      <c r="I930" s="85"/>
      <c r="J930" s="85"/>
      <c r="K930" s="85"/>
      <c r="L930" s="127"/>
      <c r="M930" s="85"/>
      <c r="N930" s="85"/>
    </row>
    <row r="931">
      <c r="D931" s="86"/>
      <c r="E931" s="85"/>
      <c r="I931" s="85"/>
      <c r="J931" s="85"/>
      <c r="K931" s="85"/>
      <c r="L931" s="127"/>
      <c r="M931" s="85"/>
      <c r="N931" s="85"/>
    </row>
    <row r="932">
      <c r="D932" s="86"/>
      <c r="E932" s="85"/>
      <c r="I932" s="85"/>
      <c r="J932" s="85"/>
      <c r="K932" s="85"/>
      <c r="L932" s="127"/>
      <c r="M932" s="85"/>
      <c r="N932" s="85"/>
    </row>
    <row r="933">
      <c r="D933" s="86"/>
      <c r="E933" s="85"/>
      <c r="I933" s="85"/>
      <c r="J933" s="85"/>
      <c r="K933" s="85"/>
      <c r="L933" s="127"/>
      <c r="M933" s="85"/>
      <c r="N933" s="85"/>
    </row>
    <row r="934">
      <c r="D934" s="86"/>
      <c r="E934" s="85"/>
      <c r="I934" s="85"/>
      <c r="J934" s="85"/>
      <c r="K934" s="85"/>
      <c r="L934" s="127"/>
      <c r="M934" s="85"/>
      <c r="N934" s="85"/>
    </row>
    <row r="935">
      <c r="D935" s="86"/>
      <c r="E935" s="85"/>
      <c r="I935" s="85"/>
      <c r="J935" s="85"/>
      <c r="K935" s="85"/>
      <c r="L935" s="127"/>
      <c r="M935" s="85"/>
      <c r="N935" s="85"/>
    </row>
    <row r="936">
      <c r="D936" s="86"/>
      <c r="E936" s="85"/>
      <c r="I936" s="85"/>
      <c r="J936" s="85"/>
      <c r="K936" s="85"/>
      <c r="L936" s="127"/>
      <c r="M936" s="85"/>
      <c r="N936" s="85"/>
    </row>
    <row r="937">
      <c r="D937" s="86"/>
      <c r="E937" s="85"/>
      <c r="I937" s="85"/>
      <c r="J937" s="85"/>
      <c r="K937" s="85"/>
      <c r="L937" s="127"/>
      <c r="M937" s="85"/>
      <c r="N937" s="85"/>
    </row>
    <row r="938">
      <c r="D938" s="86"/>
      <c r="E938" s="85"/>
      <c r="I938" s="85"/>
      <c r="J938" s="85"/>
      <c r="K938" s="85"/>
      <c r="L938" s="127"/>
      <c r="M938" s="85"/>
      <c r="N938" s="85"/>
    </row>
    <row r="939">
      <c r="D939" s="86"/>
      <c r="E939" s="85"/>
      <c r="I939" s="85"/>
      <c r="J939" s="85"/>
      <c r="K939" s="85"/>
      <c r="L939" s="127"/>
      <c r="M939" s="85"/>
      <c r="N939" s="85"/>
    </row>
    <row r="940">
      <c r="D940" s="86"/>
      <c r="E940" s="85"/>
      <c r="I940" s="85"/>
      <c r="J940" s="85"/>
      <c r="K940" s="85"/>
      <c r="L940" s="127"/>
      <c r="M940" s="85"/>
      <c r="N940" s="85"/>
    </row>
    <row r="941">
      <c r="D941" s="86"/>
      <c r="E941" s="85"/>
      <c r="I941" s="85"/>
      <c r="J941" s="85"/>
      <c r="K941" s="85"/>
      <c r="L941" s="127"/>
      <c r="M941" s="85"/>
      <c r="N941" s="85"/>
    </row>
    <row r="942">
      <c r="D942" s="86"/>
      <c r="E942" s="85"/>
      <c r="I942" s="85"/>
      <c r="J942" s="85"/>
      <c r="K942" s="85"/>
      <c r="L942" s="127"/>
      <c r="M942" s="85"/>
      <c r="N942" s="85"/>
    </row>
    <row r="943">
      <c r="D943" s="86"/>
      <c r="E943" s="85"/>
      <c r="I943" s="85"/>
      <c r="J943" s="85"/>
      <c r="K943" s="85"/>
      <c r="L943" s="127"/>
      <c r="M943" s="85"/>
      <c r="N943" s="85"/>
    </row>
    <row r="944">
      <c r="D944" s="86"/>
      <c r="E944" s="85"/>
      <c r="I944" s="85"/>
      <c r="J944" s="85"/>
      <c r="K944" s="85"/>
      <c r="L944" s="127"/>
      <c r="M944" s="85"/>
      <c r="N944" s="85"/>
    </row>
    <row r="945">
      <c r="D945" s="86"/>
      <c r="E945" s="85"/>
      <c r="I945" s="85"/>
      <c r="J945" s="85"/>
      <c r="K945" s="85"/>
      <c r="L945" s="127"/>
      <c r="M945" s="85"/>
      <c r="N945" s="85"/>
    </row>
    <row r="946">
      <c r="D946" s="86"/>
      <c r="E946" s="85"/>
      <c r="I946" s="85"/>
      <c r="J946" s="85"/>
      <c r="K946" s="85"/>
      <c r="L946" s="127"/>
      <c r="M946" s="85"/>
      <c r="N946" s="85"/>
    </row>
    <row r="947">
      <c r="D947" s="86"/>
      <c r="E947" s="85"/>
      <c r="I947" s="85"/>
      <c r="J947" s="85"/>
      <c r="K947" s="85"/>
      <c r="L947" s="127"/>
      <c r="M947" s="85"/>
      <c r="N947" s="85"/>
    </row>
    <row r="948">
      <c r="D948" s="86"/>
      <c r="E948" s="85"/>
      <c r="I948" s="85"/>
      <c r="J948" s="85"/>
      <c r="K948" s="85"/>
      <c r="L948" s="127"/>
      <c r="M948" s="85"/>
      <c r="N948" s="85"/>
    </row>
    <row r="949">
      <c r="D949" s="86"/>
      <c r="E949" s="85"/>
      <c r="I949" s="85"/>
      <c r="J949" s="85"/>
      <c r="K949" s="85"/>
      <c r="L949" s="127"/>
      <c r="M949" s="85"/>
      <c r="N949" s="85"/>
    </row>
    <row r="950">
      <c r="D950" s="86"/>
      <c r="E950" s="85"/>
      <c r="I950" s="85"/>
      <c r="J950" s="85"/>
      <c r="K950" s="85"/>
      <c r="L950" s="127"/>
      <c r="M950" s="85"/>
      <c r="N950" s="85"/>
    </row>
    <row r="951">
      <c r="D951" s="86"/>
      <c r="E951" s="85"/>
      <c r="I951" s="85"/>
      <c r="J951" s="85"/>
      <c r="K951" s="85"/>
      <c r="L951" s="127"/>
      <c r="M951" s="85"/>
      <c r="N951" s="85"/>
    </row>
    <row r="952">
      <c r="D952" s="86"/>
      <c r="E952" s="85"/>
      <c r="I952" s="85"/>
      <c r="J952" s="85"/>
      <c r="K952" s="85"/>
      <c r="L952" s="127"/>
      <c r="M952" s="85"/>
      <c r="N952" s="85"/>
    </row>
    <row r="953">
      <c r="D953" s="86"/>
      <c r="E953" s="85"/>
      <c r="I953" s="85"/>
      <c r="J953" s="85"/>
      <c r="K953" s="85"/>
      <c r="L953" s="127"/>
      <c r="M953" s="85"/>
      <c r="N953" s="85"/>
    </row>
    <row r="954">
      <c r="D954" s="86"/>
      <c r="E954" s="85"/>
      <c r="I954" s="85"/>
      <c r="J954" s="85"/>
      <c r="K954" s="85"/>
      <c r="L954" s="127"/>
      <c r="M954" s="85"/>
      <c r="N954" s="85"/>
    </row>
    <row r="955">
      <c r="D955" s="86"/>
      <c r="E955" s="85"/>
      <c r="I955" s="85"/>
      <c r="J955" s="85"/>
      <c r="K955" s="85"/>
      <c r="L955" s="127"/>
      <c r="M955" s="85"/>
      <c r="N955" s="85"/>
    </row>
    <row r="956">
      <c r="D956" s="86"/>
      <c r="E956" s="85"/>
      <c r="I956" s="85"/>
      <c r="J956" s="85"/>
      <c r="K956" s="85"/>
      <c r="L956" s="127"/>
      <c r="M956" s="85"/>
      <c r="N956" s="85"/>
    </row>
    <row r="957">
      <c r="D957" s="86"/>
      <c r="E957" s="85"/>
      <c r="I957" s="85"/>
      <c r="J957" s="85"/>
      <c r="K957" s="85"/>
      <c r="L957" s="127"/>
      <c r="M957" s="85"/>
      <c r="N957" s="85"/>
    </row>
    <row r="958">
      <c r="D958" s="86"/>
      <c r="E958" s="85"/>
      <c r="I958" s="85"/>
      <c r="J958" s="85"/>
      <c r="K958" s="85"/>
      <c r="L958" s="127"/>
      <c r="M958" s="85"/>
      <c r="N958" s="85"/>
    </row>
    <row r="959">
      <c r="D959" s="86"/>
      <c r="E959" s="85"/>
      <c r="I959" s="85"/>
      <c r="J959" s="85"/>
      <c r="K959" s="85"/>
      <c r="L959" s="127"/>
      <c r="M959" s="85"/>
      <c r="N959" s="85"/>
    </row>
    <row r="960">
      <c r="D960" s="86"/>
      <c r="E960" s="85"/>
      <c r="I960" s="85"/>
      <c r="J960" s="85"/>
      <c r="K960" s="85"/>
      <c r="L960" s="127"/>
      <c r="M960" s="85"/>
      <c r="N960" s="85"/>
    </row>
    <row r="961">
      <c r="D961" s="86"/>
      <c r="E961" s="85"/>
      <c r="I961" s="85"/>
      <c r="J961" s="85"/>
      <c r="K961" s="85"/>
      <c r="L961" s="127"/>
      <c r="M961" s="85"/>
      <c r="N961" s="85"/>
    </row>
    <row r="962">
      <c r="D962" s="86"/>
      <c r="E962" s="85"/>
      <c r="I962" s="85"/>
      <c r="J962" s="85"/>
      <c r="K962" s="85"/>
      <c r="L962" s="127"/>
      <c r="M962" s="85"/>
      <c r="N962" s="85"/>
    </row>
    <row r="963">
      <c r="D963" s="86"/>
      <c r="E963" s="85"/>
      <c r="I963" s="85"/>
      <c r="J963" s="85"/>
      <c r="K963" s="85"/>
      <c r="L963" s="127"/>
      <c r="M963" s="85"/>
      <c r="N963" s="85"/>
    </row>
    <row r="964">
      <c r="D964" s="86"/>
      <c r="E964" s="85"/>
      <c r="I964" s="85"/>
      <c r="J964" s="85"/>
      <c r="K964" s="85"/>
      <c r="L964" s="127"/>
      <c r="M964" s="85"/>
      <c r="N964" s="85"/>
    </row>
    <row r="965">
      <c r="D965" s="86"/>
      <c r="E965" s="85"/>
      <c r="I965" s="85"/>
      <c r="J965" s="85"/>
      <c r="K965" s="85"/>
      <c r="L965" s="127"/>
      <c r="M965" s="85"/>
      <c r="N965" s="85"/>
    </row>
    <row r="966">
      <c r="D966" s="86"/>
      <c r="E966" s="85"/>
      <c r="I966" s="85"/>
      <c r="J966" s="85"/>
      <c r="K966" s="85"/>
      <c r="L966" s="127"/>
      <c r="M966" s="85"/>
      <c r="N966" s="85"/>
    </row>
    <row r="967">
      <c r="D967" s="86"/>
      <c r="E967" s="85"/>
      <c r="I967" s="85"/>
      <c r="J967" s="85"/>
      <c r="K967" s="85"/>
      <c r="L967" s="127"/>
      <c r="M967" s="85"/>
      <c r="N967" s="85"/>
    </row>
    <row r="968">
      <c r="D968" s="86"/>
      <c r="E968" s="85"/>
      <c r="I968" s="85"/>
      <c r="J968" s="85"/>
      <c r="K968" s="85"/>
      <c r="L968" s="127"/>
      <c r="M968" s="85"/>
      <c r="N968" s="85"/>
    </row>
    <row r="969">
      <c r="D969" s="86"/>
      <c r="E969" s="85"/>
      <c r="I969" s="85"/>
      <c r="J969" s="85"/>
      <c r="K969" s="85"/>
      <c r="L969" s="127"/>
      <c r="M969" s="85"/>
      <c r="N969" s="85"/>
    </row>
    <row r="970">
      <c r="D970" s="86"/>
      <c r="E970" s="85"/>
      <c r="I970" s="85"/>
      <c r="J970" s="85"/>
      <c r="K970" s="85"/>
      <c r="L970" s="127"/>
      <c r="M970" s="85"/>
      <c r="N970" s="85"/>
    </row>
    <row r="971">
      <c r="D971" s="86"/>
      <c r="E971" s="85"/>
      <c r="I971" s="85"/>
      <c r="J971" s="85"/>
      <c r="K971" s="85"/>
      <c r="L971" s="127"/>
      <c r="M971" s="85"/>
      <c r="N971" s="85"/>
    </row>
    <row r="972">
      <c r="D972" s="86"/>
      <c r="E972" s="85"/>
      <c r="I972" s="85"/>
      <c r="J972" s="85"/>
      <c r="K972" s="85"/>
      <c r="L972" s="127"/>
      <c r="M972" s="85"/>
      <c r="N972" s="85"/>
    </row>
    <row r="973">
      <c r="D973" s="86"/>
      <c r="E973" s="85"/>
      <c r="I973" s="85"/>
      <c r="J973" s="85"/>
      <c r="K973" s="85"/>
      <c r="L973" s="127"/>
      <c r="M973" s="85"/>
      <c r="N973" s="85"/>
    </row>
    <row r="974">
      <c r="D974" s="86"/>
      <c r="E974" s="85"/>
      <c r="I974" s="85"/>
      <c r="J974" s="85"/>
      <c r="K974" s="85"/>
      <c r="L974" s="127"/>
      <c r="M974" s="85"/>
      <c r="N974" s="85"/>
    </row>
    <row r="975">
      <c r="D975" s="86"/>
      <c r="E975" s="85"/>
      <c r="I975" s="85"/>
      <c r="J975" s="85"/>
      <c r="K975" s="85"/>
      <c r="L975" s="127"/>
      <c r="M975" s="85"/>
      <c r="N975" s="85"/>
    </row>
    <row r="976">
      <c r="D976" s="86"/>
      <c r="E976" s="85"/>
      <c r="I976" s="85"/>
      <c r="J976" s="85"/>
      <c r="K976" s="85"/>
      <c r="L976" s="127"/>
      <c r="M976" s="85"/>
      <c r="N976" s="85"/>
    </row>
    <row r="977">
      <c r="D977" s="86"/>
      <c r="E977" s="85"/>
      <c r="I977" s="85"/>
      <c r="J977" s="85"/>
      <c r="K977" s="85"/>
      <c r="L977" s="127"/>
      <c r="M977" s="85"/>
      <c r="N977" s="85"/>
    </row>
    <row r="978">
      <c r="D978" s="86"/>
      <c r="E978" s="85"/>
      <c r="I978" s="85"/>
      <c r="J978" s="85"/>
      <c r="K978" s="85"/>
      <c r="L978" s="127"/>
      <c r="M978" s="85"/>
      <c r="N978" s="85"/>
    </row>
    <row r="979">
      <c r="D979" s="86"/>
      <c r="E979" s="85"/>
      <c r="I979" s="85"/>
      <c r="J979" s="85"/>
      <c r="K979" s="85"/>
      <c r="L979" s="127"/>
      <c r="M979" s="85"/>
      <c r="N979" s="85"/>
    </row>
    <row r="980">
      <c r="D980" s="86"/>
      <c r="E980" s="85"/>
      <c r="I980" s="85"/>
      <c r="J980" s="85"/>
      <c r="K980" s="85"/>
      <c r="L980" s="127"/>
      <c r="M980" s="85"/>
      <c r="N980" s="85"/>
    </row>
    <row r="981">
      <c r="D981" s="86"/>
      <c r="E981" s="85"/>
      <c r="I981" s="85"/>
      <c r="J981" s="85"/>
      <c r="K981" s="85"/>
      <c r="L981" s="127"/>
      <c r="M981" s="85"/>
      <c r="N981" s="85"/>
    </row>
    <row r="982">
      <c r="D982" s="86"/>
      <c r="E982" s="85"/>
      <c r="I982" s="85"/>
      <c r="J982" s="85"/>
      <c r="K982" s="85"/>
      <c r="L982" s="127"/>
      <c r="M982" s="85"/>
      <c r="N982" s="85"/>
    </row>
    <row r="983">
      <c r="D983" s="86"/>
      <c r="E983" s="85"/>
      <c r="I983" s="85"/>
      <c r="J983" s="85"/>
      <c r="K983" s="85"/>
      <c r="L983" s="127"/>
      <c r="M983" s="85"/>
      <c r="N983" s="85"/>
    </row>
    <row r="984">
      <c r="D984" s="86"/>
      <c r="E984" s="85"/>
      <c r="I984" s="85"/>
      <c r="J984" s="85"/>
      <c r="K984" s="85"/>
      <c r="L984" s="127"/>
      <c r="M984" s="85"/>
      <c r="N984" s="85"/>
    </row>
    <row r="985">
      <c r="D985" s="86"/>
      <c r="E985" s="85"/>
      <c r="I985" s="85"/>
      <c r="J985" s="85"/>
      <c r="K985" s="85"/>
      <c r="L985" s="127"/>
      <c r="M985" s="85"/>
      <c r="N985" s="85"/>
    </row>
    <row r="986">
      <c r="D986" s="86"/>
      <c r="E986" s="85"/>
      <c r="I986" s="85"/>
      <c r="J986" s="85"/>
      <c r="K986" s="85"/>
      <c r="L986" s="127"/>
      <c r="M986" s="85"/>
      <c r="N986" s="85"/>
    </row>
    <row r="987">
      <c r="D987" s="86"/>
      <c r="E987" s="85"/>
      <c r="I987" s="85"/>
      <c r="J987" s="85"/>
      <c r="K987" s="85"/>
      <c r="L987" s="127"/>
      <c r="M987" s="85"/>
      <c r="N987" s="85"/>
    </row>
    <row r="988">
      <c r="D988" s="86"/>
      <c r="E988" s="85"/>
      <c r="I988" s="85"/>
      <c r="J988" s="85"/>
      <c r="K988" s="85"/>
      <c r="L988" s="127"/>
      <c r="M988" s="85"/>
      <c r="N988" s="85"/>
    </row>
    <row r="989">
      <c r="D989" s="86"/>
      <c r="E989" s="85"/>
      <c r="I989" s="85"/>
      <c r="J989" s="85"/>
      <c r="K989" s="85"/>
      <c r="L989" s="127"/>
      <c r="M989" s="85"/>
      <c r="N989" s="85"/>
    </row>
    <row r="990">
      <c r="D990" s="86"/>
      <c r="E990" s="85"/>
      <c r="I990" s="85"/>
      <c r="J990" s="85"/>
      <c r="K990" s="85"/>
      <c r="L990" s="127"/>
      <c r="M990" s="85"/>
      <c r="N990" s="85"/>
    </row>
    <row r="991">
      <c r="D991" s="86"/>
      <c r="E991" s="85"/>
      <c r="I991" s="85"/>
      <c r="J991" s="85"/>
      <c r="K991" s="85"/>
      <c r="L991" s="127"/>
      <c r="M991" s="85"/>
      <c r="N991" s="85"/>
    </row>
    <row r="992">
      <c r="D992" s="86"/>
      <c r="E992" s="85"/>
      <c r="I992" s="85"/>
      <c r="J992" s="85"/>
      <c r="K992" s="85"/>
      <c r="L992" s="127"/>
      <c r="M992" s="85"/>
      <c r="N992" s="85"/>
    </row>
    <row r="993">
      <c r="D993" s="86"/>
      <c r="E993" s="85"/>
      <c r="I993" s="85"/>
      <c r="J993" s="85"/>
      <c r="K993" s="85"/>
      <c r="L993" s="127"/>
      <c r="M993" s="85"/>
      <c r="N993" s="85"/>
    </row>
    <row r="994">
      <c r="D994" s="86"/>
      <c r="E994" s="85"/>
      <c r="I994" s="85"/>
      <c r="J994" s="85"/>
      <c r="K994" s="85"/>
      <c r="L994" s="127"/>
      <c r="M994" s="85"/>
      <c r="N994" s="85"/>
    </row>
    <row r="995">
      <c r="D995" s="86"/>
      <c r="E995" s="85"/>
      <c r="I995" s="85"/>
      <c r="J995" s="85"/>
      <c r="K995" s="85"/>
      <c r="L995" s="127"/>
      <c r="M995" s="85"/>
      <c r="N995" s="85"/>
    </row>
    <row r="996">
      <c r="D996" s="86"/>
      <c r="E996" s="85"/>
      <c r="I996" s="85"/>
      <c r="J996" s="85"/>
      <c r="K996" s="85"/>
      <c r="L996" s="127"/>
      <c r="M996" s="85"/>
      <c r="N996" s="85"/>
    </row>
    <row r="997">
      <c r="D997" s="86"/>
      <c r="E997" s="85"/>
      <c r="I997" s="85"/>
      <c r="J997" s="85"/>
      <c r="K997" s="85"/>
      <c r="L997" s="127"/>
      <c r="M997" s="85"/>
      <c r="N997" s="85"/>
    </row>
    <row r="998">
      <c r="D998" s="86"/>
      <c r="E998" s="85"/>
      <c r="I998" s="85"/>
      <c r="J998" s="85"/>
      <c r="K998" s="85"/>
      <c r="L998" s="127"/>
      <c r="M998" s="85"/>
      <c r="N998" s="85"/>
    </row>
    <row r="999">
      <c r="D999" s="86"/>
      <c r="E999" s="85"/>
      <c r="I999" s="85"/>
      <c r="J999" s="85"/>
      <c r="K999" s="85"/>
      <c r="L999" s="127"/>
      <c r="M999" s="85"/>
      <c r="N999" s="85"/>
    </row>
    <row r="1000">
      <c r="D1000" s="86"/>
      <c r="E1000" s="85"/>
      <c r="I1000" s="85"/>
      <c r="J1000" s="85"/>
      <c r="K1000" s="85"/>
      <c r="L1000" s="127"/>
      <c r="M1000" s="85"/>
      <c r="N1000" s="85"/>
    </row>
    <row r="1001">
      <c r="D1001" s="86"/>
      <c r="E1001" s="85"/>
      <c r="I1001" s="85"/>
      <c r="J1001" s="85"/>
      <c r="K1001" s="85"/>
      <c r="L1001" s="127"/>
      <c r="M1001" s="85"/>
      <c r="N1001" s="85"/>
    </row>
    <row r="1002">
      <c r="D1002" s="86"/>
      <c r="E1002" s="85"/>
      <c r="I1002" s="85"/>
      <c r="J1002" s="85"/>
      <c r="K1002" s="85"/>
      <c r="L1002" s="127"/>
      <c r="M1002" s="85"/>
      <c r="N1002" s="85"/>
    </row>
    <row r="1003">
      <c r="D1003" s="86"/>
      <c r="E1003" s="85"/>
      <c r="I1003" s="85"/>
      <c r="J1003" s="85"/>
      <c r="K1003" s="85"/>
      <c r="L1003" s="127"/>
      <c r="M1003" s="85"/>
      <c r="N1003" s="85"/>
    </row>
    <row r="1004">
      <c r="D1004" s="86"/>
      <c r="E1004" s="85"/>
      <c r="I1004" s="85"/>
      <c r="J1004" s="85"/>
      <c r="K1004" s="85"/>
      <c r="L1004" s="127"/>
      <c r="M1004" s="85"/>
      <c r="N1004" s="85"/>
    </row>
    <row r="1005">
      <c r="D1005" s="86"/>
      <c r="E1005" s="85"/>
      <c r="I1005" s="85"/>
      <c r="J1005" s="85"/>
      <c r="K1005" s="85"/>
      <c r="L1005" s="127"/>
      <c r="M1005" s="85"/>
      <c r="N1005" s="85"/>
    </row>
    <row r="1006">
      <c r="D1006" s="86"/>
      <c r="E1006" s="85"/>
      <c r="I1006" s="85"/>
      <c r="J1006" s="85"/>
      <c r="K1006" s="85"/>
      <c r="L1006" s="127"/>
      <c r="M1006" s="85"/>
      <c r="N1006" s="85"/>
    </row>
    <row r="1007">
      <c r="D1007" s="86"/>
      <c r="E1007" s="85"/>
      <c r="I1007" s="85"/>
      <c r="J1007" s="85"/>
      <c r="K1007" s="85"/>
      <c r="L1007" s="127"/>
      <c r="M1007" s="85"/>
      <c r="N1007" s="85"/>
    </row>
    <row r="1008">
      <c r="D1008" s="86"/>
      <c r="E1008" s="85"/>
      <c r="I1008" s="85"/>
      <c r="J1008" s="85"/>
      <c r="K1008" s="85"/>
      <c r="L1008" s="127"/>
      <c r="M1008" s="85"/>
      <c r="N1008" s="85"/>
    </row>
    <row r="1009">
      <c r="D1009" s="86"/>
      <c r="E1009" s="85"/>
      <c r="I1009" s="85"/>
      <c r="J1009" s="85"/>
      <c r="K1009" s="85"/>
      <c r="L1009" s="127"/>
      <c r="M1009" s="85"/>
      <c r="N1009" s="85"/>
    </row>
    <row r="1010">
      <c r="D1010" s="86"/>
      <c r="E1010" s="85"/>
      <c r="I1010" s="85"/>
      <c r="J1010" s="85"/>
      <c r="K1010" s="85"/>
      <c r="L1010" s="127"/>
      <c r="M1010" s="85"/>
      <c r="N1010" s="85"/>
    </row>
    <row r="1011">
      <c r="D1011" s="86"/>
      <c r="E1011" s="85"/>
      <c r="I1011" s="85"/>
      <c r="J1011" s="85"/>
      <c r="K1011" s="85"/>
      <c r="L1011" s="127"/>
      <c r="M1011" s="85"/>
      <c r="N1011" s="85"/>
    </row>
    <row r="1012">
      <c r="D1012" s="86"/>
      <c r="E1012" s="85"/>
      <c r="I1012" s="85"/>
      <c r="J1012" s="85"/>
      <c r="K1012" s="85"/>
      <c r="L1012" s="127"/>
      <c r="M1012" s="85"/>
      <c r="N1012" s="85"/>
    </row>
    <row r="1013">
      <c r="D1013" s="86"/>
      <c r="E1013" s="85"/>
      <c r="I1013" s="85"/>
      <c r="J1013" s="85"/>
      <c r="K1013" s="85"/>
      <c r="L1013" s="127"/>
      <c r="M1013" s="85"/>
      <c r="N1013" s="85"/>
    </row>
    <row r="1014">
      <c r="D1014" s="86"/>
      <c r="E1014" s="85"/>
      <c r="I1014" s="85"/>
      <c r="J1014" s="85"/>
      <c r="K1014" s="85"/>
      <c r="L1014" s="127"/>
      <c r="M1014" s="85"/>
      <c r="N1014" s="85"/>
    </row>
    <row r="1015">
      <c r="D1015" s="86"/>
      <c r="E1015" s="85"/>
      <c r="I1015" s="85"/>
      <c r="J1015" s="85"/>
      <c r="K1015" s="85"/>
      <c r="L1015" s="127"/>
      <c r="M1015" s="85"/>
      <c r="N1015" s="85"/>
    </row>
    <row r="1016">
      <c r="D1016" s="86"/>
      <c r="E1016" s="85"/>
      <c r="I1016" s="85"/>
      <c r="J1016" s="85"/>
      <c r="K1016" s="85"/>
      <c r="L1016" s="127"/>
      <c r="M1016" s="85"/>
      <c r="N1016" s="85"/>
    </row>
    <row r="1017">
      <c r="D1017" s="86"/>
      <c r="E1017" s="85"/>
      <c r="I1017" s="85"/>
      <c r="J1017" s="85"/>
      <c r="K1017" s="85"/>
      <c r="L1017" s="127"/>
      <c r="M1017" s="85"/>
      <c r="N1017" s="85"/>
    </row>
    <row r="1018">
      <c r="D1018" s="86"/>
      <c r="E1018" s="85"/>
      <c r="I1018" s="85"/>
      <c r="J1018" s="85"/>
      <c r="K1018" s="85"/>
      <c r="L1018" s="127"/>
      <c r="M1018" s="85"/>
      <c r="N1018" s="85"/>
    </row>
    <row r="1019">
      <c r="D1019" s="86"/>
      <c r="E1019" s="85"/>
      <c r="I1019" s="85"/>
      <c r="J1019" s="85"/>
      <c r="K1019" s="85"/>
      <c r="L1019" s="127"/>
      <c r="M1019" s="85"/>
      <c r="N1019" s="85"/>
    </row>
    <row r="1020">
      <c r="D1020" s="86"/>
      <c r="E1020" s="85"/>
      <c r="I1020" s="85"/>
      <c r="J1020" s="85"/>
      <c r="K1020" s="85"/>
      <c r="L1020" s="127"/>
      <c r="M1020" s="85"/>
      <c r="N1020" s="85"/>
    </row>
    <row r="1021">
      <c r="D1021" s="86"/>
      <c r="E1021" s="85"/>
      <c r="I1021" s="85"/>
      <c r="J1021" s="85"/>
      <c r="K1021" s="85"/>
      <c r="L1021" s="127"/>
      <c r="M1021" s="85"/>
      <c r="N1021" s="85"/>
    </row>
    <row r="1022">
      <c r="D1022" s="86"/>
      <c r="E1022" s="85"/>
      <c r="I1022" s="85"/>
      <c r="J1022" s="85"/>
      <c r="K1022" s="85"/>
      <c r="L1022" s="127"/>
      <c r="M1022" s="85"/>
      <c r="N1022" s="85"/>
    </row>
    <row r="1023">
      <c r="D1023" s="86"/>
      <c r="E1023" s="85"/>
      <c r="I1023" s="85"/>
      <c r="J1023" s="85"/>
      <c r="K1023" s="85"/>
      <c r="L1023" s="127"/>
      <c r="M1023" s="85"/>
      <c r="N1023" s="85"/>
    </row>
    <row r="1024">
      <c r="D1024" s="86"/>
      <c r="E1024" s="85"/>
      <c r="I1024" s="85"/>
      <c r="J1024" s="85"/>
      <c r="K1024" s="85"/>
      <c r="L1024" s="127"/>
      <c r="M1024" s="85"/>
      <c r="N1024" s="85"/>
    </row>
    <row r="1025">
      <c r="D1025" s="86"/>
      <c r="E1025" s="85"/>
      <c r="I1025" s="85"/>
      <c r="J1025" s="85"/>
      <c r="K1025" s="85"/>
      <c r="L1025" s="127"/>
      <c r="M1025" s="85"/>
      <c r="N1025" s="85"/>
    </row>
    <row r="1026">
      <c r="D1026" s="86"/>
      <c r="E1026" s="85"/>
      <c r="I1026" s="85"/>
      <c r="J1026" s="85"/>
      <c r="K1026" s="85"/>
      <c r="L1026" s="127"/>
      <c r="M1026" s="85"/>
      <c r="N1026" s="85"/>
    </row>
    <row r="1027">
      <c r="D1027" s="86"/>
      <c r="E1027" s="85"/>
      <c r="I1027" s="85"/>
      <c r="J1027" s="85"/>
      <c r="K1027" s="85"/>
      <c r="L1027" s="127"/>
      <c r="M1027" s="85"/>
      <c r="N1027" s="85"/>
    </row>
    <row r="1028">
      <c r="D1028" s="86"/>
      <c r="E1028" s="85"/>
      <c r="I1028" s="85"/>
      <c r="J1028" s="85"/>
      <c r="K1028" s="85"/>
      <c r="L1028" s="127"/>
      <c r="M1028" s="85"/>
      <c r="N1028" s="85"/>
    </row>
    <row r="1029">
      <c r="D1029" s="86"/>
      <c r="E1029" s="85"/>
      <c r="I1029" s="85"/>
      <c r="J1029" s="85"/>
      <c r="K1029" s="85"/>
      <c r="L1029" s="127"/>
      <c r="M1029" s="85"/>
      <c r="N1029" s="85"/>
    </row>
    <row r="1030">
      <c r="D1030" s="86"/>
      <c r="E1030" s="85"/>
      <c r="I1030" s="85"/>
      <c r="J1030" s="85"/>
      <c r="K1030" s="85"/>
      <c r="L1030" s="127"/>
      <c r="M1030" s="85"/>
      <c r="N1030" s="85"/>
    </row>
    <row r="1031">
      <c r="D1031" s="86"/>
      <c r="E1031" s="85"/>
      <c r="I1031" s="85"/>
      <c r="J1031" s="85"/>
      <c r="K1031" s="85"/>
      <c r="L1031" s="127"/>
      <c r="M1031" s="85"/>
      <c r="N1031" s="85"/>
    </row>
    <row r="1032">
      <c r="D1032" s="86"/>
      <c r="E1032" s="85"/>
      <c r="I1032" s="85"/>
      <c r="J1032" s="85"/>
      <c r="K1032" s="85"/>
      <c r="L1032" s="127"/>
      <c r="M1032" s="85"/>
      <c r="N1032" s="85"/>
    </row>
    <row r="1033">
      <c r="D1033" s="86"/>
      <c r="E1033" s="85"/>
      <c r="I1033" s="85"/>
      <c r="J1033" s="85"/>
      <c r="K1033" s="85"/>
      <c r="L1033" s="127"/>
      <c r="M1033" s="85"/>
      <c r="N1033" s="85"/>
    </row>
    <row r="1034">
      <c r="D1034" s="86"/>
      <c r="E1034" s="85"/>
      <c r="I1034" s="85"/>
      <c r="J1034" s="85"/>
      <c r="K1034" s="85"/>
      <c r="L1034" s="127"/>
      <c r="M1034" s="85"/>
      <c r="N1034" s="85"/>
    </row>
    <row r="1035">
      <c r="D1035" s="86"/>
      <c r="E1035" s="85"/>
      <c r="I1035" s="85"/>
      <c r="J1035" s="85"/>
      <c r="K1035" s="85"/>
      <c r="L1035" s="127"/>
      <c r="M1035" s="85"/>
      <c r="N1035" s="85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1.29"/>
    <col customWidth="1" min="2" max="2" width="44.29"/>
    <col customWidth="1" min="3" max="3" width="16.86"/>
    <col customWidth="1" min="9" max="9" width="15.0"/>
  </cols>
  <sheetData>
    <row r="1">
      <c r="A1" s="121" t="s">
        <v>180</v>
      </c>
      <c r="B1" s="121" t="s">
        <v>573</v>
      </c>
      <c r="C1" s="138" t="s">
        <v>574</v>
      </c>
      <c r="D1" s="121">
        <f t="shared" ref="D1:G1" si="1">E1-1</f>
        <v>2016</v>
      </c>
      <c r="E1" s="121">
        <f t="shared" si="1"/>
        <v>2017</v>
      </c>
      <c r="F1" s="121">
        <f t="shared" si="1"/>
        <v>2018</v>
      </c>
      <c r="G1" s="121">
        <f t="shared" si="1"/>
        <v>2019</v>
      </c>
      <c r="H1" s="139">
        <f>efs!B3</f>
        <v>2020</v>
      </c>
      <c r="I1" s="101" t="s">
        <v>529</v>
      </c>
    </row>
    <row r="2">
      <c r="A2" s="26" t="s">
        <v>198</v>
      </c>
      <c r="B2" s="26" t="s">
        <v>575</v>
      </c>
      <c r="C2" s="65" t="s">
        <v>576</v>
      </c>
      <c r="D2" s="69">
        <v>70700.0</v>
      </c>
      <c r="E2" s="69">
        <v>63718.0</v>
      </c>
      <c r="F2" s="69">
        <v>40791.0</v>
      </c>
      <c r="G2" s="69">
        <v>32250.0</v>
      </c>
      <c r="H2" s="140">
        <v>30867.0</v>
      </c>
      <c r="I2" s="141">
        <f t="shared" ref="I2:I67" si="2">ROUND(AVERAGE(D2:H2),0)</f>
        <v>47665</v>
      </c>
    </row>
    <row r="3">
      <c r="A3" s="26" t="s">
        <v>234</v>
      </c>
      <c r="B3" s="26" t="s">
        <v>575</v>
      </c>
      <c r="C3" s="65" t="s">
        <v>576</v>
      </c>
      <c r="D3" s="69">
        <v>1006960.0</v>
      </c>
      <c r="E3" s="69">
        <v>1484339.0</v>
      </c>
      <c r="F3" s="69">
        <v>1490733.0</v>
      </c>
      <c r="G3" s="69">
        <v>1579834.0</v>
      </c>
      <c r="H3" s="140">
        <v>2631070.0</v>
      </c>
      <c r="I3" s="141">
        <f t="shared" si="2"/>
        <v>1638587</v>
      </c>
    </row>
    <row r="4">
      <c r="A4" s="26" t="s">
        <v>549</v>
      </c>
      <c r="B4" s="26" t="s">
        <v>575</v>
      </c>
      <c r="C4" s="65" t="s">
        <v>576</v>
      </c>
      <c r="D4" s="69">
        <v>12217.0</v>
      </c>
      <c r="E4" s="69">
        <v>12217.0</v>
      </c>
      <c r="F4" s="69">
        <v>8887.0</v>
      </c>
      <c r="G4" s="69">
        <v>4201.0</v>
      </c>
      <c r="H4" s="140">
        <v>4201.0</v>
      </c>
      <c r="I4" s="141">
        <f t="shared" si="2"/>
        <v>8345</v>
      </c>
    </row>
    <row r="5">
      <c r="A5" s="26" t="s">
        <v>231</v>
      </c>
      <c r="B5" s="26" t="s">
        <v>575</v>
      </c>
      <c r="C5" s="65" t="s">
        <v>576</v>
      </c>
      <c r="D5" s="69">
        <v>414649.0</v>
      </c>
      <c r="E5" s="69">
        <v>398443.0</v>
      </c>
      <c r="F5" s="69">
        <v>385651.0</v>
      </c>
      <c r="G5" s="69">
        <v>362696.0</v>
      </c>
      <c r="H5" s="140">
        <v>316243.0</v>
      </c>
      <c r="I5" s="141">
        <f t="shared" si="2"/>
        <v>375536</v>
      </c>
    </row>
    <row r="6">
      <c r="A6" s="26" t="s">
        <v>300</v>
      </c>
      <c r="B6" s="26" t="s">
        <v>575</v>
      </c>
      <c r="C6" s="65" t="s">
        <v>576</v>
      </c>
      <c r="D6" s="69">
        <v>198820.0</v>
      </c>
      <c r="E6" s="69">
        <v>194689.0</v>
      </c>
      <c r="F6" s="69">
        <v>190099.0</v>
      </c>
      <c r="G6" s="69">
        <v>178585.0</v>
      </c>
      <c r="H6" s="140">
        <v>174213.0</v>
      </c>
      <c r="I6" s="141">
        <f t="shared" si="2"/>
        <v>187281</v>
      </c>
    </row>
    <row r="7">
      <c r="A7" s="26" t="s">
        <v>204</v>
      </c>
      <c r="B7" s="26" t="s">
        <v>575</v>
      </c>
      <c r="C7" s="65" t="s">
        <v>576</v>
      </c>
      <c r="D7" s="69">
        <v>3001009.0</v>
      </c>
      <c r="E7" s="69">
        <v>2846286.0</v>
      </c>
      <c r="F7" s="69">
        <v>2692029.0</v>
      </c>
      <c r="G7" s="69">
        <v>2515627.0</v>
      </c>
      <c r="H7" s="140">
        <v>2373847.0</v>
      </c>
      <c r="I7" s="141">
        <f t="shared" si="2"/>
        <v>2685760</v>
      </c>
    </row>
    <row r="8">
      <c r="A8" s="26" t="s">
        <v>553</v>
      </c>
      <c r="B8" s="26" t="s">
        <v>575</v>
      </c>
      <c r="C8" s="65" t="s">
        <v>576</v>
      </c>
      <c r="D8" s="69">
        <v>1160.0</v>
      </c>
      <c r="E8" s="69">
        <v>0.0</v>
      </c>
      <c r="F8" s="26">
        <v>0.0</v>
      </c>
      <c r="G8" s="26">
        <v>0.0</v>
      </c>
      <c r="H8" s="57">
        <v>0.0</v>
      </c>
      <c r="I8" s="141">
        <f t="shared" si="2"/>
        <v>232</v>
      </c>
    </row>
    <row r="9">
      <c r="A9" s="26" t="s">
        <v>363</v>
      </c>
      <c r="B9" s="26" t="s">
        <v>575</v>
      </c>
      <c r="C9" s="65" t="s">
        <v>576</v>
      </c>
      <c r="D9" s="69">
        <v>20012.0</v>
      </c>
      <c r="E9" s="69">
        <v>18029.0</v>
      </c>
      <c r="F9" s="69">
        <v>18029.0</v>
      </c>
      <c r="G9" s="69">
        <v>15877.0</v>
      </c>
      <c r="H9" s="140">
        <v>15877.0</v>
      </c>
      <c r="I9" s="141">
        <f t="shared" si="2"/>
        <v>17565</v>
      </c>
    </row>
    <row r="10">
      <c r="A10" s="26" t="s">
        <v>244</v>
      </c>
      <c r="B10" s="26" t="s">
        <v>575</v>
      </c>
      <c r="C10" s="65" t="s">
        <v>576</v>
      </c>
      <c r="D10" s="69">
        <v>1581.0</v>
      </c>
      <c r="E10" s="69">
        <v>1581.0</v>
      </c>
      <c r="F10" s="69">
        <v>1581.0</v>
      </c>
      <c r="G10" s="69">
        <v>1501.0</v>
      </c>
      <c r="H10" s="140">
        <v>1501.0</v>
      </c>
      <c r="I10" s="141">
        <f t="shared" si="2"/>
        <v>1549</v>
      </c>
    </row>
    <row r="11">
      <c r="A11" s="26" t="s">
        <v>557</v>
      </c>
      <c r="B11" s="26" t="s">
        <v>575</v>
      </c>
      <c r="C11" s="65" t="s">
        <v>576</v>
      </c>
      <c r="D11" s="69">
        <v>13826.0</v>
      </c>
      <c r="E11" s="69">
        <v>13826.0</v>
      </c>
      <c r="F11" s="69">
        <v>13826.0</v>
      </c>
      <c r="G11" s="69">
        <v>68.0</v>
      </c>
      <c r="H11" s="57">
        <v>68.0</v>
      </c>
      <c r="I11" s="141">
        <f t="shared" si="2"/>
        <v>8323</v>
      </c>
    </row>
    <row r="12">
      <c r="A12" s="26" t="s">
        <v>263</v>
      </c>
      <c r="B12" s="26" t="s">
        <v>575</v>
      </c>
      <c r="C12" s="65" t="s">
        <v>576</v>
      </c>
      <c r="D12" s="69">
        <v>119991.0</v>
      </c>
      <c r="E12" s="69">
        <v>119151.0</v>
      </c>
      <c r="F12" s="69">
        <v>117424.0</v>
      </c>
      <c r="G12" s="69">
        <v>115011.0</v>
      </c>
      <c r="H12" s="140">
        <v>109227.0</v>
      </c>
      <c r="I12" s="141">
        <f t="shared" si="2"/>
        <v>116161</v>
      </c>
    </row>
    <row r="13">
      <c r="A13" s="26" t="s">
        <v>217</v>
      </c>
      <c r="B13" s="26" t="s">
        <v>575</v>
      </c>
      <c r="C13" s="65" t="s">
        <v>576</v>
      </c>
      <c r="D13" s="69">
        <v>38073.0</v>
      </c>
      <c r="E13" s="69">
        <v>38257.0</v>
      </c>
      <c r="F13" s="69">
        <v>38484.0</v>
      </c>
      <c r="G13" s="69">
        <v>38257.0</v>
      </c>
      <c r="H13" s="140">
        <v>37557.0</v>
      </c>
      <c r="I13" s="141">
        <f t="shared" si="2"/>
        <v>38126</v>
      </c>
    </row>
    <row r="14">
      <c r="A14" s="26" t="s">
        <v>192</v>
      </c>
      <c r="B14" s="26" t="s">
        <v>575</v>
      </c>
      <c r="C14" s="65" t="s">
        <v>576</v>
      </c>
      <c r="D14" s="69">
        <v>348398.0</v>
      </c>
      <c r="E14" s="69">
        <v>343372.0</v>
      </c>
      <c r="F14" s="69">
        <v>344741.0</v>
      </c>
      <c r="G14" s="69">
        <v>324280.0</v>
      </c>
      <c r="H14" s="140">
        <v>342467.0</v>
      </c>
      <c r="I14" s="141">
        <f t="shared" si="2"/>
        <v>340652</v>
      </c>
    </row>
    <row r="15">
      <c r="A15" s="26" t="s">
        <v>560</v>
      </c>
      <c r="B15" s="26" t="s">
        <v>575</v>
      </c>
      <c r="C15" s="65" t="s">
        <v>576</v>
      </c>
      <c r="D15" s="69">
        <v>2637.0</v>
      </c>
      <c r="E15" s="69">
        <v>2637.0</v>
      </c>
      <c r="F15" s="69">
        <v>2637.0</v>
      </c>
      <c r="G15" s="69">
        <v>2637.0</v>
      </c>
      <c r="H15" s="140">
        <v>2637.0</v>
      </c>
      <c r="I15" s="141">
        <f t="shared" si="2"/>
        <v>2637</v>
      </c>
    </row>
    <row r="16">
      <c r="A16" s="26" t="s">
        <v>202</v>
      </c>
      <c r="B16" s="26" t="s">
        <v>575</v>
      </c>
      <c r="C16" s="65" t="s">
        <v>576</v>
      </c>
      <c r="D16" s="69">
        <v>129001.0</v>
      </c>
      <c r="E16" s="69">
        <v>114982.0</v>
      </c>
      <c r="F16" s="69">
        <v>111254.0</v>
      </c>
      <c r="G16" s="69">
        <v>81591.0</v>
      </c>
      <c r="H16" s="140">
        <v>63380.0</v>
      </c>
      <c r="I16" s="141">
        <f t="shared" si="2"/>
        <v>100042</v>
      </c>
    </row>
    <row r="17">
      <c r="A17" s="26" t="s">
        <v>214</v>
      </c>
      <c r="B17" s="26" t="s">
        <v>575</v>
      </c>
      <c r="C17" s="65" t="s">
        <v>576</v>
      </c>
      <c r="D17" s="69">
        <v>317973.0</v>
      </c>
      <c r="E17" s="69">
        <v>265420.0</v>
      </c>
      <c r="F17" s="69">
        <v>263318.0</v>
      </c>
      <c r="G17" s="69">
        <v>248507.0</v>
      </c>
      <c r="H17" s="140">
        <v>242212.0</v>
      </c>
      <c r="I17" s="141">
        <f t="shared" si="2"/>
        <v>267486</v>
      </c>
    </row>
    <row r="18">
      <c r="A18" s="26" t="s">
        <v>250</v>
      </c>
      <c r="B18" s="26" t="s">
        <v>575</v>
      </c>
      <c r="C18" s="65" t="s">
        <v>576</v>
      </c>
      <c r="D18" s="69">
        <v>2101573.0</v>
      </c>
      <c r="E18" s="69">
        <v>1983369.0</v>
      </c>
      <c r="F18" s="69">
        <v>2100155.0</v>
      </c>
      <c r="G18" s="69">
        <v>1915244.0</v>
      </c>
      <c r="H18" s="140">
        <v>1608882.0</v>
      </c>
      <c r="I18" s="141">
        <f t="shared" si="2"/>
        <v>1941845</v>
      </c>
    </row>
    <row r="19">
      <c r="A19" s="26" t="s">
        <v>222</v>
      </c>
      <c r="B19" s="26" t="s">
        <v>575</v>
      </c>
      <c r="C19" s="65" t="s">
        <v>576</v>
      </c>
      <c r="D19" s="69">
        <v>10442.0</v>
      </c>
      <c r="E19" s="69">
        <v>10442.0</v>
      </c>
      <c r="F19" s="69">
        <v>10442.0</v>
      </c>
      <c r="G19" s="69">
        <v>10442.0</v>
      </c>
      <c r="H19" s="140">
        <v>10536.0</v>
      </c>
      <c r="I19" s="141">
        <f t="shared" si="2"/>
        <v>10461</v>
      </c>
    </row>
    <row r="20">
      <c r="A20" s="26" t="s">
        <v>286</v>
      </c>
      <c r="B20" s="26" t="s">
        <v>575</v>
      </c>
      <c r="C20" s="65" t="s">
        <v>576</v>
      </c>
      <c r="D20" s="69">
        <v>1124320.0</v>
      </c>
      <c r="E20" s="69">
        <v>715441.0</v>
      </c>
      <c r="F20" s="69">
        <v>881252.0</v>
      </c>
      <c r="G20" s="69">
        <v>934970.0</v>
      </c>
      <c r="H20" s="140">
        <v>872234.0</v>
      </c>
      <c r="I20" s="141">
        <f t="shared" si="2"/>
        <v>905643</v>
      </c>
    </row>
    <row r="21">
      <c r="A21" s="26" t="s">
        <v>206</v>
      </c>
      <c r="B21" s="26" t="s">
        <v>575</v>
      </c>
      <c r="C21" s="65" t="s">
        <v>576</v>
      </c>
      <c r="D21" s="69">
        <v>4478959.0</v>
      </c>
      <c r="E21" s="69">
        <v>4358891.0</v>
      </c>
      <c r="F21" s="69">
        <v>4291920.0</v>
      </c>
      <c r="G21" s="69">
        <v>4235344.0</v>
      </c>
      <c r="H21" s="140">
        <v>4263470.0</v>
      </c>
      <c r="I21" s="141">
        <f t="shared" si="2"/>
        <v>4325717</v>
      </c>
    </row>
    <row r="22">
      <c r="A22" s="26" t="s">
        <v>398</v>
      </c>
      <c r="B22" s="26" t="s">
        <v>575</v>
      </c>
      <c r="C22" s="65" t="s">
        <v>576</v>
      </c>
      <c r="D22" s="69">
        <v>1183.0</v>
      </c>
      <c r="E22" s="69">
        <v>1183.0</v>
      </c>
      <c r="F22" s="69">
        <v>1183.0</v>
      </c>
      <c r="G22" s="69">
        <v>1182.0</v>
      </c>
      <c r="H22" s="140">
        <v>1182.0</v>
      </c>
      <c r="I22" s="141">
        <f t="shared" si="2"/>
        <v>1183</v>
      </c>
    </row>
    <row r="23">
      <c r="A23" s="26" t="s">
        <v>194</v>
      </c>
      <c r="B23" s="26" t="s">
        <v>575</v>
      </c>
      <c r="C23" s="65" t="s">
        <v>576</v>
      </c>
      <c r="D23" s="69">
        <v>884975.0</v>
      </c>
      <c r="E23" s="69">
        <v>844703.0</v>
      </c>
      <c r="F23" s="69">
        <v>829048.0</v>
      </c>
      <c r="G23" s="69">
        <v>828150.0</v>
      </c>
      <c r="H23" s="140">
        <v>780886.0</v>
      </c>
      <c r="I23" s="141">
        <f t="shared" si="2"/>
        <v>833552</v>
      </c>
    </row>
    <row r="24">
      <c r="A24" s="26" t="s">
        <v>256</v>
      </c>
      <c r="B24" s="26" t="s">
        <v>575</v>
      </c>
      <c r="C24" s="65" t="s">
        <v>576</v>
      </c>
      <c r="D24" s="69">
        <v>55847.0</v>
      </c>
      <c r="E24" s="69">
        <v>44476.0</v>
      </c>
      <c r="F24" s="69">
        <v>44983.0</v>
      </c>
      <c r="G24" s="69">
        <v>46058.0</v>
      </c>
      <c r="H24" s="140">
        <v>37948.0</v>
      </c>
      <c r="I24" s="141">
        <f t="shared" si="2"/>
        <v>45862</v>
      </c>
    </row>
    <row r="25">
      <c r="A25" s="26" t="s">
        <v>200</v>
      </c>
      <c r="B25" s="26" t="s">
        <v>575</v>
      </c>
      <c r="C25" s="65" t="s">
        <v>576</v>
      </c>
      <c r="D25" s="69">
        <v>250316.0</v>
      </c>
      <c r="E25" s="69">
        <v>201172.0</v>
      </c>
      <c r="F25" s="69">
        <v>200216.0</v>
      </c>
      <c r="G25" s="69">
        <v>173693.0</v>
      </c>
      <c r="H25" s="140">
        <v>174935.0</v>
      </c>
      <c r="I25" s="141">
        <f t="shared" si="2"/>
        <v>200066</v>
      </c>
    </row>
    <row r="26">
      <c r="A26" s="26" t="s">
        <v>567</v>
      </c>
      <c r="B26" s="26" t="s">
        <v>575</v>
      </c>
      <c r="C26" s="65" t="s">
        <v>576</v>
      </c>
      <c r="D26" s="69">
        <v>187197.0</v>
      </c>
      <c r="E26" s="69">
        <v>187117.0</v>
      </c>
      <c r="F26" s="69">
        <v>172759.0</v>
      </c>
      <c r="G26" s="69">
        <v>172760.0</v>
      </c>
      <c r="H26" s="140">
        <v>172760.0</v>
      </c>
      <c r="I26" s="141">
        <f t="shared" si="2"/>
        <v>178519</v>
      </c>
    </row>
    <row r="27">
      <c r="A27" s="26" t="s">
        <v>260</v>
      </c>
      <c r="B27" s="26" t="s">
        <v>575</v>
      </c>
      <c r="C27" s="65" t="s">
        <v>576</v>
      </c>
      <c r="D27" s="69">
        <v>9954.0</v>
      </c>
      <c r="E27" s="69">
        <v>9954.0</v>
      </c>
      <c r="F27" s="69">
        <v>9954.0</v>
      </c>
      <c r="G27" s="69">
        <v>9916.0</v>
      </c>
      <c r="H27" s="140">
        <v>9174.0</v>
      </c>
      <c r="I27" s="141">
        <f t="shared" si="2"/>
        <v>9790</v>
      </c>
    </row>
    <row r="28">
      <c r="A28" s="26" t="s">
        <v>396</v>
      </c>
      <c r="B28" s="26" t="s">
        <v>575</v>
      </c>
      <c r="C28" s="65" t="s">
        <v>576</v>
      </c>
      <c r="D28" s="69">
        <v>167501.0</v>
      </c>
      <c r="E28" s="69">
        <v>162965.0</v>
      </c>
      <c r="F28" s="69">
        <v>161780.0</v>
      </c>
      <c r="G28" s="69">
        <v>152152.0</v>
      </c>
      <c r="H28" s="140">
        <v>150432.0</v>
      </c>
      <c r="I28" s="141">
        <f t="shared" si="2"/>
        <v>158966</v>
      </c>
    </row>
    <row r="29">
      <c r="A29" s="26" t="s">
        <v>570</v>
      </c>
      <c r="B29" s="26" t="s">
        <v>575</v>
      </c>
      <c r="C29" s="65" t="s">
        <v>576</v>
      </c>
      <c r="D29" s="26">
        <v>736.0</v>
      </c>
      <c r="E29" s="26">
        <v>736.0</v>
      </c>
      <c r="F29" s="26">
        <v>736.0</v>
      </c>
      <c r="G29" s="26">
        <v>736.0</v>
      </c>
      <c r="H29" s="57">
        <v>736.0</v>
      </c>
      <c r="I29" s="67">
        <f t="shared" si="2"/>
        <v>736</v>
      </c>
    </row>
    <row r="30">
      <c r="A30" s="26" t="s">
        <v>190</v>
      </c>
      <c r="B30" s="26" t="s">
        <v>575</v>
      </c>
      <c r="C30" s="65" t="s">
        <v>576</v>
      </c>
      <c r="D30" s="69">
        <v>402491.0</v>
      </c>
      <c r="E30" s="69">
        <v>374571.0</v>
      </c>
      <c r="F30" s="69">
        <v>346545.0</v>
      </c>
      <c r="G30" s="69">
        <v>318788.0</v>
      </c>
      <c r="H30" s="140">
        <v>311601.0</v>
      </c>
      <c r="I30" s="141">
        <f t="shared" si="2"/>
        <v>350799</v>
      </c>
    </row>
    <row r="31">
      <c r="A31" s="26" t="s">
        <v>196</v>
      </c>
      <c r="B31" s="26" t="s">
        <v>575</v>
      </c>
      <c r="C31" s="65" t="s">
        <v>576</v>
      </c>
      <c r="D31" s="69">
        <v>2918912.0</v>
      </c>
      <c r="E31" s="69">
        <v>2472464.0</v>
      </c>
      <c r="F31" s="69">
        <v>2592448.0</v>
      </c>
      <c r="G31" s="69">
        <v>2975608.0</v>
      </c>
      <c r="H31" s="140">
        <v>2880985.0</v>
      </c>
      <c r="I31" s="141">
        <f t="shared" si="2"/>
        <v>2768083</v>
      </c>
    </row>
    <row r="32">
      <c r="A32" s="26" t="s">
        <v>209</v>
      </c>
      <c r="B32" s="26" t="s">
        <v>575</v>
      </c>
      <c r="C32" s="65" t="s">
        <v>576</v>
      </c>
      <c r="D32" s="69">
        <v>27509.0</v>
      </c>
      <c r="E32" s="69">
        <v>17766.0</v>
      </c>
      <c r="F32" s="69">
        <v>21984.0</v>
      </c>
      <c r="G32" s="69">
        <v>16929.0</v>
      </c>
      <c r="H32" s="140">
        <v>16929.0</v>
      </c>
      <c r="I32" s="141">
        <f t="shared" si="2"/>
        <v>20223</v>
      </c>
    </row>
    <row r="33">
      <c r="A33" s="26" t="s">
        <v>220</v>
      </c>
      <c r="B33" s="26" t="s">
        <v>575</v>
      </c>
      <c r="C33" s="65" t="s">
        <v>576</v>
      </c>
      <c r="D33" s="69">
        <v>93938.0</v>
      </c>
      <c r="E33" s="69">
        <v>91441.0</v>
      </c>
      <c r="F33" s="69">
        <v>83409.0</v>
      </c>
      <c r="G33" s="69">
        <v>76337.0</v>
      </c>
      <c r="H33" s="140">
        <v>69259.0</v>
      </c>
      <c r="I33" s="141">
        <f t="shared" si="2"/>
        <v>82877</v>
      </c>
    </row>
    <row r="34">
      <c r="A34" s="26" t="s">
        <v>187</v>
      </c>
      <c r="B34" s="26" t="s">
        <v>575</v>
      </c>
      <c r="C34" s="65" t="s">
        <v>576</v>
      </c>
      <c r="D34" s="69">
        <v>8794158.0</v>
      </c>
      <c r="E34" s="69">
        <v>8349353.0</v>
      </c>
      <c r="F34" s="69">
        <v>8084177.0</v>
      </c>
      <c r="G34" s="69">
        <v>8918095.0</v>
      </c>
      <c r="H34" s="140">
        <v>8896853.0</v>
      </c>
      <c r="I34" s="141">
        <f t="shared" si="2"/>
        <v>8608527</v>
      </c>
    </row>
    <row r="35">
      <c r="A35" s="26" t="s">
        <v>198</v>
      </c>
      <c r="B35" s="26" t="s">
        <v>577</v>
      </c>
      <c r="C35" s="142" t="s">
        <v>578</v>
      </c>
      <c r="D35" s="69">
        <v>7842.0</v>
      </c>
      <c r="E35" s="69">
        <v>7842.0</v>
      </c>
      <c r="F35" s="69">
        <v>7201.0</v>
      </c>
      <c r="G35" s="69">
        <v>5125.0</v>
      </c>
      <c r="H35" s="140">
        <v>5125.0</v>
      </c>
      <c r="I35" s="141">
        <f t="shared" si="2"/>
        <v>6627</v>
      </c>
    </row>
    <row r="36">
      <c r="A36" s="26" t="s">
        <v>234</v>
      </c>
      <c r="B36" s="26" t="s">
        <v>577</v>
      </c>
      <c r="C36" s="142" t="s">
        <v>578</v>
      </c>
      <c r="D36" s="143">
        <v>16882.0</v>
      </c>
      <c r="E36" s="69">
        <v>16882.0</v>
      </c>
      <c r="F36" s="69">
        <v>18847.0</v>
      </c>
      <c r="G36" s="69">
        <v>22095.0</v>
      </c>
      <c r="H36" s="140">
        <v>22095.0</v>
      </c>
      <c r="I36" s="141">
        <f t="shared" si="2"/>
        <v>19360</v>
      </c>
    </row>
    <row r="37">
      <c r="A37" s="26" t="s">
        <v>549</v>
      </c>
      <c r="B37" s="26" t="s">
        <v>577</v>
      </c>
      <c r="C37" s="142" t="s">
        <v>578</v>
      </c>
      <c r="D37" s="26">
        <v>0.0</v>
      </c>
      <c r="E37" s="26">
        <v>0.0</v>
      </c>
      <c r="F37" s="26">
        <v>0.0</v>
      </c>
      <c r="G37" s="26">
        <v>0.0</v>
      </c>
      <c r="H37" s="57">
        <v>0.0</v>
      </c>
      <c r="I37" s="67">
        <f t="shared" si="2"/>
        <v>0</v>
      </c>
    </row>
    <row r="38">
      <c r="A38" s="26" t="s">
        <v>231</v>
      </c>
      <c r="B38" s="26" t="s">
        <v>577</v>
      </c>
      <c r="C38" s="142" t="s">
        <v>578</v>
      </c>
      <c r="D38" s="69">
        <v>121326.0</v>
      </c>
      <c r="E38" s="69">
        <v>122721.0</v>
      </c>
      <c r="F38" s="69">
        <v>122481.0</v>
      </c>
      <c r="G38" s="69">
        <v>129291.0</v>
      </c>
      <c r="H38" s="140">
        <v>127923.0</v>
      </c>
      <c r="I38" s="141">
        <f t="shared" si="2"/>
        <v>124748</v>
      </c>
    </row>
    <row r="39">
      <c r="A39" s="26" t="s">
        <v>300</v>
      </c>
      <c r="B39" s="26" t="s">
        <v>577</v>
      </c>
      <c r="C39" s="142" t="s">
        <v>578</v>
      </c>
      <c r="D39" s="69">
        <v>83434.0</v>
      </c>
      <c r="E39" s="69">
        <v>82075.0</v>
      </c>
      <c r="F39" s="69">
        <v>78604.0</v>
      </c>
      <c r="G39" s="69">
        <v>89829.0</v>
      </c>
      <c r="H39" s="140">
        <v>89049.0</v>
      </c>
      <c r="I39" s="141">
        <f t="shared" si="2"/>
        <v>84598</v>
      </c>
    </row>
    <row r="40">
      <c r="A40" s="26" t="s">
        <v>204</v>
      </c>
      <c r="B40" s="26" t="s">
        <v>577</v>
      </c>
      <c r="C40" s="142" t="s">
        <v>578</v>
      </c>
      <c r="D40" s="69">
        <v>1526229.0</v>
      </c>
      <c r="E40" s="69">
        <v>1511663.0</v>
      </c>
      <c r="F40" s="69">
        <v>1502100.0</v>
      </c>
      <c r="G40" s="69">
        <v>1484195.0</v>
      </c>
      <c r="H40" s="140">
        <v>1468209.0</v>
      </c>
      <c r="I40" s="141">
        <f t="shared" si="2"/>
        <v>1498479</v>
      </c>
    </row>
    <row r="41">
      <c r="A41" s="26" t="s">
        <v>553</v>
      </c>
      <c r="B41" s="26" t="s">
        <v>577</v>
      </c>
      <c r="C41" s="142" t="s">
        <v>578</v>
      </c>
      <c r="D41" s="26">
        <v>0.0</v>
      </c>
      <c r="E41" s="26">
        <v>0.0</v>
      </c>
      <c r="F41" s="26">
        <v>0.0</v>
      </c>
      <c r="G41" s="26">
        <v>0.0</v>
      </c>
      <c r="H41" s="57">
        <v>0.0</v>
      </c>
      <c r="I41" s="67">
        <f t="shared" si="2"/>
        <v>0</v>
      </c>
    </row>
    <row r="42">
      <c r="A42" s="26" t="s">
        <v>363</v>
      </c>
      <c r="B42" s="26" t="s">
        <v>577</v>
      </c>
      <c r="C42" s="142" t="s">
        <v>578</v>
      </c>
      <c r="D42" s="26">
        <v>2333.0</v>
      </c>
      <c r="E42" s="69">
        <v>2333.0</v>
      </c>
      <c r="F42" s="69">
        <v>2333.0</v>
      </c>
      <c r="G42" s="69">
        <v>2333.0</v>
      </c>
      <c r="H42" s="140">
        <v>2333.0</v>
      </c>
      <c r="I42" s="67">
        <f t="shared" si="2"/>
        <v>2333</v>
      </c>
    </row>
    <row r="43">
      <c r="A43" s="26" t="s">
        <v>244</v>
      </c>
      <c r="B43" s="26" t="s">
        <v>577</v>
      </c>
      <c r="C43" s="142" t="s">
        <v>578</v>
      </c>
      <c r="D43" s="69">
        <v>1581.0</v>
      </c>
      <c r="E43" s="69">
        <v>1581.0</v>
      </c>
      <c r="F43" s="69">
        <v>1581.0</v>
      </c>
      <c r="G43" s="69">
        <v>1501.0</v>
      </c>
      <c r="H43" s="140">
        <v>1501.0</v>
      </c>
      <c r="I43" s="141">
        <f t="shared" si="2"/>
        <v>1549</v>
      </c>
    </row>
    <row r="44">
      <c r="A44" s="26" t="s">
        <v>557</v>
      </c>
      <c r="B44" s="26" t="s">
        <v>577</v>
      </c>
      <c r="C44" s="142" t="s">
        <v>578</v>
      </c>
      <c r="D44" s="26">
        <v>68.0</v>
      </c>
      <c r="E44" s="26">
        <v>68.0</v>
      </c>
      <c r="F44" s="26">
        <v>68.0</v>
      </c>
      <c r="G44" s="26">
        <v>68.0</v>
      </c>
      <c r="H44" s="57">
        <v>68.0</v>
      </c>
      <c r="I44" s="67">
        <f t="shared" si="2"/>
        <v>68</v>
      </c>
    </row>
    <row r="45">
      <c r="A45" s="26" t="s">
        <v>263</v>
      </c>
      <c r="B45" s="26" t="s">
        <v>577</v>
      </c>
      <c r="C45" s="142" t="s">
        <v>578</v>
      </c>
      <c r="D45" s="69">
        <v>109232.0</v>
      </c>
      <c r="E45" s="69">
        <v>109232.0</v>
      </c>
      <c r="F45" s="69">
        <v>108992.0</v>
      </c>
      <c r="G45" s="69">
        <v>106577.0</v>
      </c>
      <c r="H45" s="140">
        <v>106417.0</v>
      </c>
      <c r="I45" s="141">
        <f t="shared" si="2"/>
        <v>108090</v>
      </c>
    </row>
    <row r="46">
      <c r="A46" s="26" t="s">
        <v>217</v>
      </c>
      <c r="B46" s="26" t="s">
        <v>577</v>
      </c>
      <c r="C46" s="142" t="s">
        <v>578</v>
      </c>
      <c r="D46" s="69">
        <v>32916.0</v>
      </c>
      <c r="E46" s="69">
        <v>32916.0</v>
      </c>
      <c r="F46" s="69">
        <v>32916.0</v>
      </c>
      <c r="G46" s="69">
        <v>32952.0</v>
      </c>
      <c r="H46" s="140">
        <v>32252.0</v>
      </c>
      <c r="I46" s="141">
        <f t="shared" si="2"/>
        <v>32790</v>
      </c>
    </row>
    <row r="47">
      <c r="A47" s="26" t="s">
        <v>192</v>
      </c>
      <c r="B47" s="26" t="s">
        <v>577</v>
      </c>
      <c r="C47" s="142" t="s">
        <v>578</v>
      </c>
      <c r="D47" s="69">
        <v>55366.0</v>
      </c>
      <c r="E47" s="69">
        <v>56187.0</v>
      </c>
      <c r="F47" s="69">
        <v>56311.0</v>
      </c>
      <c r="G47" s="69">
        <v>58982.0</v>
      </c>
      <c r="H47" s="140">
        <v>63120.0</v>
      </c>
      <c r="I47" s="141">
        <f t="shared" si="2"/>
        <v>57993</v>
      </c>
    </row>
    <row r="48">
      <c r="A48" s="26" t="s">
        <v>560</v>
      </c>
      <c r="B48" s="26" t="s">
        <v>577</v>
      </c>
      <c r="C48" s="142" t="s">
        <v>578</v>
      </c>
      <c r="D48" s="26">
        <v>0.0</v>
      </c>
      <c r="E48" s="26">
        <v>0.0</v>
      </c>
      <c r="F48" s="26">
        <v>0.0</v>
      </c>
      <c r="G48" s="26">
        <v>0.0</v>
      </c>
      <c r="H48" s="57">
        <v>0.0</v>
      </c>
      <c r="I48" s="67">
        <f t="shared" si="2"/>
        <v>0</v>
      </c>
    </row>
    <row r="49">
      <c r="A49" s="26" t="s">
        <v>202</v>
      </c>
      <c r="B49" s="26" t="s">
        <v>577</v>
      </c>
      <c r="C49" s="142" t="s">
        <v>578</v>
      </c>
      <c r="D49" s="69">
        <v>30926.0</v>
      </c>
      <c r="E49" s="69">
        <v>30926.0</v>
      </c>
      <c r="F49" s="69">
        <v>30886.0</v>
      </c>
      <c r="G49" s="69">
        <v>28702.0</v>
      </c>
      <c r="H49" s="140">
        <v>28702.0</v>
      </c>
      <c r="I49" s="141">
        <f t="shared" si="2"/>
        <v>30028</v>
      </c>
    </row>
    <row r="50">
      <c r="A50" s="26" t="s">
        <v>214</v>
      </c>
      <c r="B50" s="26" t="s">
        <v>577</v>
      </c>
      <c r="C50" s="142" t="s">
        <v>578</v>
      </c>
      <c r="D50" s="69">
        <v>38079.0</v>
      </c>
      <c r="E50" s="69">
        <v>38325.0</v>
      </c>
      <c r="F50" s="69">
        <v>38131.0</v>
      </c>
      <c r="G50" s="69">
        <v>39185.0</v>
      </c>
      <c r="H50" s="140">
        <v>38861.0</v>
      </c>
      <c r="I50" s="141">
        <f t="shared" si="2"/>
        <v>38516</v>
      </c>
    </row>
    <row r="51">
      <c r="A51" s="26" t="s">
        <v>250</v>
      </c>
      <c r="B51" s="26" t="s">
        <v>577</v>
      </c>
      <c r="C51" s="142" t="s">
        <v>578</v>
      </c>
      <c r="D51" s="69">
        <v>710617.0</v>
      </c>
      <c r="E51" s="69">
        <v>710497.0</v>
      </c>
      <c r="F51" s="69">
        <v>692880.0</v>
      </c>
      <c r="G51" s="69">
        <v>671464.0</v>
      </c>
      <c r="H51" s="140">
        <v>666305.0</v>
      </c>
      <c r="I51" s="141">
        <f t="shared" si="2"/>
        <v>690353</v>
      </c>
    </row>
    <row r="52">
      <c r="A52" s="26" t="s">
        <v>222</v>
      </c>
      <c r="B52" s="26" t="s">
        <v>577</v>
      </c>
      <c r="C52" s="142" t="s">
        <v>578</v>
      </c>
      <c r="D52" s="69">
        <v>8825.0</v>
      </c>
      <c r="E52" s="69">
        <v>8825.0</v>
      </c>
      <c r="F52" s="69">
        <v>8825.0</v>
      </c>
      <c r="G52" s="69">
        <v>8825.0</v>
      </c>
      <c r="H52" s="140">
        <v>8825.0</v>
      </c>
      <c r="I52" s="141">
        <f t="shared" si="2"/>
        <v>8825</v>
      </c>
    </row>
    <row r="53">
      <c r="A53" s="26" t="s">
        <v>286</v>
      </c>
      <c r="B53" s="26" t="s">
        <v>577</v>
      </c>
      <c r="C53" s="142" t="s">
        <v>578</v>
      </c>
      <c r="D53" s="69">
        <v>27001.0</v>
      </c>
      <c r="E53" s="69">
        <v>24437.0</v>
      </c>
      <c r="F53" s="69">
        <v>24437.0</v>
      </c>
      <c r="G53" s="69">
        <v>24437.0</v>
      </c>
      <c r="H53" s="140">
        <v>26927.0</v>
      </c>
      <c r="I53" s="141">
        <f t="shared" si="2"/>
        <v>25448</v>
      </c>
    </row>
    <row r="54">
      <c r="A54" s="26" t="s">
        <v>206</v>
      </c>
      <c r="B54" s="26" t="s">
        <v>577</v>
      </c>
      <c r="C54" s="142" t="s">
        <v>578</v>
      </c>
      <c r="D54" s="69">
        <v>3761154.0</v>
      </c>
      <c r="E54" s="69">
        <v>3776175.0</v>
      </c>
      <c r="F54" s="69">
        <v>3788712.0</v>
      </c>
      <c r="G54" s="69">
        <v>3892531.0</v>
      </c>
      <c r="H54" s="140">
        <v>3911954.0</v>
      </c>
      <c r="I54" s="141">
        <f t="shared" si="2"/>
        <v>3826105</v>
      </c>
    </row>
    <row r="55">
      <c r="A55" s="26" t="s">
        <v>398</v>
      </c>
      <c r="B55" s="26" t="s">
        <v>577</v>
      </c>
      <c r="C55" s="142" t="s">
        <v>578</v>
      </c>
      <c r="D55" s="69">
        <v>1182.0</v>
      </c>
      <c r="E55" s="69">
        <v>1182.0</v>
      </c>
      <c r="F55" s="69">
        <v>1182.0</v>
      </c>
      <c r="G55" s="69">
        <v>1182.0</v>
      </c>
      <c r="H55" s="140">
        <v>1182.0</v>
      </c>
      <c r="I55" s="141">
        <f t="shared" si="2"/>
        <v>1182</v>
      </c>
    </row>
    <row r="56">
      <c r="A56" s="26" t="s">
        <v>194</v>
      </c>
      <c r="B56" s="26" t="s">
        <v>577</v>
      </c>
      <c r="C56" s="142" t="s">
        <v>578</v>
      </c>
      <c r="D56" s="69">
        <v>595514.0</v>
      </c>
      <c r="E56" s="69">
        <v>598200.0</v>
      </c>
      <c r="F56" s="69">
        <v>602884.0</v>
      </c>
      <c r="G56" s="69">
        <v>612298.0</v>
      </c>
      <c r="H56" s="140">
        <v>613388.0</v>
      </c>
      <c r="I56" s="141">
        <f t="shared" si="2"/>
        <v>604457</v>
      </c>
    </row>
    <row r="57">
      <c r="A57" s="26" t="s">
        <v>256</v>
      </c>
      <c r="B57" s="26" t="s">
        <v>577</v>
      </c>
      <c r="C57" s="142" t="s">
        <v>578</v>
      </c>
      <c r="D57" s="69">
        <v>46100.0</v>
      </c>
      <c r="E57" s="69">
        <v>32943.0</v>
      </c>
      <c r="F57" s="69">
        <v>33136.0</v>
      </c>
      <c r="G57" s="69">
        <v>33136.0</v>
      </c>
      <c r="H57" s="140">
        <v>33258.0</v>
      </c>
      <c r="I57" s="141">
        <f t="shared" si="2"/>
        <v>35715</v>
      </c>
    </row>
    <row r="58">
      <c r="A58" s="26" t="s">
        <v>200</v>
      </c>
      <c r="B58" s="26" t="s">
        <v>577</v>
      </c>
      <c r="C58" s="142" t="s">
        <v>578</v>
      </c>
      <c r="D58" s="69">
        <v>148097.0</v>
      </c>
      <c r="E58" s="69">
        <v>148670.0</v>
      </c>
      <c r="F58" s="69">
        <v>148439.0</v>
      </c>
      <c r="G58" s="69">
        <v>152087.0</v>
      </c>
      <c r="H58" s="140">
        <v>147093.0</v>
      </c>
      <c r="I58" s="141">
        <f t="shared" si="2"/>
        <v>148877</v>
      </c>
    </row>
    <row r="59">
      <c r="A59" s="26" t="s">
        <v>567</v>
      </c>
      <c r="B59" s="26" t="s">
        <v>577</v>
      </c>
      <c r="C59" s="142" t="s">
        <v>578</v>
      </c>
      <c r="D59" s="26">
        <v>0.0</v>
      </c>
      <c r="E59" s="26">
        <v>0.0</v>
      </c>
      <c r="F59" s="26">
        <v>0.0</v>
      </c>
      <c r="G59" s="26">
        <v>0.0</v>
      </c>
      <c r="H59" s="57">
        <v>0.0</v>
      </c>
      <c r="I59" s="67">
        <f t="shared" si="2"/>
        <v>0</v>
      </c>
    </row>
    <row r="60">
      <c r="A60" s="26" t="s">
        <v>260</v>
      </c>
      <c r="B60" s="26" t="s">
        <v>577</v>
      </c>
      <c r="C60" s="142" t="s">
        <v>578</v>
      </c>
      <c r="D60" s="69">
        <v>4761.0</v>
      </c>
      <c r="E60" s="69">
        <v>4761.0</v>
      </c>
      <c r="F60" s="69">
        <v>4761.0</v>
      </c>
      <c r="G60" s="69">
        <v>4723.0</v>
      </c>
      <c r="H60" s="140">
        <v>4688.0</v>
      </c>
      <c r="I60" s="141">
        <f t="shared" si="2"/>
        <v>4739</v>
      </c>
    </row>
    <row r="61">
      <c r="A61" s="26" t="s">
        <v>396</v>
      </c>
      <c r="B61" s="26" t="s">
        <v>577</v>
      </c>
      <c r="C61" s="142" t="s">
        <v>578</v>
      </c>
      <c r="D61" s="69">
        <v>46484.0</v>
      </c>
      <c r="E61" s="69">
        <v>46484.0</v>
      </c>
      <c r="F61" s="69">
        <v>46444.0</v>
      </c>
      <c r="G61" s="69">
        <v>46444.0</v>
      </c>
      <c r="H61" s="140">
        <v>38072.0</v>
      </c>
      <c r="I61" s="141">
        <f t="shared" si="2"/>
        <v>44786</v>
      </c>
    </row>
    <row r="62">
      <c r="A62" s="26" t="s">
        <v>570</v>
      </c>
      <c r="B62" s="26" t="s">
        <v>577</v>
      </c>
      <c r="C62" s="142" t="s">
        <v>578</v>
      </c>
      <c r="D62" s="26">
        <v>736.0</v>
      </c>
      <c r="E62" s="26">
        <v>736.0</v>
      </c>
      <c r="F62" s="26">
        <v>736.0</v>
      </c>
      <c r="G62" s="26">
        <v>736.0</v>
      </c>
      <c r="H62" s="57">
        <v>736.0</v>
      </c>
      <c r="I62" s="67">
        <f t="shared" si="2"/>
        <v>736</v>
      </c>
    </row>
    <row r="63">
      <c r="A63" s="26" t="s">
        <v>190</v>
      </c>
      <c r="B63" s="26" t="s">
        <v>577</v>
      </c>
      <c r="C63" s="142" t="s">
        <v>578</v>
      </c>
      <c r="D63" s="69">
        <v>164798.0</v>
      </c>
      <c r="E63" s="69">
        <v>185204.0</v>
      </c>
      <c r="F63" s="69">
        <v>183495.0</v>
      </c>
      <c r="G63" s="69">
        <v>185013.0</v>
      </c>
      <c r="H63" s="140">
        <v>193158.0</v>
      </c>
      <c r="I63" s="141">
        <f t="shared" si="2"/>
        <v>182334</v>
      </c>
    </row>
    <row r="64">
      <c r="A64" s="26" t="s">
        <v>196</v>
      </c>
      <c r="B64" s="26" t="s">
        <v>577</v>
      </c>
      <c r="C64" s="142" t="s">
        <v>578</v>
      </c>
      <c r="D64" s="69">
        <v>1139973.0</v>
      </c>
      <c r="E64" s="69">
        <v>1126316.0</v>
      </c>
      <c r="F64" s="69">
        <v>1111012.0</v>
      </c>
      <c r="G64" s="69">
        <v>1102942.0</v>
      </c>
      <c r="H64" s="140">
        <v>1092973.0</v>
      </c>
      <c r="I64" s="141">
        <f t="shared" si="2"/>
        <v>1114643</v>
      </c>
    </row>
    <row r="65">
      <c r="A65" s="26" t="s">
        <v>209</v>
      </c>
      <c r="B65" s="26" t="s">
        <v>577</v>
      </c>
      <c r="C65" s="142" t="s">
        <v>578</v>
      </c>
      <c r="D65" s="69">
        <v>14491.0</v>
      </c>
      <c r="E65" s="69">
        <v>14491.0</v>
      </c>
      <c r="F65" s="69">
        <v>14491.0</v>
      </c>
      <c r="G65" s="69">
        <v>14645.0</v>
      </c>
      <c r="H65" s="140">
        <v>14645.0</v>
      </c>
      <c r="I65" s="141">
        <f t="shared" si="2"/>
        <v>14553</v>
      </c>
    </row>
    <row r="66">
      <c r="A66" s="26" t="s">
        <v>220</v>
      </c>
      <c r="B66" s="26" t="s">
        <v>577</v>
      </c>
      <c r="C66" s="142" t="s">
        <v>578</v>
      </c>
      <c r="D66" s="69">
        <v>55810.0</v>
      </c>
      <c r="E66" s="69">
        <v>55810.0</v>
      </c>
      <c r="F66" s="69">
        <v>55956.0</v>
      </c>
      <c r="G66" s="69">
        <v>56009.0</v>
      </c>
      <c r="H66" s="140">
        <v>48947.0</v>
      </c>
      <c r="I66" s="141">
        <f t="shared" si="2"/>
        <v>54506</v>
      </c>
    </row>
    <row r="67">
      <c r="A67" s="26" t="s">
        <v>187</v>
      </c>
      <c r="B67" s="26" t="s">
        <v>577</v>
      </c>
      <c r="C67" s="142" t="s">
        <v>578</v>
      </c>
      <c r="D67" s="69">
        <v>4020073.0</v>
      </c>
      <c r="E67" s="69">
        <v>4043075.0</v>
      </c>
      <c r="F67" s="69">
        <v>4076711.0</v>
      </c>
      <c r="G67" s="69">
        <v>4107699.0</v>
      </c>
      <c r="H67" s="140">
        <v>3923305.0</v>
      </c>
      <c r="I67" s="141">
        <f t="shared" si="2"/>
        <v>4034173</v>
      </c>
    </row>
    <row r="68">
      <c r="A68" s="26" t="s">
        <v>198</v>
      </c>
      <c r="B68" s="5" t="s">
        <v>579</v>
      </c>
      <c r="C68" s="46" t="s">
        <v>580</v>
      </c>
      <c r="D68" s="144" t="str">
        <f t="shared" ref="D68:I68" si="3">IF(D2=0,0&amp;"%",ROUND(D35/D2*100,2)&amp;"%")</f>
        <v>11.09%</v>
      </c>
      <c r="E68" s="144" t="str">
        <f t="shared" si="3"/>
        <v>12.31%</v>
      </c>
      <c r="F68" s="144" t="str">
        <f t="shared" si="3"/>
        <v>17.65%</v>
      </c>
      <c r="G68" s="144" t="str">
        <f t="shared" si="3"/>
        <v>15.89%</v>
      </c>
      <c r="H68" s="145" t="str">
        <f t="shared" si="3"/>
        <v>16.6%</v>
      </c>
      <c r="I68" s="67" t="str">
        <f t="shared" si="3"/>
        <v>13.9%</v>
      </c>
    </row>
    <row r="69">
      <c r="A69" s="26" t="s">
        <v>234</v>
      </c>
      <c r="B69" s="5" t="s">
        <v>579</v>
      </c>
      <c r="C69" s="46" t="s">
        <v>580</v>
      </c>
      <c r="D69" s="144" t="str">
        <f t="shared" ref="D69:I69" si="4">IF(D3=0,0&amp;"%",ROUND(D36/D3*100,2)&amp;"%")</f>
        <v>1.68%</v>
      </c>
      <c r="E69" s="144" t="str">
        <f t="shared" si="4"/>
        <v>1.14%</v>
      </c>
      <c r="F69" s="144" t="str">
        <f t="shared" si="4"/>
        <v>1.26%</v>
      </c>
      <c r="G69" s="144" t="str">
        <f t="shared" si="4"/>
        <v>1.4%</v>
      </c>
      <c r="H69" s="145" t="str">
        <f t="shared" si="4"/>
        <v>0.84%</v>
      </c>
      <c r="I69" s="67" t="str">
        <f t="shared" si="4"/>
        <v>1.18%</v>
      </c>
    </row>
    <row r="70">
      <c r="A70" s="26" t="s">
        <v>549</v>
      </c>
      <c r="B70" s="5" t="s">
        <v>579</v>
      </c>
      <c r="C70" s="46" t="s">
        <v>580</v>
      </c>
      <c r="D70" s="144" t="str">
        <f t="shared" ref="D70:I70" si="5">IF(D4=0,0&amp;"%",ROUND(D37/D4*100,2)&amp;"%")</f>
        <v>0%</v>
      </c>
      <c r="E70" s="144" t="str">
        <f t="shared" si="5"/>
        <v>0%</v>
      </c>
      <c r="F70" s="144" t="str">
        <f t="shared" si="5"/>
        <v>0%</v>
      </c>
      <c r="G70" s="144" t="str">
        <f t="shared" si="5"/>
        <v>0%</v>
      </c>
      <c r="H70" s="145" t="str">
        <f t="shared" si="5"/>
        <v>0%</v>
      </c>
      <c r="I70" s="67" t="str">
        <f t="shared" si="5"/>
        <v>0%</v>
      </c>
    </row>
    <row r="71">
      <c r="A71" s="26" t="s">
        <v>231</v>
      </c>
      <c r="B71" s="5" t="s">
        <v>579</v>
      </c>
      <c r="C71" s="46" t="s">
        <v>580</v>
      </c>
      <c r="D71" s="144" t="str">
        <f t="shared" ref="D71:I71" si="6">IF(D5=0,0&amp;"%",ROUND(D38/D5*100,2)&amp;"%")</f>
        <v>29.26%</v>
      </c>
      <c r="E71" s="144" t="str">
        <f t="shared" si="6"/>
        <v>30.8%</v>
      </c>
      <c r="F71" s="144" t="str">
        <f t="shared" si="6"/>
        <v>31.76%</v>
      </c>
      <c r="G71" s="144" t="str">
        <f t="shared" si="6"/>
        <v>35.65%</v>
      </c>
      <c r="H71" s="145" t="str">
        <f t="shared" si="6"/>
        <v>40.45%</v>
      </c>
      <c r="I71" s="67" t="str">
        <f t="shared" si="6"/>
        <v>33.22%</v>
      </c>
    </row>
    <row r="72">
      <c r="A72" s="26" t="s">
        <v>300</v>
      </c>
      <c r="B72" s="5" t="s">
        <v>579</v>
      </c>
      <c r="C72" s="46" t="s">
        <v>580</v>
      </c>
      <c r="D72" s="144" t="str">
        <f t="shared" ref="D72:I72" si="7">IF(D6=0,0&amp;"%",ROUND(D39/D6*100,2)&amp;"%")</f>
        <v>41.96%</v>
      </c>
      <c r="E72" s="144" t="str">
        <f t="shared" si="7"/>
        <v>42.16%</v>
      </c>
      <c r="F72" s="144" t="str">
        <f t="shared" si="7"/>
        <v>41.35%</v>
      </c>
      <c r="G72" s="144" t="str">
        <f t="shared" si="7"/>
        <v>50.3%</v>
      </c>
      <c r="H72" s="145" t="str">
        <f t="shared" si="7"/>
        <v>51.12%</v>
      </c>
      <c r="I72" s="67" t="str">
        <f t="shared" si="7"/>
        <v>45.17%</v>
      </c>
    </row>
    <row r="73">
      <c r="A73" s="26" t="s">
        <v>204</v>
      </c>
      <c r="B73" s="5" t="s">
        <v>579</v>
      </c>
      <c r="C73" s="46" t="s">
        <v>580</v>
      </c>
      <c r="D73" s="144" t="str">
        <f t="shared" ref="D73:I73" si="8">IF(D7=0,0&amp;"%",ROUND(D40/D7*100,2)&amp;"%")</f>
        <v>50.86%</v>
      </c>
      <c r="E73" s="144" t="str">
        <f t="shared" si="8"/>
        <v>53.11%</v>
      </c>
      <c r="F73" s="144" t="str">
        <f t="shared" si="8"/>
        <v>55.8%</v>
      </c>
      <c r="G73" s="144" t="str">
        <f t="shared" si="8"/>
        <v>59%</v>
      </c>
      <c r="H73" s="145" t="str">
        <f t="shared" si="8"/>
        <v>61.85%</v>
      </c>
      <c r="I73" s="67" t="str">
        <f t="shared" si="8"/>
        <v>55.79%</v>
      </c>
    </row>
    <row r="74">
      <c r="A74" s="26" t="s">
        <v>553</v>
      </c>
      <c r="B74" s="5" t="s">
        <v>579</v>
      </c>
      <c r="C74" s="46" t="s">
        <v>580</v>
      </c>
      <c r="D74" s="144" t="str">
        <f t="shared" ref="D74:I74" si="9">IF(D8=0,0&amp;"%",ROUND(D41/D8*100,2)&amp;"%")</f>
        <v>0%</v>
      </c>
      <c r="E74" s="144" t="str">
        <f t="shared" si="9"/>
        <v>0%</v>
      </c>
      <c r="F74" s="144" t="str">
        <f t="shared" si="9"/>
        <v>0%</v>
      </c>
      <c r="G74" s="144" t="str">
        <f t="shared" si="9"/>
        <v>0%</v>
      </c>
      <c r="H74" s="145" t="str">
        <f t="shared" si="9"/>
        <v>0%</v>
      </c>
      <c r="I74" s="67" t="str">
        <f t="shared" si="9"/>
        <v>0%</v>
      </c>
    </row>
    <row r="75">
      <c r="A75" s="26" t="s">
        <v>363</v>
      </c>
      <c r="B75" s="5" t="s">
        <v>579</v>
      </c>
      <c r="C75" s="46" t="s">
        <v>580</v>
      </c>
      <c r="D75" s="144" t="str">
        <f t="shared" ref="D75:I75" si="10">IF(D9=0,0&amp;"%",ROUND(D42/D9*100,2)&amp;"%")</f>
        <v>11.66%</v>
      </c>
      <c r="E75" s="144" t="str">
        <f t="shared" si="10"/>
        <v>12.94%</v>
      </c>
      <c r="F75" s="144" t="str">
        <f t="shared" si="10"/>
        <v>12.94%</v>
      </c>
      <c r="G75" s="144" t="str">
        <f t="shared" si="10"/>
        <v>14.69%</v>
      </c>
      <c r="H75" s="145" t="str">
        <f t="shared" si="10"/>
        <v>14.69%</v>
      </c>
      <c r="I75" s="67" t="str">
        <f t="shared" si="10"/>
        <v>13.28%</v>
      </c>
    </row>
    <row r="76">
      <c r="A76" s="26" t="s">
        <v>244</v>
      </c>
      <c r="B76" s="5" t="s">
        <v>579</v>
      </c>
      <c r="C76" s="46" t="s">
        <v>580</v>
      </c>
      <c r="D76" s="144" t="str">
        <f t="shared" ref="D76:I76" si="11">IF(D10=0,0&amp;"%",ROUND(D43/D10*100,2)&amp;"%")</f>
        <v>100%</v>
      </c>
      <c r="E76" s="144" t="str">
        <f t="shared" si="11"/>
        <v>100%</v>
      </c>
      <c r="F76" s="144" t="str">
        <f t="shared" si="11"/>
        <v>100%</v>
      </c>
      <c r="G76" s="144" t="str">
        <f t="shared" si="11"/>
        <v>100%</v>
      </c>
      <c r="H76" s="145" t="str">
        <f t="shared" si="11"/>
        <v>100%</v>
      </c>
      <c r="I76" s="67" t="str">
        <f t="shared" si="11"/>
        <v>100%</v>
      </c>
    </row>
    <row r="77">
      <c r="A77" s="26" t="s">
        <v>557</v>
      </c>
      <c r="B77" s="5" t="s">
        <v>579</v>
      </c>
      <c r="C77" s="46" t="s">
        <v>580</v>
      </c>
      <c r="D77" s="144" t="str">
        <f t="shared" ref="D77:I77" si="12">IF(D11=0,0&amp;"%",ROUND(D44/D11*100,2)&amp;"%")</f>
        <v>0.49%</v>
      </c>
      <c r="E77" s="144" t="str">
        <f t="shared" si="12"/>
        <v>0.49%</v>
      </c>
      <c r="F77" s="144" t="str">
        <f t="shared" si="12"/>
        <v>0.49%</v>
      </c>
      <c r="G77" s="144" t="str">
        <f t="shared" si="12"/>
        <v>100%</v>
      </c>
      <c r="H77" s="145" t="str">
        <f t="shared" si="12"/>
        <v>100%</v>
      </c>
      <c r="I77" s="67" t="str">
        <f t="shared" si="12"/>
        <v>0.82%</v>
      </c>
    </row>
    <row r="78">
      <c r="A78" s="26" t="s">
        <v>263</v>
      </c>
      <c r="B78" s="5" t="s">
        <v>579</v>
      </c>
      <c r="C78" s="46" t="s">
        <v>580</v>
      </c>
      <c r="D78" s="144" t="str">
        <f t="shared" ref="D78:I78" si="13">IF(D12=0,0&amp;"%",ROUND(D45/D12*100,2)&amp;"%")</f>
        <v>91.03%</v>
      </c>
      <c r="E78" s="144" t="str">
        <f t="shared" si="13"/>
        <v>91.68%</v>
      </c>
      <c r="F78" s="144" t="str">
        <f t="shared" si="13"/>
        <v>92.82%</v>
      </c>
      <c r="G78" s="144" t="str">
        <f t="shared" si="13"/>
        <v>92.67%</v>
      </c>
      <c r="H78" s="145" t="str">
        <f t="shared" si="13"/>
        <v>97.43%</v>
      </c>
      <c r="I78" s="67" t="str">
        <f t="shared" si="13"/>
        <v>93.05%</v>
      </c>
    </row>
    <row r="79">
      <c r="A79" s="26" t="s">
        <v>217</v>
      </c>
      <c r="B79" s="5" t="s">
        <v>579</v>
      </c>
      <c r="C79" s="46" t="s">
        <v>580</v>
      </c>
      <c r="D79" s="144" t="str">
        <f t="shared" ref="D79:I79" si="14">IF(D13=0,0&amp;"%",ROUND(D46/D13*100,2)&amp;"%")</f>
        <v>86.45%</v>
      </c>
      <c r="E79" s="144" t="str">
        <f t="shared" si="14"/>
        <v>86.04%</v>
      </c>
      <c r="F79" s="144" t="str">
        <f t="shared" si="14"/>
        <v>85.53%</v>
      </c>
      <c r="G79" s="144" t="str">
        <f t="shared" si="14"/>
        <v>86.13%</v>
      </c>
      <c r="H79" s="145" t="str">
        <f t="shared" si="14"/>
        <v>85.87%</v>
      </c>
      <c r="I79" s="67" t="str">
        <f t="shared" si="14"/>
        <v>86%</v>
      </c>
    </row>
    <row r="80">
      <c r="A80" s="26" t="s">
        <v>192</v>
      </c>
      <c r="B80" s="5" t="s">
        <v>579</v>
      </c>
      <c r="C80" s="46" t="s">
        <v>580</v>
      </c>
      <c r="D80" s="144" t="str">
        <f t="shared" ref="D80:I80" si="15">IF(D14=0,0&amp;"%",ROUND(D47/D14*100,2)&amp;"%")</f>
        <v>15.89%</v>
      </c>
      <c r="E80" s="144" t="str">
        <f t="shared" si="15"/>
        <v>16.36%</v>
      </c>
      <c r="F80" s="144" t="str">
        <f t="shared" si="15"/>
        <v>16.33%</v>
      </c>
      <c r="G80" s="144" t="str">
        <f t="shared" si="15"/>
        <v>18.19%</v>
      </c>
      <c r="H80" s="145" t="str">
        <f t="shared" si="15"/>
        <v>18.43%</v>
      </c>
      <c r="I80" s="67" t="str">
        <f t="shared" si="15"/>
        <v>17.02%</v>
      </c>
    </row>
    <row r="81">
      <c r="A81" s="26" t="s">
        <v>560</v>
      </c>
      <c r="B81" s="5" t="s">
        <v>579</v>
      </c>
      <c r="C81" s="46" t="s">
        <v>580</v>
      </c>
      <c r="D81" s="144" t="str">
        <f t="shared" ref="D81:I81" si="16">IF(D15=0,0&amp;"%",ROUND(D48/D15*100,2)&amp;"%")</f>
        <v>0%</v>
      </c>
      <c r="E81" s="144" t="str">
        <f t="shared" si="16"/>
        <v>0%</v>
      </c>
      <c r="F81" s="144" t="str">
        <f t="shared" si="16"/>
        <v>0%</v>
      </c>
      <c r="G81" s="144" t="str">
        <f t="shared" si="16"/>
        <v>0%</v>
      </c>
      <c r="H81" s="145" t="str">
        <f t="shared" si="16"/>
        <v>0%</v>
      </c>
      <c r="I81" s="67" t="str">
        <f t="shared" si="16"/>
        <v>0%</v>
      </c>
    </row>
    <row r="82">
      <c r="A82" s="26" t="s">
        <v>202</v>
      </c>
      <c r="B82" s="5" t="s">
        <v>579</v>
      </c>
      <c r="C82" s="46" t="s">
        <v>580</v>
      </c>
      <c r="D82" s="144" t="str">
        <f t="shared" ref="D82:I82" si="17">IF(D16=0,0&amp;"%",ROUND(D49/D16*100,2)&amp;"%")</f>
        <v>23.97%</v>
      </c>
      <c r="E82" s="144" t="str">
        <f t="shared" si="17"/>
        <v>26.9%</v>
      </c>
      <c r="F82" s="144" t="str">
        <f t="shared" si="17"/>
        <v>27.76%</v>
      </c>
      <c r="G82" s="144" t="str">
        <f t="shared" si="17"/>
        <v>35.18%</v>
      </c>
      <c r="H82" s="145" t="str">
        <f t="shared" si="17"/>
        <v>45.29%</v>
      </c>
      <c r="I82" s="67" t="str">
        <f t="shared" si="17"/>
        <v>30.02%</v>
      </c>
    </row>
    <row r="83">
      <c r="A83" s="26" t="s">
        <v>214</v>
      </c>
      <c r="B83" s="5" t="s">
        <v>579</v>
      </c>
      <c r="C83" s="46" t="s">
        <v>580</v>
      </c>
      <c r="D83" s="144" t="str">
        <f t="shared" ref="D83:I83" si="18">IF(D17=0,0&amp;"%",ROUND(D50/D17*100,2)&amp;"%")</f>
        <v>11.98%</v>
      </c>
      <c r="E83" s="144" t="str">
        <f t="shared" si="18"/>
        <v>14.44%</v>
      </c>
      <c r="F83" s="144" t="str">
        <f t="shared" si="18"/>
        <v>14.48%</v>
      </c>
      <c r="G83" s="144" t="str">
        <f t="shared" si="18"/>
        <v>15.77%</v>
      </c>
      <c r="H83" s="145" t="str">
        <f t="shared" si="18"/>
        <v>16.04%</v>
      </c>
      <c r="I83" s="67" t="str">
        <f t="shared" si="18"/>
        <v>14.4%</v>
      </c>
    </row>
    <row r="84">
      <c r="A84" s="26" t="s">
        <v>250</v>
      </c>
      <c r="B84" s="5" t="s">
        <v>579</v>
      </c>
      <c r="C84" s="46" t="s">
        <v>580</v>
      </c>
      <c r="D84" s="144" t="str">
        <f t="shared" ref="D84:I84" si="19">IF(D18=0,0&amp;"%",ROUND(D51/D18*100,2)&amp;"%")</f>
        <v>33.81%</v>
      </c>
      <c r="E84" s="144" t="str">
        <f t="shared" si="19"/>
        <v>35.82%</v>
      </c>
      <c r="F84" s="144" t="str">
        <f t="shared" si="19"/>
        <v>32.99%</v>
      </c>
      <c r="G84" s="144" t="str">
        <f t="shared" si="19"/>
        <v>35.06%</v>
      </c>
      <c r="H84" s="145" t="str">
        <f t="shared" si="19"/>
        <v>41.41%</v>
      </c>
      <c r="I84" s="67" t="str">
        <f t="shared" si="19"/>
        <v>35.55%</v>
      </c>
    </row>
    <row r="85">
      <c r="A85" s="26" t="s">
        <v>222</v>
      </c>
      <c r="B85" s="5" t="s">
        <v>579</v>
      </c>
      <c r="C85" s="46" t="s">
        <v>580</v>
      </c>
      <c r="D85" s="144" t="str">
        <f t="shared" ref="D85:I85" si="20">IF(D19=0,0&amp;"%",ROUND(D52/D19*100,2)&amp;"%")</f>
        <v>84.51%</v>
      </c>
      <c r="E85" s="144" t="str">
        <f t="shared" si="20"/>
        <v>84.51%</v>
      </c>
      <c r="F85" s="144" t="str">
        <f t="shared" si="20"/>
        <v>84.51%</v>
      </c>
      <c r="G85" s="144" t="str">
        <f t="shared" si="20"/>
        <v>84.51%</v>
      </c>
      <c r="H85" s="145" t="str">
        <f t="shared" si="20"/>
        <v>83.76%</v>
      </c>
      <c r="I85" s="67" t="str">
        <f t="shared" si="20"/>
        <v>84.36%</v>
      </c>
    </row>
    <row r="86">
      <c r="A86" s="26" t="s">
        <v>286</v>
      </c>
      <c r="B86" s="5" t="s">
        <v>579</v>
      </c>
      <c r="C86" s="46" t="s">
        <v>580</v>
      </c>
      <c r="D86" s="144" t="str">
        <f t="shared" ref="D86:I86" si="21">IF(D20=0,0&amp;"%",ROUND(D53/D20*100,2)&amp;"%")</f>
        <v>2.4%</v>
      </c>
      <c r="E86" s="144" t="str">
        <f t="shared" si="21"/>
        <v>3.42%</v>
      </c>
      <c r="F86" s="144" t="str">
        <f t="shared" si="21"/>
        <v>2.77%</v>
      </c>
      <c r="G86" s="144" t="str">
        <f t="shared" si="21"/>
        <v>2.61%</v>
      </c>
      <c r="H86" s="145" t="str">
        <f t="shared" si="21"/>
        <v>3.09%</v>
      </c>
      <c r="I86" s="67" t="str">
        <f t="shared" si="21"/>
        <v>2.81%</v>
      </c>
    </row>
    <row r="87">
      <c r="A87" s="26" t="s">
        <v>206</v>
      </c>
      <c r="B87" s="5" t="s">
        <v>579</v>
      </c>
      <c r="C87" s="46" t="s">
        <v>580</v>
      </c>
      <c r="D87" s="144" t="str">
        <f t="shared" ref="D87:I87" si="22">IF(D21=0,0&amp;"%",ROUND(D54/D21*100,2)&amp;"%")</f>
        <v>83.97%</v>
      </c>
      <c r="E87" s="144" t="str">
        <f t="shared" si="22"/>
        <v>86.63%</v>
      </c>
      <c r="F87" s="144" t="str">
        <f t="shared" si="22"/>
        <v>88.28%</v>
      </c>
      <c r="G87" s="144" t="str">
        <f t="shared" si="22"/>
        <v>91.91%</v>
      </c>
      <c r="H87" s="145" t="str">
        <f t="shared" si="22"/>
        <v>91.76%</v>
      </c>
      <c r="I87" s="67" t="str">
        <f t="shared" si="22"/>
        <v>88.45%</v>
      </c>
    </row>
    <row r="88">
      <c r="A88" s="26" t="s">
        <v>398</v>
      </c>
      <c r="B88" s="5" t="s">
        <v>579</v>
      </c>
      <c r="C88" s="46" t="s">
        <v>580</v>
      </c>
      <c r="D88" s="144" t="str">
        <f t="shared" ref="D88:I88" si="23">IF(D22=0,0&amp;"%",ROUND(D55/D22*100,2)&amp;"%")</f>
        <v>99.92%</v>
      </c>
      <c r="E88" s="144" t="str">
        <f t="shared" si="23"/>
        <v>99.92%</v>
      </c>
      <c r="F88" s="144" t="str">
        <f t="shared" si="23"/>
        <v>99.92%</v>
      </c>
      <c r="G88" s="144" t="str">
        <f t="shared" si="23"/>
        <v>100%</v>
      </c>
      <c r="H88" s="145" t="str">
        <f t="shared" si="23"/>
        <v>100%</v>
      </c>
      <c r="I88" s="67" t="str">
        <f t="shared" si="23"/>
        <v>99.92%</v>
      </c>
    </row>
    <row r="89">
      <c r="A89" s="26" t="s">
        <v>194</v>
      </c>
      <c r="B89" s="5" t="s">
        <v>579</v>
      </c>
      <c r="C89" s="46" t="s">
        <v>580</v>
      </c>
      <c r="D89" s="144" t="str">
        <f t="shared" ref="D89:I89" si="24">IF(D23=0,0&amp;"%",ROUND(D56/D23*100,2)&amp;"%")</f>
        <v>67.29%</v>
      </c>
      <c r="E89" s="144" t="str">
        <f t="shared" si="24"/>
        <v>70.82%</v>
      </c>
      <c r="F89" s="144" t="str">
        <f t="shared" si="24"/>
        <v>72.72%</v>
      </c>
      <c r="G89" s="144" t="str">
        <f t="shared" si="24"/>
        <v>73.94%</v>
      </c>
      <c r="H89" s="145" t="str">
        <f t="shared" si="24"/>
        <v>78.55%</v>
      </c>
      <c r="I89" s="67" t="str">
        <f t="shared" si="24"/>
        <v>72.52%</v>
      </c>
    </row>
    <row r="90">
      <c r="A90" s="26" t="s">
        <v>256</v>
      </c>
      <c r="B90" s="5" t="s">
        <v>579</v>
      </c>
      <c r="C90" s="46" t="s">
        <v>580</v>
      </c>
      <c r="D90" s="144" t="str">
        <f t="shared" ref="D90:I90" si="25">IF(D24=0,0&amp;"%",ROUND(D57/D24*100,2)&amp;"%")</f>
        <v>82.55%</v>
      </c>
      <c r="E90" s="144" t="str">
        <f t="shared" si="25"/>
        <v>74.07%</v>
      </c>
      <c r="F90" s="144" t="str">
        <f t="shared" si="25"/>
        <v>73.66%</v>
      </c>
      <c r="G90" s="144" t="str">
        <f t="shared" si="25"/>
        <v>71.94%</v>
      </c>
      <c r="H90" s="145" t="str">
        <f t="shared" si="25"/>
        <v>87.64%</v>
      </c>
      <c r="I90" s="67" t="str">
        <f t="shared" si="25"/>
        <v>77.87%</v>
      </c>
    </row>
    <row r="91">
      <c r="A91" s="26" t="s">
        <v>200</v>
      </c>
      <c r="B91" s="5" t="s">
        <v>579</v>
      </c>
      <c r="C91" s="46" t="s">
        <v>580</v>
      </c>
      <c r="D91" s="144" t="str">
        <f t="shared" ref="D91:I91" si="26">IF(D25=0,0&amp;"%",ROUND(D58/D25*100,2)&amp;"%")</f>
        <v>59.16%</v>
      </c>
      <c r="E91" s="144" t="str">
        <f t="shared" si="26"/>
        <v>73.9%</v>
      </c>
      <c r="F91" s="144" t="str">
        <f t="shared" si="26"/>
        <v>74.14%</v>
      </c>
      <c r="G91" s="144" t="str">
        <f t="shared" si="26"/>
        <v>87.56%</v>
      </c>
      <c r="H91" s="145" t="str">
        <f t="shared" si="26"/>
        <v>84.08%</v>
      </c>
      <c r="I91" s="67" t="str">
        <f t="shared" si="26"/>
        <v>74.41%</v>
      </c>
    </row>
    <row r="92">
      <c r="A92" s="26" t="s">
        <v>567</v>
      </c>
      <c r="B92" s="5" t="s">
        <v>579</v>
      </c>
      <c r="C92" s="46" t="s">
        <v>580</v>
      </c>
      <c r="D92" s="144" t="str">
        <f t="shared" ref="D92:I92" si="27">IF(D26=0,0&amp;"%",ROUND(D59/D26*100,2)&amp;"%")</f>
        <v>0%</v>
      </c>
      <c r="E92" s="144" t="str">
        <f t="shared" si="27"/>
        <v>0%</v>
      </c>
      <c r="F92" s="144" t="str">
        <f t="shared" si="27"/>
        <v>0%</v>
      </c>
      <c r="G92" s="144" t="str">
        <f t="shared" si="27"/>
        <v>0%</v>
      </c>
      <c r="H92" s="145" t="str">
        <f t="shared" si="27"/>
        <v>0%</v>
      </c>
      <c r="I92" s="67" t="str">
        <f t="shared" si="27"/>
        <v>0%</v>
      </c>
    </row>
    <row r="93">
      <c r="A93" s="26" t="s">
        <v>260</v>
      </c>
      <c r="B93" s="5" t="s">
        <v>579</v>
      </c>
      <c r="C93" s="46" t="s">
        <v>580</v>
      </c>
      <c r="D93" s="144" t="str">
        <f t="shared" ref="D93:I93" si="28">IF(D27=0,0&amp;"%",ROUND(D60/D27*100,2)&amp;"%")</f>
        <v>47.83%</v>
      </c>
      <c r="E93" s="144" t="str">
        <f t="shared" si="28"/>
        <v>47.83%</v>
      </c>
      <c r="F93" s="144" t="str">
        <f t="shared" si="28"/>
        <v>47.83%</v>
      </c>
      <c r="G93" s="144" t="str">
        <f t="shared" si="28"/>
        <v>47.63%</v>
      </c>
      <c r="H93" s="145" t="str">
        <f t="shared" si="28"/>
        <v>51.1%</v>
      </c>
      <c r="I93" s="67" t="str">
        <f t="shared" si="28"/>
        <v>48.41%</v>
      </c>
    </row>
    <row r="94">
      <c r="A94" s="26" t="s">
        <v>396</v>
      </c>
      <c r="B94" s="5" t="s">
        <v>579</v>
      </c>
      <c r="C94" s="46" t="s">
        <v>580</v>
      </c>
      <c r="D94" s="144" t="str">
        <f t="shared" ref="D94:I94" si="29">IF(D28=0,0&amp;"%",ROUND(D61/D28*100,2)&amp;"%")</f>
        <v>27.75%</v>
      </c>
      <c r="E94" s="144" t="str">
        <f t="shared" si="29"/>
        <v>28.52%</v>
      </c>
      <c r="F94" s="144" t="str">
        <f t="shared" si="29"/>
        <v>28.71%</v>
      </c>
      <c r="G94" s="144" t="str">
        <f t="shared" si="29"/>
        <v>30.52%</v>
      </c>
      <c r="H94" s="145" t="str">
        <f t="shared" si="29"/>
        <v>25.31%</v>
      </c>
      <c r="I94" s="67" t="str">
        <f t="shared" si="29"/>
        <v>28.17%</v>
      </c>
    </row>
    <row r="95">
      <c r="A95" s="26" t="s">
        <v>570</v>
      </c>
      <c r="B95" s="5" t="s">
        <v>579</v>
      </c>
      <c r="C95" s="46" t="s">
        <v>580</v>
      </c>
      <c r="D95" s="144" t="str">
        <f t="shared" ref="D95:I95" si="30">IF(D29=0,0&amp;"%",ROUND(D62/D29*100,2)&amp;"%")</f>
        <v>100%</v>
      </c>
      <c r="E95" s="144" t="str">
        <f t="shared" si="30"/>
        <v>100%</v>
      </c>
      <c r="F95" s="144" t="str">
        <f t="shared" si="30"/>
        <v>100%</v>
      </c>
      <c r="G95" s="144" t="str">
        <f t="shared" si="30"/>
        <v>100%</v>
      </c>
      <c r="H95" s="145" t="str">
        <f t="shared" si="30"/>
        <v>100%</v>
      </c>
      <c r="I95" s="67" t="str">
        <f t="shared" si="30"/>
        <v>100%</v>
      </c>
    </row>
    <row r="96">
      <c r="A96" s="26" t="s">
        <v>190</v>
      </c>
      <c r="B96" s="5" t="s">
        <v>579</v>
      </c>
      <c r="C96" s="46" t="s">
        <v>580</v>
      </c>
      <c r="D96" s="144" t="str">
        <f t="shared" ref="D96:I96" si="31">IF(D30=0,0&amp;"%",ROUND(D63/D30*100,2)&amp;"%")</f>
        <v>40.94%</v>
      </c>
      <c r="E96" s="144" t="str">
        <f t="shared" si="31"/>
        <v>49.44%</v>
      </c>
      <c r="F96" s="144" t="str">
        <f t="shared" si="31"/>
        <v>52.95%</v>
      </c>
      <c r="G96" s="144" t="str">
        <f t="shared" si="31"/>
        <v>58.04%</v>
      </c>
      <c r="H96" s="145" t="str">
        <f t="shared" si="31"/>
        <v>61.99%</v>
      </c>
      <c r="I96" s="67" t="str">
        <f t="shared" si="31"/>
        <v>51.98%</v>
      </c>
    </row>
    <row r="97">
      <c r="A97" s="26" t="s">
        <v>196</v>
      </c>
      <c r="B97" s="5" t="s">
        <v>579</v>
      </c>
      <c r="C97" s="46" t="s">
        <v>580</v>
      </c>
      <c r="D97" s="144" t="str">
        <f t="shared" ref="D97:I97" si="32">IF(D31=0,0&amp;"%",ROUND(D64/D31*100,2)&amp;"%")</f>
        <v>39.05%</v>
      </c>
      <c r="E97" s="144" t="str">
        <f t="shared" si="32"/>
        <v>45.55%</v>
      </c>
      <c r="F97" s="144" t="str">
        <f t="shared" si="32"/>
        <v>42.86%</v>
      </c>
      <c r="G97" s="144" t="str">
        <f t="shared" si="32"/>
        <v>37.07%</v>
      </c>
      <c r="H97" s="145" t="str">
        <f t="shared" si="32"/>
        <v>37.94%</v>
      </c>
      <c r="I97" s="67" t="str">
        <f t="shared" si="32"/>
        <v>40.27%</v>
      </c>
    </row>
    <row r="98">
      <c r="A98" s="26" t="s">
        <v>209</v>
      </c>
      <c r="B98" s="5" t="s">
        <v>579</v>
      </c>
      <c r="C98" s="46" t="s">
        <v>580</v>
      </c>
      <c r="D98" s="144" t="str">
        <f t="shared" ref="D98:I98" si="33">IF(D32=0,0&amp;"%",ROUND(D65/D32*100,2)&amp;"%")</f>
        <v>52.68%</v>
      </c>
      <c r="E98" s="144" t="str">
        <f t="shared" si="33"/>
        <v>81.57%</v>
      </c>
      <c r="F98" s="144" t="str">
        <f t="shared" si="33"/>
        <v>65.92%</v>
      </c>
      <c r="G98" s="144" t="str">
        <f t="shared" si="33"/>
        <v>86.51%</v>
      </c>
      <c r="H98" s="145" t="str">
        <f t="shared" si="33"/>
        <v>86.51%</v>
      </c>
      <c r="I98" s="67" t="str">
        <f t="shared" si="33"/>
        <v>71.96%</v>
      </c>
    </row>
    <row r="99">
      <c r="A99" s="26" t="s">
        <v>220</v>
      </c>
      <c r="B99" s="5" t="s">
        <v>579</v>
      </c>
      <c r="C99" s="46" t="s">
        <v>580</v>
      </c>
      <c r="D99" s="144" t="str">
        <f t="shared" ref="D99:I99" si="34">IF(D33=0,0&amp;"%",ROUND(D66/D33*100,2)&amp;"%")</f>
        <v>59.41%</v>
      </c>
      <c r="E99" s="144" t="str">
        <f t="shared" si="34"/>
        <v>61.03%</v>
      </c>
      <c r="F99" s="144" t="str">
        <f t="shared" si="34"/>
        <v>67.09%</v>
      </c>
      <c r="G99" s="144" t="str">
        <f t="shared" si="34"/>
        <v>73.37%</v>
      </c>
      <c r="H99" s="145" t="str">
        <f t="shared" si="34"/>
        <v>70.67%</v>
      </c>
      <c r="I99" s="67" t="str">
        <f t="shared" si="34"/>
        <v>65.77%</v>
      </c>
    </row>
    <row r="100">
      <c r="A100" s="26" t="s">
        <v>187</v>
      </c>
      <c r="B100" s="5" t="s">
        <v>579</v>
      </c>
      <c r="C100" s="46" t="s">
        <v>580</v>
      </c>
      <c r="D100" s="144" t="str">
        <f t="shared" ref="D100:I100" si="35">IF(D34=0,0&amp;"%",ROUND(D67/D34*100,2)&amp;"%")</f>
        <v>45.71%</v>
      </c>
      <c r="E100" s="144" t="str">
        <f t="shared" si="35"/>
        <v>48.42%</v>
      </c>
      <c r="F100" s="144" t="str">
        <f t="shared" si="35"/>
        <v>50.43%</v>
      </c>
      <c r="G100" s="144" t="str">
        <f t="shared" si="35"/>
        <v>46.06%</v>
      </c>
      <c r="H100" s="145" t="str">
        <f t="shared" si="35"/>
        <v>44.1%</v>
      </c>
      <c r="I100" s="67" t="str">
        <f t="shared" si="35"/>
        <v>46.86%</v>
      </c>
    </row>
    <row r="101">
      <c r="A101" s="26" t="s">
        <v>198</v>
      </c>
      <c r="B101" s="26" t="s">
        <v>581</v>
      </c>
      <c r="C101" s="65" t="s">
        <v>582</v>
      </c>
      <c r="D101" s="26">
        <v>0.0</v>
      </c>
      <c r="E101" s="26">
        <v>0.0</v>
      </c>
      <c r="F101" s="26">
        <v>0.0</v>
      </c>
      <c r="G101" s="26">
        <v>7.0</v>
      </c>
      <c r="H101" s="57">
        <v>0.0</v>
      </c>
      <c r="I101" s="67">
        <f t="shared" ref="I101:I133" si="36">ROUND(AVERAGE(D101:H101),0)</f>
        <v>1</v>
      </c>
    </row>
    <row r="102">
      <c r="A102" s="26" t="s">
        <v>234</v>
      </c>
      <c r="B102" s="26" t="s">
        <v>581</v>
      </c>
      <c r="C102" s="65" t="s">
        <v>582</v>
      </c>
      <c r="D102" s="69">
        <v>28589.0</v>
      </c>
      <c r="E102" s="69">
        <v>446259.0</v>
      </c>
      <c r="F102" s="69">
        <v>79998.0</v>
      </c>
      <c r="G102" s="69">
        <v>174044.0</v>
      </c>
      <c r="H102" s="140">
        <v>1051216.0</v>
      </c>
      <c r="I102" s="141">
        <f t="shared" si="36"/>
        <v>356021</v>
      </c>
    </row>
    <row r="103">
      <c r="A103" s="26" t="s">
        <v>549</v>
      </c>
      <c r="B103" s="26" t="s">
        <v>581</v>
      </c>
      <c r="C103" s="65" t="s">
        <v>582</v>
      </c>
      <c r="D103" s="26">
        <v>0.0</v>
      </c>
      <c r="E103" s="26">
        <v>0.0</v>
      </c>
      <c r="F103" s="26">
        <v>0.0</v>
      </c>
      <c r="G103" s="69">
        <v>4201.0</v>
      </c>
      <c r="H103" s="140">
        <v>0.0</v>
      </c>
      <c r="I103" s="67">
        <f t="shared" si="36"/>
        <v>840</v>
      </c>
    </row>
    <row r="104">
      <c r="A104" s="26" t="s">
        <v>231</v>
      </c>
      <c r="B104" s="26" t="s">
        <v>581</v>
      </c>
      <c r="C104" s="65" t="s">
        <v>582</v>
      </c>
      <c r="D104" s="26">
        <v>220.0</v>
      </c>
      <c r="E104" s="26">
        <v>380.0</v>
      </c>
      <c r="F104" s="69">
        <v>2058.0</v>
      </c>
      <c r="G104" s="69">
        <v>20.0</v>
      </c>
      <c r="H104" s="57">
        <v>0.0</v>
      </c>
      <c r="I104" s="67">
        <f t="shared" si="36"/>
        <v>536</v>
      </c>
    </row>
    <row r="105">
      <c r="A105" s="26" t="s">
        <v>300</v>
      </c>
      <c r="B105" s="26" t="s">
        <v>581</v>
      </c>
      <c r="C105" s="65" t="s">
        <v>582</v>
      </c>
      <c r="D105" s="26">
        <v>0.0</v>
      </c>
      <c r="E105" s="26">
        <v>0.0</v>
      </c>
      <c r="F105" s="26">
        <v>0.0</v>
      </c>
      <c r="G105" s="26">
        <v>0.0</v>
      </c>
      <c r="H105" s="57">
        <v>920.0</v>
      </c>
      <c r="I105" s="67">
        <f t="shared" si="36"/>
        <v>184</v>
      </c>
    </row>
    <row r="106">
      <c r="A106" s="26" t="s">
        <v>204</v>
      </c>
      <c r="B106" s="26" t="s">
        <v>581</v>
      </c>
      <c r="C106" s="65" t="s">
        <v>582</v>
      </c>
      <c r="D106" s="69">
        <v>96622.0</v>
      </c>
      <c r="E106" s="69">
        <v>114970.0</v>
      </c>
      <c r="F106" s="69">
        <v>85835.0</v>
      </c>
      <c r="G106" s="69">
        <v>25235.0</v>
      </c>
      <c r="H106" s="140">
        <v>13678.0</v>
      </c>
      <c r="I106" s="141">
        <f t="shared" si="36"/>
        <v>67268</v>
      </c>
    </row>
    <row r="107">
      <c r="A107" s="26" t="s">
        <v>553</v>
      </c>
      <c r="B107" s="26" t="s">
        <v>581</v>
      </c>
      <c r="C107" s="65" t="s">
        <v>582</v>
      </c>
      <c r="D107" s="26">
        <v>0.0</v>
      </c>
      <c r="E107" s="26">
        <v>0.0</v>
      </c>
      <c r="F107" s="26">
        <v>0.0</v>
      </c>
      <c r="G107" s="26">
        <v>0.0</v>
      </c>
      <c r="H107" s="57">
        <v>0.0</v>
      </c>
      <c r="I107" s="67">
        <f t="shared" si="36"/>
        <v>0</v>
      </c>
    </row>
    <row r="108">
      <c r="A108" s="26" t="s">
        <v>363</v>
      </c>
      <c r="B108" s="26" t="s">
        <v>581</v>
      </c>
      <c r="C108" s="65" t="s">
        <v>582</v>
      </c>
      <c r="D108" s="69">
        <v>9403.0</v>
      </c>
      <c r="E108" s="69">
        <v>0.0</v>
      </c>
      <c r="F108" s="26">
        <v>0.0</v>
      </c>
      <c r="G108" s="26">
        <v>0.0</v>
      </c>
      <c r="H108" s="57">
        <v>0.0</v>
      </c>
      <c r="I108" s="141">
        <f t="shared" si="36"/>
        <v>1881</v>
      </c>
    </row>
    <row r="109">
      <c r="A109" s="26" t="s">
        <v>244</v>
      </c>
      <c r="B109" s="26" t="s">
        <v>581</v>
      </c>
      <c r="C109" s="65" t="s">
        <v>582</v>
      </c>
      <c r="D109" s="26">
        <v>0.0</v>
      </c>
      <c r="E109" s="26">
        <v>0.0</v>
      </c>
      <c r="F109" s="26">
        <v>0.0</v>
      </c>
      <c r="G109" s="26">
        <v>0.0</v>
      </c>
      <c r="H109" s="57">
        <v>0.0</v>
      </c>
      <c r="I109" s="67">
        <f t="shared" si="36"/>
        <v>0</v>
      </c>
    </row>
    <row r="110">
      <c r="A110" s="26" t="s">
        <v>557</v>
      </c>
      <c r="B110" s="26" t="s">
        <v>581</v>
      </c>
      <c r="C110" s="65" t="s">
        <v>582</v>
      </c>
      <c r="D110" s="26">
        <v>0.0</v>
      </c>
      <c r="E110" s="26">
        <v>0.0</v>
      </c>
      <c r="F110" s="26">
        <v>0.0</v>
      </c>
      <c r="G110" s="26">
        <v>0.0</v>
      </c>
      <c r="H110" s="57">
        <v>0.0</v>
      </c>
      <c r="I110" s="67">
        <f t="shared" si="36"/>
        <v>0</v>
      </c>
    </row>
    <row r="111">
      <c r="A111" s="26" t="s">
        <v>263</v>
      </c>
      <c r="B111" s="26" t="s">
        <v>581</v>
      </c>
      <c r="C111" s="65" t="s">
        <v>582</v>
      </c>
      <c r="D111" s="26">
        <v>0.0</v>
      </c>
      <c r="E111" s="26">
        <v>0.0</v>
      </c>
      <c r="F111" s="69">
        <v>1436.0</v>
      </c>
      <c r="G111" s="69">
        <v>0.0</v>
      </c>
      <c r="H111" s="57">
        <v>0.0</v>
      </c>
      <c r="I111" s="67">
        <f t="shared" si="36"/>
        <v>287</v>
      </c>
    </row>
    <row r="112">
      <c r="A112" s="26" t="s">
        <v>217</v>
      </c>
      <c r="B112" s="26" t="s">
        <v>581</v>
      </c>
      <c r="C112" s="65" t="s">
        <v>582</v>
      </c>
      <c r="D112" s="26">
        <v>0.0</v>
      </c>
      <c r="E112" s="26">
        <v>184.0</v>
      </c>
      <c r="F112" s="26">
        <v>0.0</v>
      </c>
      <c r="G112" s="26">
        <v>0.0</v>
      </c>
      <c r="H112" s="57">
        <v>0.0</v>
      </c>
      <c r="I112" s="67">
        <f t="shared" si="36"/>
        <v>37</v>
      </c>
    </row>
    <row r="113">
      <c r="A113" s="26" t="s">
        <v>192</v>
      </c>
      <c r="B113" s="26" t="s">
        <v>581</v>
      </c>
      <c r="C113" s="65" t="s">
        <v>582</v>
      </c>
      <c r="D113" s="69">
        <v>25496.0</v>
      </c>
      <c r="E113" s="69">
        <v>0.0</v>
      </c>
      <c r="F113" s="26">
        <v>890.0</v>
      </c>
      <c r="G113" s="26">
        <v>560.0</v>
      </c>
      <c r="H113" s="140">
        <v>19722.0</v>
      </c>
      <c r="I113" s="141">
        <f t="shared" si="36"/>
        <v>9334</v>
      </c>
    </row>
    <row r="114">
      <c r="A114" s="26" t="s">
        <v>560</v>
      </c>
      <c r="B114" s="26" t="s">
        <v>581</v>
      </c>
      <c r="C114" s="65" t="s">
        <v>582</v>
      </c>
      <c r="D114" s="26">
        <v>0.0</v>
      </c>
      <c r="E114" s="26">
        <v>0.0</v>
      </c>
      <c r="F114" s="26">
        <v>0.0</v>
      </c>
      <c r="G114" s="26">
        <v>0.0</v>
      </c>
      <c r="H114" s="57">
        <v>0.0</v>
      </c>
      <c r="I114" s="67">
        <f t="shared" si="36"/>
        <v>0</v>
      </c>
    </row>
    <row r="115">
      <c r="A115" s="26" t="s">
        <v>202</v>
      </c>
      <c r="B115" s="26" t="s">
        <v>581</v>
      </c>
      <c r="C115" s="65" t="s">
        <v>582</v>
      </c>
      <c r="D115" s="69">
        <v>20014.0</v>
      </c>
      <c r="E115" s="69">
        <v>2208.0</v>
      </c>
      <c r="F115" s="69">
        <v>2767.0</v>
      </c>
      <c r="G115" s="69">
        <v>40.0</v>
      </c>
      <c r="H115" s="57">
        <v>0.0</v>
      </c>
      <c r="I115" s="141">
        <f t="shared" si="36"/>
        <v>5006</v>
      </c>
    </row>
    <row r="116">
      <c r="A116" s="26" t="s">
        <v>214</v>
      </c>
      <c r="B116" s="26" t="s">
        <v>581</v>
      </c>
      <c r="C116" s="65" t="s">
        <v>582</v>
      </c>
      <c r="D116" s="26">
        <v>40.0</v>
      </c>
      <c r="E116" s="69">
        <v>4939.0</v>
      </c>
      <c r="F116" s="69">
        <v>0.0</v>
      </c>
      <c r="G116" s="69">
        <v>1477.0</v>
      </c>
      <c r="H116" s="140">
        <v>6590.0</v>
      </c>
      <c r="I116" s="67">
        <f t="shared" si="36"/>
        <v>2609</v>
      </c>
    </row>
    <row r="117">
      <c r="A117" s="26" t="s">
        <v>250</v>
      </c>
      <c r="B117" s="26" t="s">
        <v>581</v>
      </c>
      <c r="C117" s="65" t="s">
        <v>582</v>
      </c>
      <c r="D117" s="69">
        <v>1029.0</v>
      </c>
      <c r="E117" s="69">
        <v>35935.0</v>
      </c>
      <c r="F117" s="69">
        <v>165438.0</v>
      </c>
      <c r="G117" s="69">
        <v>78695.0</v>
      </c>
      <c r="H117" s="140">
        <v>22939.0</v>
      </c>
      <c r="I117" s="141">
        <f t="shared" si="36"/>
        <v>60807</v>
      </c>
    </row>
    <row r="118">
      <c r="A118" s="26" t="s">
        <v>222</v>
      </c>
      <c r="B118" s="26" t="s">
        <v>581</v>
      </c>
      <c r="C118" s="65" t="s">
        <v>582</v>
      </c>
      <c r="D118" s="26">
        <v>0.0</v>
      </c>
      <c r="E118" s="26">
        <v>0.0</v>
      </c>
      <c r="F118" s="26">
        <v>0.0</v>
      </c>
      <c r="G118" s="26">
        <v>0.0</v>
      </c>
      <c r="H118" s="57">
        <v>94.0</v>
      </c>
      <c r="I118" s="67">
        <f t="shared" si="36"/>
        <v>19</v>
      </c>
    </row>
    <row r="119">
      <c r="A119" s="26" t="s">
        <v>286</v>
      </c>
      <c r="B119" s="26" t="s">
        <v>581</v>
      </c>
      <c r="C119" s="65" t="s">
        <v>582</v>
      </c>
      <c r="D119" s="69">
        <v>84040.0</v>
      </c>
      <c r="E119" s="69">
        <v>198990.0</v>
      </c>
      <c r="F119" s="69">
        <v>242772.0</v>
      </c>
      <c r="G119" s="69">
        <v>194295.0</v>
      </c>
      <c r="H119" s="140">
        <v>57820.0</v>
      </c>
      <c r="I119" s="141">
        <f t="shared" si="36"/>
        <v>155583</v>
      </c>
    </row>
    <row r="120">
      <c r="A120" s="26" t="s">
        <v>206</v>
      </c>
      <c r="B120" s="26" t="s">
        <v>581</v>
      </c>
      <c r="C120" s="65" t="s">
        <v>582</v>
      </c>
      <c r="D120" s="69">
        <v>24817.0</v>
      </c>
      <c r="E120" s="69">
        <v>13876.0</v>
      </c>
      <c r="F120" s="69">
        <v>18278.0</v>
      </c>
      <c r="G120" s="69">
        <v>50797.0</v>
      </c>
      <c r="H120" s="140">
        <v>86861.0</v>
      </c>
      <c r="I120" s="141">
        <f t="shared" si="36"/>
        <v>38926</v>
      </c>
    </row>
    <row r="121">
      <c r="A121" s="26" t="s">
        <v>398</v>
      </c>
      <c r="B121" s="26" t="s">
        <v>581</v>
      </c>
      <c r="C121" s="65" t="s">
        <v>582</v>
      </c>
      <c r="D121" s="26">
        <v>0.0</v>
      </c>
      <c r="E121" s="26">
        <v>0.0</v>
      </c>
      <c r="F121" s="26">
        <v>0.0</v>
      </c>
      <c r="G121" s="26">
        <v>0.0</v>
      </c>
      <c r="H121" s="57">
        <v>0.0</v>
      </c>
      <c r="I121" s="67">
        <f t="shared" si="36"/>
        <v>0</v>
      </c>
    </row>
    <row r="122">
      <c r="A122" s="26" t="s">
        <v>194</v>
      </c>
      <c r="B122" s="26" t="s">
        <v>581</v>
      </c>
      <c r="C122" s="65" t="s">
        <v>582</v>
      </c>
      <c r="D122" s="69">
        <v>19.0</v>
      </c>
      <c r="E122" s="26">
        <v>520.0</v>
      </c>
      <c r="F122" s="26">
        <v>3.0</v>
      </c>
      <c r="G122" s="69">
        <v>9671.0</v>
      </c>
      <c r="H122" s="140">
        <v>2173.0</v>
      </c>
      <c r="I122" s="141">
        <f t="shared" si="36"/>
        <v>2477</v>
      </c>
    </row>
    <row r="123">
      <c r="A123" s="26" t="s">
        <v>256</v>
      </c>
      <c r="B123" s="26" t="s">
        <v>581</v>
      </c>
      <c r="C123" s="65" t="s">
        <v>582</v>
      </c>
      <c r="D123" s="26">
        <v>0.0</v>
      </c>
      <c r="E123" s="69">
        <v>1786.0</v>
      </c>
      <c r="F123" s="69">
        <v>1238.0</v>
      </c>
      <c r="G123" s="69">
        <v>75.0</v>
      </c>
      <c r="H123" s="57">
        <v>308.0</v>
      </c>
      <c r="I123" s="67">
        <f t="shared" si="36"/>
        <v>681</v>
      </c>
    </row>
    <row r="124">
      <c r="A124" s="26" t="s">
        <v>200</v>
      </c>
      <c r="B124" s="26" t="s">
        <v>581</v>
      </c>
      <c r="C124" s="65" t="s">
        <v>582</v>
      </c>
      <c r="D124" s="69">
        <v>0.0</v>
      </c>
      <c r="E124" s="26">
        <v>0.0</v>
      </c>
      <c r="F124" s="69">
        <v>4921.0</v>
      </c>
      <c r="G124" s="69">
        <v>0.0</v>
      </c>
      <c r="H124" s="140">
        <v>5341.0</v>
      </c>
      <c r="I124" s="141">
        <f t="shared" si="36"/>
        <v>2052</v>
      </c>
    </row>
    <row r="125">
      <c r="A125" s="26" t="s">
        <v>567</v>
      </c>
      <c r="B125" s="26" t="s">
        <v>581</v>
      </c>
      <c r="C125" s="65" t="s">
        <v>582</v>
      </c>
      <c r="D125" s="26">
        <v>0.0</v>
      </c>
      <c r="E125" s="26">
        <v>0.0</v>
      </c>
      <c r="F125" s="26">
        <v>0.0</v>
      </c>
      <c r="G125" s="26">
        <v>0.0</v>
      </c>
      <c r="H125" s="57">
        <v>0.0</v>
      </c>
      <c r="I125" s="67">
        <f t="shared" si="36"/>
        <v>0</v>
      </c>
    </row>
    <row r="126">
      <c r="A126" s="26" t="s">
        <v>260</v>
      </c>
      <c r="B126" s="26" t="s">
        <v>581</v>
      </c>
      <c r="C126" s="65" t="s">
        <v>582</v>
      </c>
      <c r="D126" s="69">
        <v>0.0</v>
      </c>
      <c r="E126" s="26">
        <v>0.0</v>
      </c>
      <c r="F126" s="26">
        <v>0.0</v>
      </c>
      <c r="G126" s="26">
        <v>0.0</v>
      </c>
      <c r="H126" s="57">
        <v>0.0</v>
      </c>
      <c r="I126" s="141">
        <f t="shared" si="36"/>
        <v>0</v>
      </c>
    </row>
    <row r="127">
      <c r="A127" s="26" t="s">
        <v>396</v>
      </c>
      <c r="B127" s="26" t="s">
        <v>581</v>
      </c>
      <c r="C127" s="65" t="s">
        <v>582</v>
      </c>
      <c r="D127" s="26">
        <v>720.0</v>
      </c>
      <c r="E127" s="26">
        <v>0.0</v>
      </c>
      <c r="F127" s="69">
        <v>4436.0</v>
      </c>
      <c r="G127" s="69">
        <v>2240.0</v>
      </c>
      <c r="H127" s="140">
        <v>320.0</v>
      </c>
      <c r="I127" s="67">
        <f t="shared" si="36"/>
        <v>1543</v>
      </c>
    </row>
    <row r="128">
      <c r="A128" s="26" t="s">
        <v>570</v>
      </c>
      <c r="B128" s="26" t="s">
        <v>581</v>
      </c>
      <c r="C128" s="65" t="s">
        <v>582</v>
      </c>
      <c r="D128" s="26">
        <v>0.0</v>
      </c>
      <c r="E128" s="26">
        <v>0.0</v>
      </c>
      <c r="F128" s="26">
        <v>0.0</v>
      </c>
      <c r="G128" s="26">
        <v>0.0</v>
      </c>
      <c r="H128" s="57">
        <v>0.0</v>
      </c>
      <c r="I128" s="67">
        <f t="shared" si="36"/>
        <v>0</v>
      </c>
    </row>
    <row r="129">
      <c r="A129" s="26" t="s">
        <v>190</v>
      </c>
      <c r="B129" s="26" t="s">
        <v>581</v>
      </c>
      <c r="C129" s="65" t="s">
        <v>582</v>
      </c>
      <c r="D129" s="26">
        <v>0.0</v>
      </c>
      <c r="E129" s="26">
        <v>0.0</v>
      </c>
      <c r="F129" s="69">
        <v>3770.0</v>
      </c>
      <c r="G129" s="69">
        <v>0.0</v>
      </c>
      <c r="H129" s="140">
        <v>4242.0</v>
      </c>
      <c r="I129" s="67">
        <f t="shared" si="36"/>
        <v>1602</v>
      </c>
    </row>
    <row r="130">
      <c r="A130" s="26" t="s">
        <v>196</v>
      </c>
      <c r="B130" s="26" t="s">
        <v>581</v>
      </c>
      <c r="C130" s="65" t="s">
        <v>582</v>
      </c>
      <c r="D130" s="69">
        <v>41447.0</v>
      </c>
      <c r="E130" s="69">
        <v>30952.0</v>
      </c>
      <c r="F130" s="69">
        <v>117408.0</v>
      </c>
      <c r="G130" s="69">
        <v>488601.0</v>
      </c>
      <c r="H130" s="140">
        <v>30751.0</v>
      </c>
      <c r="I130" s="141">
        <f t="shared" si="36"/>
        <v>141832</v>
      </c>
    </row>
    <row r="131">
      <c r="A131" s="26" t="s">
        <v>209</v>
      </c>
      <c r="B131" s="26" t="s">
        <v>581</v>
      </c>
      <c r="C131" s="65" t="s">
        <v>582</v>
      </c>
      <c r="D131" s="26">
        <v>0.0</v>
      </c>
      <c r="E131" s="26">
        <v>0.0</v>
      </c>
      <c r="F131" s="26">
        <v>0.0</v>
      </c>
      <c r="G131" s="26">
        <v>0.0</v>
      </c>
      <c r="H131" s="57">
        <v>0.0</v>
      </c>
      <c r="I131" s="67">
        <f t="shared" si="36"/>
        <v>0</v>
      </c>
    </row>
    <row r="132">
      <c r="A132" s="26" t="s">
        <v>220</v>
      </c>
      <c r="B132" s="26" t="s">
        <v>581</v>
      </c>
      <c r="C132" s="65" t="s">
        <v>582</v>
      </c>
      <c r="D132" s="26">
        <v>0.0</v>
      </c>
      <c r="E132" s="26">
        <v>0.0</v>
      </c>
      <c r="F132" s="26">
        <v>210.0</v>
      </c>
      <c r="G132" s="26">
        <v>0.0</v>
      </c>
      <c r="H132" s="57">
        <v>0.0</v>
      </c>
      <c r="I132" s="67">
        <f t="shared" si="36"/>
        <v>42</v>
      </c>
    </row>
    <row r="133">
      <c r="A133" s="26" t="s">
        <v>187</v>
      </c>
      <c r="B133" s="26" t="s">
        <v>581</v>
      </c>
      <c r="C133" s="65" t="s">
        <v>582</v>
      </c>
      <c r="D133" s="69">
        <v>244861.0</v>
      </c>
      <c r="E133" s="69">
        <v>263219.0</v>
      </c>
      <c r="F133" s="69">
        <v>521911.0</v>
      </c>
      <c r="G133" s="69">
        <v>1215948.0</v>
      </c>
      <c r="H133" s="140">
        <v>568987.0</v>
      </c>
      <c r="I133" s="141">
        <f t="shared" si="36"/>
        <v>562985</v>
      </c>
    </row>
    <row r="134">
      <c r="A134" s="26" t="s">
        <v>198</v>
      </c>
      <c r="B134" s="26" t="s">
        <v>583</v>
      </c>
      <c r="C134" s="65" t="s">
        <v>584</v>
      </c>
      <c r="D134" s="26">
        <v>0.0</v>
      </c>
      <c r="E134" s="26">
        <v>0.0</v>
      </c>
      <c r="F134" s="26">
        <v>0.0</v>
      </c>
      <c r="G134" s="26">
        <v>0.0</v>
      </c>
      <c r="H134" s="57">
        <v>0.0</v>
      </c>
      <c r="I134" s="67">
        <f t="shared" ref="I134:I166" si="37">IF(SUM(G134:H134)-SUM(G167:H167) &gt; 0,SUM(G134:H134)-SUM(G167:H167),0)</f>
        <v>0</v>
      </c>
    </row>
    <row r="135">
      <c r="A135" s="26" t="s">
        <v>234</v>
      </c>
      <c r="B135" s="26" t="s">
        <v>583</v>
      </c>
      <c r="C135" s="65" t="s">
        <v>584</v>
      </c>
      <c r="D135" s="26">
        <v>3.0</v>
      </c>
      <c r="E135" s="26">
        <v>4.0</v>
      </c>
      <c r="F135" s="26">
        <v>10.0</v>
      </c>
      <c r="G135" s="26">
        <v>16.0</v>
      </c>
      <c r="H135" s="57">
        <v>12.0</v>
      </c>
      <c r="I135" s="67">
        <f t="shared" si="37"/>
        <v>9</v>
      </c>
    </row>
    <row r="136">
      <c r="A136" s="26" t="s">
        <v>549</v>
      </c>
      <c r="B136" s="26" t="s">
        <v>583</v>
      </c>
      <c r="C136" s="65" t="s">
        <v>584</v>
      </c>
      <c r="D136" s="26">
        <v>0.0</v>
      </c>
      <c r="E136" s="26">
        <v>0.0</v>
      </c>
      <c r="F136" s="26">
        <v>0.0</v>
      </c>
      <c r="G136" s="26">
        <v>0.0</v>
      </c>
      <c r="H136" s="57">
        <v>0.0</v>
      </c>
      <c r="I136" s="67">
        <f t="shared" si="37"/>
        <v>0</v>
      </c>
    </row>
    <row r="137">
      <c r="A137" s="26" t="s">
        <v>231</v>
      </c>
      <c r="B137" s="26" t="s">
        <v>583</v>
      </c>
      <c r="C137" s="65" t="s">
        <v>584</v>
      </c>
      <c r="D137" s="26">
        <v>3.0</v>
      </c>
      <c r="E137" s="26">
        <v>0.0</v>
      </c>
      <c r="F137" s="26">
        <v>9.0</v>
      </c>
      <c r="G137" s="26">
        <v>2.0</v>
      </c>
      <c r="H137" s="57">
        <v>0.0</v>
      </c>
      <c r="I137" s="67">
        <f t="shared" si="37"/>
        <v>2</v>
      </c>
    </row>
    <row r="138">
      <c r="A138" s="26" t="s">
        <v>300</v>
      </c>
      <c r="B138" s="26" t="s">
        <v>583</v>
      </c>
      <c r="C138" s="65" t="s">
        <v>584</v>
      </c>
      <c r="D138" s="26">
        <v>28.0</v>
      </c>
      <c r="E138" s="26">
        <v>64.0</v>
      </c>
      <c r="F138" s="26">
        <v>117.0</v>
      </c>
      <c r="G138" s="26">
        <v>239.0</v>
      </c>
      <c r="H138" s="57">
        <v>195.0</v>
      </c>
      <c r="I138" s="67">
        <f t="shared" si="37"/>
        <v>246</v>
      </c>
    </row>
    <row r="139">
      <c r="A139" s="26" t="s">
        <v>204</v>
      </c>
      <c r="B139" s="26" t="s">
        <v>583</v>
      </c>
      <c r="C139" s="65" t="s">
        <v>584</v>
      </c>
      <c r="D139" s="26">
        <v>218.0</v>
      </c>
      <c r="E139" s="26">
        <v>319.0</v>
      </c>
      <c r="F139" s="26">
        <v>402.0</v>
      </c>
      <c r="G139" s="26">
        <v>354.0</v>
      </c>
      <c r="H139" s="57">
        <v>250.0</v>
      </c>
      <c r="I139" s="67">
        <f t="shared" si="37"/>
        <v>221</v>
      </c>
    </row>
    <row r="140">
      <c r="A140" s="26" t="s">
        <v>553</v>
      </c>
      <c r="B140" s="26" t="s">
        <v>583</v>
      </c>
      <c r="C140" s="65" t="s">
        <v>584</v>
      </c>
      <c r="D140" s="26">
        <v>0.0</v>
      </c>
      <c r="E140" s="26">
        <v>0.0</v>
      </c>
      <c r="F140" s="26">
        <v>0.0</v>
      </c>
      <c r="G140" s="26">
        <v>0.0</v>
      </c>
      <c r="H140" s="57">
        <v>0.0</v>
      </c>
      <c r="I140" s="67">
        <f t="shared" si="37"/>
        <v>0</v>
      </c>
    </row>
    <row r="141">
      <c r="A141" s="26" t="s">
        <v>363</v>
      </c>
      <c r="B141" s="26" t="s">
        <v>583</v>
      </c>
      <c r="C141" s="65" t="s">
        <v>584</v>
      </c>
      <c r="D141" s="26">
        <v>0.0</v>
      </c>
      <c r="E141" s="26">
        <v>2.0</v>
      </c>
      <c r="F141" s="26">
        <v>0.0</v>
      </c>
      <c r="G141" s="26">
        <v>0.0</v>
      </c>
      <c r="H141" s="57">
        <v>0.0</v>
      </c>
      <c r="I141" s="67">
        <f t="shared" si="37"/>
        <v>0</v>
      </c>
    </row>
    <row r="142">
      <c r="A142" s="26" t="s">
        <v>244</v>
      </c>
      <c r="B142" s="26" t="s">
        <v>583</v>
      </c>
      <c r="C142" s="65" t="s">
        <v>584</v>
      </c>
      <c r="D142" s="26">
        <v>0.0</v>
      </c>
      <c r="E142" s="26">
        <v>0.0</v>
      </c>
      <c r="F142" s="26">
        <v>0.0</v>
      </c>
      <c r="G142" s="26">
        <v>0.0</v>
      </c>
      <c r="H142" s="57">
        <v>0.0</v>
      </c>
      <c r="I142" s="67">
        <f t="shared" si="37"/>
        <v>0</v>
      </c>
    </row>
    <row r="143">
      <c r="A143" s="26" t="s">
        <v>557</v>
      </c>
      <c r="B143" s="26" t="s">
        <v>583</v>
      </c>
      <c r="C143" s="65" t="s">
        <v>584</v>
      </c>
      <c r="D143" s="26">
        <v>0.0</v>
      </c>
      <c r="E143" s="26">
        <v>0.0</v>
      </c>
      <c r="F143" s="26">
        <v>0.0</v>
      </c>
      <c r="G143" s="26">
        <v>0.0</v>
      </c>
      <c r="H143" s="57">
        <v>0.0</v>
      </c>
      <c r="I143" s="67">
        <f t="shared" si="37"/>
        <v>0</v>
      </c>
    </row>
    <row r="144">
      <c r="A144" s="26" t="s">
        <v>263</v>
      </c>
      <c r="B144" s="26" t="s">
        <v>583</v>
      </c>
      <c r="C144" s="65" t="s">
        <v>584</v>
      </c>
      <c r="D144" s="26">
        <v>0.0</v>
      </c>
      <c r="E144" s="26">
        <v>1.0</v>
      </c>
      <c r="F144" s="26">
        <v>0.0</v>
      </c>
      <c r="G144" s="26">
        <v>1.0</v>
      </c>
      <c r="H144" s="57">
        <v>0.0</v>
      </c>
      <c r="I144" s="67">
        <f t="shared" si="37"/>
        <v>0</v>
      </c>
    </row>
    <row r="145">
      <c r="A145" s="26" t="s">
        <v>217</v>
      </c>
      <c r="B145" s="26" t="s">
        <v>583</v>
      </c>
      <c r="C145" s="65" t="s">
        <v>584</v>
      </c>
      <c r="D145" s="26">
        <v>0.0</v>
      </c>
      <c r="E145" s="26">
        <v>0.0</v>
      </c>
      <c r="F145" s="26">
        <v>0.0</v>
      </c>
      <c r="G145" s="26">
        <v>0.0</v>
      </c>
      <c r="H145" s="57">
        <v>0.0</v>
      </c>
      <c r="I145" s="67">
        <f t="shared" si="37"/>
        <v>0</v>
      </c>
    </row>
    <row r="146">
      <c r="A146" s="26" t="s">
        <v>192</v>
      </c>
      <c r="B146" s="26" t="s">
        <v>583</v>
      </c>
      <c r="C146" s="65" t="s">
        <v>584</v>
      </c>
      <c r="D146" s="26">
        <v>3.0</v>
      </c>
      <c r="E146" s="26">
        <v>0.0</v>
      </c>
      <c r="F146" s="26">
        <v>2.0</v>
      </c>
      <c r="G146" s="26">
        <v>0.0</v>
      </c>
      <c r="H146" s="57">
        <v>6.0</v>
      </c>
      <c r="I146" s="67">
        <f t="shared" si="37"/>
        <v>5</v>
      </c>
    </row>
    <row r="147">
      <c r="A147" s="26" t="s">
        <v>560</v>
      </c>
      <c r="B147" s="26" t="s">
        <v>583</v>
      </c>
      <c r="C147" s="65" t="s">
        <v>584</v>
      </c>
      <c r="D147" s="26">
        <v>0.0</v>
      </c>
      <c r="E147" s="26">
        <v>0.0</v>
      </c>
      <c r="F147" s="26">
        <v>0.0</v>
      </c>
      <c r="G147" s="26">
        <v>0.0</v>
      </c>
      <c r="H147" s="57">
        <v>0.0</v>
      </c>
      <c r="I147" s="67">
        <f t="shared" si="37"/>
        <v>0</v>
      </c>
    </row>
    <row r="148">
      <c r="A148" s="26" t="s">
        <v>202</v>
      </c>
      <c r="B148" s="26" t="s">
        <v>583</v>
      </c>
      <c r="C148" s="65" t="s">
        <v>584</v>
      </c>
      <c r="D148" s="26">
        <v>0.0</v>
      </c>
      <c r="E148" s="26">
        <v>0.0</v>
      </c>
      <c r="F148" s="26">
        <v>0.0</v>
      </c>
      <c r="G148" s="26">
        <v>0.0</v>
      </c>
      <c r="H148" s="57">
        <v>0.0</v>
      </c>
      <c r="I148" s="67">
        <f t="shared" si="37"/>
        <v>0</v>
      </c>
    </row>
    <row r="149">
      <c r="A149" s="26" t="s">
        <v>214</v>
      </c>
      <c r="B149" s="26" t="s">
        <v>583</v>
      </c>
      <c r="C149" s="65" t="s">
        <v>584</v>
      </c>
      <c r="D149" s="26">
        <v>6.0</v>
      </c>
      <c r="E149" s="26">
        <v>3.0</v>
      </c>
      <c r="F149" s="26">
        <v>3.0</v>
      </c>
      <c r="G149" s="26">
        <v>0.0</v>
      </c>
      <c r="H149" s="57">
        <v>2.0</v>
      </c>
      <c r="I149" s="67">
        <f t="shared" si="37"/>
        <v>2</v>
      </c>
    </row>
    <row r="150">
      <c r="A150" s="26" t="s">
        <v>250</v>
      </c>
      <c r="B150" s="26" t="s">
        <v>583</v>
      </c>
      <c r="C150" s="65" t="s">
        <v>584</v>
      </c>
      <c r="D150" s="26">
        <v>5.0</v>
      </c>
      <c r="E150" s="26">
        <v>6.0</v>
      </c>
      <c r="F150" s="26">
        <v>14.0</v>
      </c>
      <c r="G150" s="26">
        <v>9.0</v>
      </c>
      <c r="H150" s="57">
        <v>11.0</v>
      </c>
      <c r="I150" s="67">
        <f t="shared" si="37"/>
        <v>10</v>
      </c>
    </row>
    <row r="151">
      <c r="A151" s="26" t="s">
        <v>222</v>
      </c>
      <c r="B151" s="26" t="s">
        <v>583</v>
      </c>
      <c r="C151" s="65" t="s">
        <v>584</v>
      </c>
      <c r="D151" s="26">
        <v>0.0</v>
      </c>
      <c r="E151" s="26">
        <v>0.0</v>
      </c>
      <c r="F151" s="26">
        <v>0.0</v>
      </c>
      <c r="G151" s="26">
        <v>0.0</v>
      </c>
      <c r="H151" s="57">
        <v>0.0</v>
      </c>
      <c r="I151" s="67">
        <f t="shared" si="37"/>
        <v>0</v>
      </c>
    </row>
    <row r="152">
      <c r="A152" s="26" t="s">
        <v>286</v>
      </c>
      <c r="B152" s="26" t="s">
        <v>583</v>
      </c>
      <c r="C152" s="65" t="s">
        <v>584</v>
      </c>
      <c r="D152" s="26">
        <v>3.0</v>
      </c>
      <c r="E152" s="26">
        <v>3.0</v>
      </c>
      <c r="F152" s="26">
        <v>2.0</v>
      </c>
      <c r="G152" s="26">
        <v>3.0</v>
      </c>
      <c r="H152" s="57">
        <v>3.0</v>
      </c>
      <c r="I152" s="67">
        <f t="shared" si="37"/>
        <v>4</v>
      </c>
    </row>
    <row r="153">
      <c r="A153" s="26" t="s">
        <v>206</v>
      </c>
      <c r="B153" s="26" t="s">
        <v>583</v>
      </c>
      <c r="C153" s="65" t="s">
        <v>584</v>
      </c>
      <c r="D153" s="26">
        <v>891.0</v>
      </c>
      <c r="E153" s="26">
        <v>545.0</v>
      </c>
      <c r="F153" s="69">
        <v>1198.0</v>
      </c>
      <c r="G153" s="69">
        <v>1420.0</v>
      </c>
      <c r="H153" s="140">
        <v>2460.0</v>
      </c>
      <c r="I153" s="141">
        <f t="shared" si="37"/>
        <v>2324</v>
      </c>
    </row>
    <row r="154">
      <c r="A154" s="26" t="s">
        <v>398</v>
      </c>
      <c r="B154" s="26" t="s">
        <v>583</v>
      </c>
      <c r="C154" s="65" t="s">
        <v>584</v>
      </c>
      <c r="D154" s="26">
        <v>0.0</v>
      </c>
      <c r="E154" s="26">
        <v>0.0</v>
      </c>
      <c r="F154" s="26">
        <v>0.0</v>
      </c>
      <c r="G154" s="26">
        <v>0.0</v>
      </c>
      <c r="H154" s="57">
        <v>0.0</v>
      </c>
      <c r="I154" s="67">
        <f t="shared" si="37"/>
        <v>0</v>
      </c>
    </row>
    <row r="155">
      <c r="A155" s="26" t="s">
        <v>194</v>
      </c>
      <c r="B155" s="26" t="s">
        <v>583</v>
      </c>
      <c r="C155" s="65" t="s">
        <v>584</v>
      </c>
      <c r="D155" s="26">
        <v>241.0</v>
      </c>
      <c r="E155" s="26">
        <v>263.0</v>
      </c>
      <c r="F155" s="26">
        <v>331.0</v>
      </c>
      <c r="G155" s="26">
        <v>299.0</v>
      </c>
      <c r="H155" s="57">
        <v>231.0</v>
      </c>
      <c r="I155" s="67">
        <f t="shared" si="37"/>
        <v>87</v>
      </c>
    </row>
    <row r="156">
      <c r="A156" s="26" t="s">
        <v>256</v>
      </c>
      <c r="B156" s="26" t="s">
        <v>583</v>
      </c>
      <c r="C156" s="65" t="s">
        <v>584</v>
      </c>
      <c r="D156" s="26">
        <v>0.0</v>
      </c>
      <c r="E156" s="26">
        <v>0.0</v>
      </c>
      <c r="F156" s="26">
        <v>0.0</v>
      </c>
      <c r="G156" s="26">
        <v>12.0</v>
      </c>
      <c r="H156" s="57">
        <v>0.0</v>
      </c>
      <c r="I156" s="67">
        <f t="shared" si="37"/>
        <v>8</v>
      </c>
    </row>
    <row r="157">
      <c r="A157" s="26" t="s">
        <v>200</v>
      </c>
      <c r="B157" s="26" t="s">
        <v>583</v>
      </c>
      <c r="C157" s="65" t="s">
        <v>584</v>
      </c>
      <c r="D157" s="26">
        <v>10.0</v>
      </c>
      <c r="E157" s="26">
        <v>12.0</v>
      </c>
      <c r="F157" s="26">
        <v>19.0</v>
      </c>
      <c r="G157" s="26">
        <v>23.0</v>
      </c>
      <c r="H157" s="57">
        <v>15.0</v>
      </c>
      <c r="I157" s="67">
        <f t="shared" si="37"/>
        <v>15</v>
      </c>
    </row>
    <row r="158">
      <c r="A158" s="26" t="s">
        <v>567</v>
      </c>
      <c r="B158" s="26" t="s">
        <v>583</v>
      </c>
      <c r="C158" s="65" t="s">
        <v>584</v>
      </c>
      <c r="D158" s="26">
        <v>0.0</v>
      </c>
      <c r="E158" s="26">
        <v>0.0</v>
      </c>
      <c r="F158" s="26">
        <v>0.0</v>
      </c>
      <c r="G158" s="26">
        <v>0.0</v>
      </c>
      <c r="H158" s="57">
        <v>0.0</v>
      </c>
      <c r="I158" s="67">
        <f t="shared" si="37"/>
        <v>0</v>
      </c>
    </row>
    <row r="159">
      <c r="A159" s="26" t="s">
        <v>260</v>
      </c>
      <c r="B159" s="26" t="s">
        <v>583</v>
      </c>
      <c r="C159" s="65" t="s">
        <v>584</v>
      </c>
      <c r="D159" s="26">
        <v>0.0</v>
      </c>
      <c r="E159" s="26">
        <v>0.0</v>
      </c>
      <c r="F159" s="26">
        <v>0.0</v>
      </c>
      <c r="G159" s="26">
        <v>0.0</v>
      </c>
      <c r="H159" s="57">
        <v>0.0</v>
      </c>
      <c r="I159" s="67">
        <f t="shared" si="37"/>
        <v>0</v>
      </c>
    </row>
    <row r="160">
      <c r="A160" s="26" t="s">
        <v>396</v>
      </c>
      <c r="B160" s="26" t="s">
        <v>583</v>
      </c>
      <c r="C160" s="65" t="s">
        <v>584</v>
      </c>
      <c r="D160" s="26">
        <v>0.0</v>
      </c>
      <c r="E160" s="26">
        <v>1.0</v>
      </c>
      <c r="F160" s="26">
        <v>3.0</v>
      </c>
      <c r="G160" s="26">
        <v>2.0</v>
      </c>
      <c r="H160" s="57">
        <v>1.0</v>
      </c>
      <c r="I160" s="67">
        <f t="shared" si="37"/>
        <v>2</v>
      </c>
    </row>
    <row r="161">
      <c r="A161" s="26" t="s">
        <v>570</v>
      </c>
      <c r="B161" s="26" t="s">
        <v>583</v>
      </c>
      <c r="C161" s="65" t="s">
        <v>584</v>
      </c>
      <c r="D161" s="26">
        <v>0.0</v>
      </c>
      <c r="E161" s="26">
        <v>0.0</v>
      </c>
      <c r="F161" s="26">
        <v>0.0</v>
      </c>
      <c r="G161" s="26">
        <v>0.0</v>
      </c>
      <c r="H161" s="57">
        <v>0.0</v>
      </c>
      <c r="I161" s="67">
        <f t="shared" si="37"/>
        <v>0</v>
      </c>
    </row>
    <row r="162">
      <c r="A162" s="26" t="s">
        <v>190</v>
      </c>
      <c r="B162" s="26" t="s">
        <v>583</v>
      </c>
      <c r="C162" s="65" t="s">
        <v>584</v>
      </c>
      <c r="D162" s="26">
        <v>5.0</v>
      </c>
      <c r="E162" s="26">
        <v>1.0</v>
      </c>
      <c r="F162" s="26">
        <v>33.0</v>
      </c>
      <c r="G162" s="26">
        <v>9.0</v>
      </c>
      <c r="H162" s="57">
        <v>7.0</v>
      </c>
      <c r="I162" s="67">
        <f t="shared" si="37"/>
        <v>0</v>
      </c>
    </row>
    <row r="163">
      <c r="A163" s="26" t="s">
        <v>196</v>
      </c>
      <c r="B163" s="26" t="s">
        <v>583</v>
      </c>
      <c r="C163" s="65" t="s">
        <v>584</v>
      </c>
      <c r="D163" s="26">
        <v>142.0</v>
      </c>
      <c r="E163" s="26">
        <v>160.0</v>
      </c>
      <c r="F163" s="26">
        <v>125.0</v>
      </c>
      <c r="G163" s="26">
        <v>59.0</v>
      </c>
      <c r="H163" s="57">
        <v>175.0</v>
      </c>
      <c r="I163" s="67">
        <f t="shared" si="37"/>
        <v>173</v>
      </c>
    </row>
    <row r="164">
      <c r="A164" s="26" t="s">
        <v>209</v>
      </c>
      <c r="B164" s="26" t="s">
        <v>583</v>
      </c>
      <c r="C164" s="65" t="s">
        <v>584</v>
      </c>
      <c r="D164" s="26">
        <v>0.0</v>
      </c>
      <c r="E164" s="26">
        <v>0.0</v>
      </c>
      <c r="F164" s="26">
        <v>0.0</v>
      </c>
      <c r="G164" s="26">
        <v>0.0</v>
      </c>
      <c r="H164" s="57">
        <v>0.0</v>
      </c>
      <c r="I164" s="67">
        <f t="shared" si="37"/>
        <v>0</v>
      </c>
    </row>
    <row r="165">
      <c r="A165" s="26" t="s">
        <v>220</v>
      </c>
      <c r="B165" s="26" t="s">
        <v>583</v>
      </c>
      <c r="C165" s="65" t="s">
        <v>584</v>
      </c>
      <c r="D165" s="26">
        <v>0.0</v>
      </c>
      <c r="E165" s="26">
        <v>0.0</v>
      </c>
      <c r="F165" s="26">
        <v>0.0</v>
      </c>
      <c r="G165" s="26">
        <v>0.0</v>
      </c>
      <c r="H165" s="57">
        <v>0.0</v>
      </c>
      <c r="I165" s="67">
        <f t="shared" si="37"/>
        <v>0</v>
      </c>
    </row>
    <row r="166">
      <c r="A166" s="26" t="s">
        <v>187</v>
      </c>
      <c r="B166" s="26" t="s">
        <v>583</v>
      </c>
      <c r="C166" s="65" t="s">
        <v>584</v>
      </c>
      <c r="D166" s="26">
        <v>626.0</v>
      </c>
      <c r="E166" s="69">
        <v>1102.0</v>
      </c>
      <c r="F166" s="69">
        <v>1120.0</v>
      </c>
      <c r="G166" s="69">
        <v>733.0</v>
      </c>
      <c r="H166" s="57">
        <v>858.0</v>
      </c>
      <c r="I166" s="141">
        <f t="shared" si="37"/>
        <v>820</v>
      </c>
    </row>
    <row r="167">
      <c r="A167" s="26" t="s">
        <v>198</v>
      </c>
      <c r="B167" s="26" t="s">
        <v>585</v>
      </c>
      <c r="C167" s="65" t="s">
        <v>586</v>
      </c>
      <c r="D167" s="26">
        <v>0.0</v>
      </c>
      <c r="E167" s="26">
        <v>0.0</v>
      </c>
      <c r="F167" s="26">
        <v>0.0</v>
      </c>
      <c r="G167" s="26">
        <v>0.0</v>
      </c>
      <c r="H167" s="57">
        <v>0.0</v>
      </c>
      <c r="I167" s="67">
        <f t="shared" ref="I167:I232" si="38">ROUND(AVERAGE(D167:H167),0)</f>
        <v>0</v>
      </c>
    </row>
    <row r="168">
      <c r="A168" s="26" t="s">
        <v>234</v>
      </c>
      <c r="B168" s="26" t="s">
        <v>585</v>
      </c>
      <c r="C168" s="65" t="s">
        <v>586</v>
      </c>
      <c r="D168" s="26">
        <v>3.0</v>
      </c>
      <c r="E168" s="26">
        <v>4.0</v>
      </c>
      <c r="F168" s="26">
        <v>10.0</v>
      </c>
      <c r="G168" s="26">
        <v>14.0</v>
      </c>
      <c r="H168" s="57">
        <v>5.0</v>
      </c>
      <c r="I168" s="67">
        <f t="shared" si="38"/>
        <v>7</v>
      </c>
    </row>
    <row r="169">
      <c r="A169" s="26" t="s">
        <v>549</v>
      </c>
      <c r="B169" s="26" t="s">
        <v>585</v>
      </c>
      <c r="C169" s="65" t="s">
        <v>586</v>
      </c>
      <c r="D169" s="26">
        <v>0.0</v>
      </c>
      <c r="E169" s="26">
        <v>0.0</v>
      </c>
      <c r="F169" s="26">
        <v>0.0</v>
      </c>
      <c r="G169" s="26">
        <v>0.0</v>
      </c>
      <c r="H169" s="57">
        <v>0.0</v>
      </c>
      <c r="I169" s="67">
        <f t="shared" si="38"/>
        <v>0</v>
      </c>
    </row>
    <row r="170">
      <c r="A170" s="26" t="s">
        <v>231</v>
      </c>
      <c r="B170" s="26" t="s">
        <v>585</v>
      </c>
      <c r="C170" s="65" t="s">
        <v>586</v>
      </c>
      <c r="D170" s="26">
        <v>0.0</v>
      </c>
      <c r="E170" s="26">
        <v>3.0</v>
      </c>
      <c r="F170" s="26">
        <v>0.0</v>
      </c>
      <c r="G170" s="26">
        <v>0.0</v>
      </c>
      <c r="H170" s="57">
        <v>0.0</v>
      </c>
      <c r="I170" s="67">
        <f t="shared" si="38"/>
        <v>1</v>
      </c>
    </row>
    <row r="171">
      <c r="A171" s="26" t="s">
        <v>300</v>
      </c>
      <c r="B171" s="26" t="s">
        <v>585</v>
      </c>
      <c r="C171" s="65" t="s">
        <v>586</v>
      </c>
      <c r="D171" s="26">
        <v>30.0</v>
      </c>
      <c r="E171" s="26">
        <v>38.0</v>
      </c>
      <c r="F171" s="26">
        <v>101.0</v>
      </c>
      <c r="G171" s="26">
        <v>127.0</v>
      </c>
      <c r="H171" s="57">
        <v>61.0</v>
      </c>
      <c r="I171" s="67">
        <f t="shared" si="38"/>
        <v>71</v>
      </c>
    </row>
    <row r="172">
      <c r="A172" s="26" t="s">
        <v>204</v>
      </c>
      <c r="B172" s="26" t="s">
        <v>585</v>
      </c>
      <c r="C172" s="65" t="s">
        <v>586</v>
      </c>
      <c r="D172" s="26">
        <v>111.0</v>
      </c>
      <c r="E172" s="26">
        <v>148.0</v>
      </c>
      <c r="F172" s="26">
        <v>225.0</v>
      </c>
      <c r="G172" s="26">
        <v>228.0</v>
      </c>
      <c r="H172" s="57">
        <v>155.0</v>
      </c>
      <c r="I172" s="67">
        <f t="shared" si="38"/>
        <v>173</v>
      </c>
    </row>
    <row r="173">
      <c r="A173" s="26" t="s">
        <v>553</v>
      </c>
      <c r="B173" s="26" t="s">
        <v>585</v>
      </c>
      <c r="C173" s="65" t="s">
        <v>586</v>
      </c>
      <c r="D173" s="26">
        <v>0.0</v>
      </c>
      <c r="E173" s="26">
        <v>0.0</v>
      </c>
      <c r="F173" s="26">
        <v>0.0</v>
      </c>
      <c r="G173" s="26">
        <v>0.0</v>
      </c>
      <c r="H173" s="57">
        <v>0.0</v>
      </c>
      <c r="I173" s="67">
        <f t="shared" si="38"/>
        <v>0</v>
      </c>
    </row>
    <row r="174">
      <c r="A174" s="26" t="s">
        <v>363</v>
      </c>
      <c r="B174" s="26" t="s">
        <v>585</v>
      </c>
      <c r="C174" s="65" t="s">
        <v>586</v>
      </c>
      <c r="D174" s="26">
        <v>0.0</v>
      </c>
      <c r="E174" s="26">
        <v>0.0</v>
      </c>
      <c r="F174" s="26">
        <v>0.0</v>
      </c>
      <c r="G174" s="26">
        <v>0.0</v>
      </c>
      <c r="H174" s="57">
        <v>0.0</v>
      </c>
      <c r="I174" s="67">
        <f t="shared" si="38"/>
        <v>0</v>
      </c>
    </row>
    <row r="175">
      <c r="A175" s="26" t="s">
        <v>244</v>
      </c>
      <c r="B175" s="26" t="s">
        <v>585</v>
      </c>
      <c r="C175" s="65" t="s">
        <v>586</v>
      </c>
      <c r="D175" s="26">
        <v>0.0</v>
      </c>
      <c r="E175" s="26">
        <v>0.0</v>
      </c>
      <c r="F175" s="26">
        <v>0.0</v>
      </c>
      <c r="G175" s="26">
        <v>0.0</v>
      </c>
      <c r="H175" s="57">
        <v>0.0</v>
      </c>
      <c r="I175" s="67">
        <f t="shared" si="38"/>
        <v>0</v>
      </c>
    </row>
    <row r="176">
      <c r="A176" s="26" t="s">
        <v>557</v>
      </c>
      <c r="B176" s="26" t="s">
        <v>585</v>
      </c>
      <c r="C176" s="65" t="s">
        <v>586</v>
      </c>
      <c r="D176" s="26">
        <v>0.0</v>
      </c>
      <c r="E176" s="26">
        <v>0.0</v>
      </c>
      <c r="F176" s="26">
        <v>0.0</v>
      </c>
      <c r="G176" s="26">
        <v>0.0</v>
      </c>
      <c r="H176" s="57">
        <v>0.0</v>
      </c>
      <c r="I176" s="67">
        <f t="shared" si="38"/>
        <v>0</v>
      </c>
    </row>
    <row r="177">
      <c r="A177" s="26" t="s">
        <v>263</v>
      </c>
      <c r="B177" s="26" t="s">
        <v>585</v>
      </c>
      <c r="C177" s="65" t="s">
        <v>586</v>
      </c>
      <c r="D177" s="26">
        <v>0.0</v>
      </c>
      <c r="E177" s="26">
        <v>0.0</v>
      </c>
      <c r="F177" s="26">
        <v>0.0</v>
      </c>
      <c r="G177" s="26">
        <v>0.0</v>
      </c>
      <c r="H177" s="57">
        <v>1.0</v>
      </c>
      <c r="I177" s="67">
        <f t="shared" si="38"/>
        <v>0</v>
      </c>
    </row>
    <row r="178">
      <c r="A178" s="26" t="s">
        <v>217</v>
      </c>
      <c r="B178" s="26" t="s">
        <v>585</v>
      </c>
      <c r="C178" s="65" t="s">
        <v>586</v>
      </c>
      <c r="D178" s="26">
        <v>0.0</v>
      </c>
      <c r="E178" s="26">
        <v>0.0</v>
      </c>
      <c r="F178" s="26">
        <v>0.0</v>
      </c>
      <c r="G178" s="26">
        <v>0.0</v>
      </c>
      <c r="H178" s="57">
        <v>0.0</v>
      </c>
      <c r="I178" s="67">
        <f t="shared" si="38"/>
        <v>0</v>
      </c>
    </row>
    <row r="179">
      <c r="A179" s="26" t="s">
        <v>192</v>
      </c>
      <c r="B179" s="26" t="s">
        <v>585</v>
      </c>
      <c r="C179" s="65" t="s">
        <v>586</v>
      </c>
      <c r="D179" s="26">
        <v>1.0</v>
      </c>
      <c r="E179" s="26">
        <v>1.0</v>
      </c>
      <c r="F179" s="26">
        <v>3.0</v>
      </c>
      <c r="G179" s="26">
        <v>1.0</v>
      </c>
      <c r="H179" s="57">
        <v>0.0</v>
      </c>
      <c r="I179" s="67">
        <f t="shared" si="38"/>
        <v>1</v>
      </c>
    </row>
    <row r="180">
      <c r="A180" s="26" t="s">
        <v>560</v>
      </c>
      <c r="B180" s="26" t="s">
        <v>585</v>
      </c>
      <c r="C180" s="65" t="s">
        <v>586</v>
      </c>
      <c r="D180" s="26">
        <v>0.0</v>
      </c>
      <c r="E180" s="26">
        <v>0.0</v>
      </c>
      <c r="F180" s="26">
        <v>0.0</v>
      </c>
      <c r="G180" s="26">
        <v>0.0</v>
      </c>
      <c r="H180" s="57">
        <v>0.0</v>
      </c>
      <c r="I180" s="67">
        <f t="shared" si="38"/>
        <v>0</v>
      </c>
    </row>
    <row r="181">
      <c r="A181" s="26" t="s">
        <v>202</v>
      </c>
      <c r="B181" s="26" t="s">
        <v>585</v>
      </c>
      <c r="C181" s="65" t="s">
        <v>586</v>
      </c>
      <c r="D181" s="26">
        <v>0.0</v>
      </c>
      <c r="E181" s="26">
        <v>0.0</v>
      </c>
      <c r="F181" s="26">
        <v>0.0</v>
      </c>
      <c r="G181" s="26">
        <v>0.0</v>
      </c>
      <c r="H181" s="57">
        <v>0.0</v>
      </c>
      <c r="I181" s="67">
        <f t="shared" si="38"/>
        <v>0</v>
      </c>
    </row>
    <row r="182">
      <c r="A182" s="26" t="s">
        <v>214</v>
      </c>
      <c r="B182" s="26" t="s">
        <v>585</v>
      </c>
      <c r="C182" s="65" t="s">
        <v>586</v>
      </c>
      <c r="D182" s="26">
        <v>3.0</v>
      </c>
      <c r="E182" s="26">
        <v>0.0</v>
      </c>
      <c r="F182" s="26">
        <v>0.0</v>
      </c>
      <c r="G182" s="26">
        <v>0.0</v>
      </c>
      <c r="H182" s="57">
        <v>0.0</v>
      </c>
      <c r="I182" s="67">
        <f t="shared" si="38"/>
        <v>1</v>
      </c>
    </row>
    <row r="183">
      <c r="A183" s="26" t="s">
        <v>250</v>
      </c>
      <c r="B183" s="26" t="s">
        <v>585</v>
      </c>
      <c r="C183" s="65" t="s">
        <v>586</v>
      </c>
      <c r="D183" s="26">
        <v>1.0</v>
      </c>
      <c r="E183" s="26">
        <v>3.0</v>
      </c>
      <c r="F183" s="26">
        <v>13.0</v>
      </c>
      <c r="G183" s="26">
        <v>5.0</v>
      </c>
      <c r="H183" s="57">
        <v>5.0</v>
      </c>
      <c r="I183" s="67">
        <f t="shared" si="38"/>
        <v>5</v>
      </c>
    </row>
    <row r="184">
      <c r="A184" s="26" t="s">
        <v>222</v>
      </c>
      <c r="B184" s="26" t="s">
        <v>585</v>
      </c>
      <c r="C184" s="65" t="s">
        <v>586</v>
      </c>
      <c r="D184" s="26">
        <v>0.0</v>
      </c>
      <c r="E184" s="26">
        <v>0.0</v>
      </c>
      <c r="F184" s="26">
        <v>0.0</v>
      </c>
      <c r="G184" s="26">
        <v>0.0</v>
      </c>
      <c r="H184" s="57">
        <v>0.0</v>
      </c>
      <c r="I184" s="67">
        <f t="shared" si="38"/>
        <v>0</v>
      </c>
    </row>
    <row r="185">
      <c r="A185" s="26" t="s">
        <v>286</v>
      </c>
      <c r="B185" s="26" t="s">
        <v>585</v>
      </c>
      <c r="C185" s="65" t="s">
        <v>586</v>
      </c>
      <c r="D185" s="26">
        <v>0.0</v>
      </c>
      <c r="E185" s="26">
        <v>0.0</v>
      </c>
      <c r="F185" s="26">
        <v>2.0</v>
      </c>
      <c r="G185" s="26">
        <v>1.0</v>
      </c>
      <c r="H185" s="57">
        <v>1.0</v>
      </c>
      <c r="I185" s="67">
        <f t="shared" si="38"/>
        <v>1</v>
      </c>
    </row>
    <row r="186">
      <c r="A186" s="26" t="s">
        <v>206</v>
      </c>
      <c r="B186" s="26" t="s">
        <v>585</v>
      </c>
      <c r="C186" s="65" t="s">
        <v>586</v>
      </c>
      <c r="D186" s="26">
        <v>231.0</v>
      </c>
      <c r="E186" s="26">
        <v>434.0</v>
      </c>
      <c r="F186" s="26">
        <v>636.0</v>
      </c>
      <c r="G186" s="26">
        <v>759.0</v>
      </c>
      <c r="H186" s="57">
        <v>797.0</v>
      </c>
      <c r="I186" s="67">
        <f t="shared" si="38"/>
        <v>571</v>
      </c>
    </row>
    <row r="187">
      <c r="A187" s="26" t="s">
        <v>398</v>
      </c>
      <c r="B187" s="26" t="s">
        <v>585</v>
      </c>
      <c r="C187" s="65" t="s">
        <v>586</v>
      </c>
      <c r="D187" s="26">
        <v>0.0</v>
      </c>
      <c r="E187" s="26">
        <v>0.0</v>
      </c>
      <c r="F187" s="26">
        <v>0.0</v>
      </c>
      <c r="G187" s="26">
        <v>0.0</v>
      </c>
      <c r="H187" s="57">
        <v>0.0</v>
      </c>
      <c r="I187" s="67">
        <f t="shared" si="38"/>
        <v>0</v>
      </c>
    </row>
    <row r="188">
      <c r="A188" s="26" t="s">
        <v>194</v>
      </c>
      <c r="B188" s="26" t="s">
        <v>585</v>
      </c>
      <c r="C188" s="65" t="s">
        <v>586</v>
      </c>
      <c r="D188" s="26">
        <v>200.0</v>
      </c>
      <c r="E188" s="26">
        <v>192.0</v>
      </c>
      <c r="F188" s="26">
        <v>233.0</v>
      </c>
      <c r="G188" s="26">
        <v>242.0</v>
      </c>
      <c r="H188" s="57">
        <v>201.0</v>
      </c>
      <c r="I188" s="67">
        <f t="shared" si="38"/>
        <v>214</v>
      </c>
    </row>
    <row r="189">
      <c r="A189" s="26" t="s">
        <v>256</v>
      </c>
      <c r="B189" s="26" t="s">
        <v>585</v>
      </c>
      <c r="C189" s="65" t="s">
        <v>586</v>
      </c>
      <c r="D189" s="26">
        <v>0.0</v>
      </c>
      <c r="E189" s="26">
        <v>1.0</v>
      </c>
      <c r="F189" s="26">
        <v>0.0</v>
      </c>
      <c r="G189" s="26">
        <v>4.0</v>
      </c>
      <c r="H189" s="57">
        <v>0.0</v>
      </c>
      <c r="I189" s="67">
        <f t="shared" si="38"/>
        <v>1</v>
      </c>
    </row>
    <row r="190">
      <c r="A190" s="26" t="s">
        <v>200</v>
      </c>
      <c r="B190" s="26" t="s">
        <v>585</v>
      </c>
      <c r="C190" s="65" t="s">
        <v>586</v>
      </c>
      <c r="D190" s="26">
        <v>5.0</v>
      </c>
      <c r="E190" s="26">
        <v>6.0</v>
      </c>
      <c r="F190" s="26">
        <v>3.0</v>
      </c>
      <c r="G190" s="26">
        <v>8.0</v>
      </c>
      <c r="H190" s="57">
        <v>15.0</v>
      </c>
      <c r="I190" s="67">
        <f t="shared" si="38"/>
        <v>7</v>
      </c>
    </row>
    <row r="191">
      <c r="A191" s="26" t="s">
        <v>567</v>
      </c>
      <c r="B191" s="26" t="s">
        <v>585</v>
      </c>
      <c r="C191" s="65" t="s">
        <v>586</v>
      </c>
      <c r="D191" s="26">
        <v>0.0</v>
      </c>
      <c r="E191" s="26">
        <v>0.0</v>
      </c>
      <c r="F191" s="26">
        <v>0.0</v>
      </c>
      <c r="G191" s="26">
        <v>0.0</v>
      </c>
      <c r="H191" s="57">
        <v>0.0</v>
      </c>
      <c r="I191" s="67">
        <f t="shared" si="38"/>
        <v>0</v>
      </c>
    </row>
    <row r="192">
      <c r="A192" s="26" t="s">
        <v>260</v>
      </c>
      <c r="B192" s="26" t="s">
        <v>585</v>
      </c>
      <c r="C192" s="65" t="s">
        <v>586</v>
      </c>
      <c r="D192" s="26">
        <v>0.0</v>
      </c>
      <c r="E192" s="26">
        <v>0.0</v>
      </c>
      <c r="F192" s="26">
        <v>0.0</v>
      </c>
      <c r="G192" s="26">
        <v>0.0</v>
      </c>
      <c r="H192" s="57">
        <v>0.0</v>
      </c>
      <c r="I192" s="67">
        <f t="shared" si="38"/>
        <v>0</v>
      </c>
    </row>
    <row r="193">
      <c r="A193" s="26" t="s">
        <v>396</v>
      </c>
      <c r="B193" s="26" t="s">
        <v>585</v>
      </c>
      <c r="C193" s="65" t="s">
        <v>586</v>
      </c>
      <c r="D193" s="26">
        <v>0.0</v>
      </c>
      <c r="E193" s="26">
        <v>3.0</v>
      </c>
      <c r="F193" s="26">
        <v>3.0</v>
      </c>
      <c r="G193" s="26">
        <v>0.0</v>
      </c>
      <c r="H193" s="57">
        <v>1.0</v>
      </c>
      <c r="I193" s="67">
        <f t="shared" si="38"/>
        <v>1</v>
      </c>
    </row>
    <row r="194">
      <c r="A194" s="26" t="s">
        <v>570</v>
      </c>
      <c r="B194" s="26" t="s">
        <v>585</v>
      </c>
      <c r="C194" s="65" t="s">
        <v>586</v>
      </c>
      <c r="D194" s="26">
        <v>0.0</v>
      </c>
      <c r="E194" s="26">
        <v>0.0</v>
      </c>
      <c r="F194" s="26">
        <v>0.0</v>
      </c>
      <c r="G194" s="26">
        <v>0.0</v>
      </c>
      <c r="H194" s="57">
        <v>0.0</v>
      </c>
      <c r="I194" s="67">
        <f t="shared" si="38"/>
        <v>0</v>
      </c>
    </row>
    <row r="195">
      <c r="A195" s="26" t="s">
        <v>190</v>
      </c>
      <c r="B195" s="26" t="s">
        <v>585</v>
      </c>
      <c r="C195" s="65" t="s">
        <v>586</v>
      </c>
      <c r="D195" s="26">
        <v>3.0</v>
      </c>
      <c r="E195" s="26">
        <v>1.0</v>
      </c>
      <c r="F195" s="26">
        <v>14.0</v>
      </c>
      <c r="G195" s="26">
        <v>10.0</v>
      </c>
      <c r="H195" s="57">
        <v>8.0</v>
      </c>
      <c r="I195" s="67">
        <f t="shared" si="38"/>
        <v>7</v>
      </c>
    </row>
    <row r="196">
      <c r="A196" s="26" t="s">
        <v>196</v>
      </c>
      <c r="B196" s="26" t="s">
        <v>585</v>
      </c>
      <c r="C196" s="65" t="s">
        <v>586</v>
      </c>
      <c r="D196" s="26">
        <v>3.0</v>
      </c>
      <c r="E196" s="26">
        <v>53.0</v>
      </c>
      <c r="F196" s="26">
        <v>64.0</v>
      </c>
      <c r="G196" s="26">
        <v>44.0</v>
      </c>
      <c r="H196" s="57">
        <v>17.0</v>
      </c>
      <c r="I196" s="67">
        <f t="shared" si="38"/>
        <v>36</v>
      </c>
    </row>
    <row r="197">
      <c r="A197" s="26" t="s">
        <v>209</v>
      </c>
      <c r="B197" s="26" t="s">
        <v>585</v>
      </c>
      <c r="C197" s="65" t="s">
        <v>586</v>
      </c>
      <c r="D197" s="26">
        <v>0.0</v>
      </c>
      <c r="E197" s="26">
        <v>0.0</v>
      </c>
      <c r="F197" s="26">
        <v>0.0</v>
      </c>
      <c r="G197" s="26">
        <v>0.0</v>
      </c>
      <c r="H197" s="57">
        <v>0.0</v>
      </c>
      <c r="I197" s="67">
        <f t="shared" si="38"/>
        <v>0</v>
      </c>
    </row>
    <row r="198">
      <c r="A198" s="26" t="s">
        <v>220</v>
      </c>
      <c r="B198" s="26" t="s">
        <v>585</v>
      </c>
      <c r="C198" s="65" t="s">
        <v>586</v>
      </c>
      <c r="D198" s="26">
        <v>0.0</v>
      </c>
      <c r="E198" s="26">
        <v>0.0</v>
      </c>
      <c r="F198" s="26">
        <v>0.0</v>
      </c>
      <c r="G198" s="26">
        <v>0.0</v>
      </c>
      <c r="H198" s="57">
        <v>0.0</v>
      </c>
      <c r="I198" s="67">
        <f t="shared" si="38"/>
        <v>0</v>
      </c>
    </row>
    <row r="199">
      <c r="A199" s="26" t="s">
        <v>187</v>
      </c>
      <c r="B199" s="26" t="s">
        <v>585</v>
      </c>
      <c r="C199" s="65" t="s">
        <v>586</v>
      </c>
      <c r="D199" s="26">
        <v>256.0</v>
      </c>
      <c r="E199" s="26">
        <v>541.0</v>
      </c>
      <c r="F199" s="26">
        <v>612.0</v>
      </c>
      <c r="G199" s="26">
        <v>552.0</v>
      </c>
      <c r="H199" s="57">
        <v>219.0</v>
      </c>
      <c r="I199" s="67">
        <f t="shared" si="38"/>
        <v>436</v>
      </c>
    </row>
    <row r="200">
      <c r="A200" s="26" t="s">
        <v>198</v>
      </c>
      <c r="B200" s="26" t="s">
        <v>587</v>
      </c>
      <c r="C200" s="65" t="s">
        <v>588</v>
      </c>
      <c r="D200" s="26">
        <v>29.0</v>
      </c>
      <c r="E200" s="26">
        <v>29.0</v>
      </c>
      <c r="F200" s="26">
        <v>29.0</v>
      </c>
      <c r="G200" s="26">
        <v>29.0</v>
      </c>
      <c r="H200" s="57">
        <v>29.0</v>
      </c>
      <c r="I200" s="67">
        <f t="shared" si="38"/>
        <v>29</v>
      </c>
    </row>
    <row r="201">
      <c r="A201" s="26" t="s">
        <v>234</v>
      </c>
      <c r="B201" s="26" t="s">
        <v>587</v>
      </c>
      <c r="C201" s="65" t="s">
        <v>588</v>
      </c>
      <c r="D201" s="26">
        <v>76.0</v>
      </c>
      <c r="E201" s="26">
        <v>76.0</v>
      </c>
      <c r="F201" s="26">
        <v>107.0</v>
      </c>
      <c r="G201" s="26">
        <v>108.0</v>
      </c>
      <c r="H201" s="57">
        <v>132.0</v>
      </c>
      <c r="I201" s="67">
        <f t="shared" si="38"/>
        <v>100</v>
      </c>
    </row>
    <row r="202">
      <c r="A202" s="26" t="s">
        <v>549</v>
      </c>
      <c r="B202" s="26" t="s">
        <v>587</v>
      </c>
      <c r="C202" s="65" t="s">
        <v>588</v>
      </c>
      <c r="D202" s="26">
        <v>1.0</v>
      </c>
      <c r="E202" s="26">
        <v>0.0</v>
      </c>
      <c r="F202" s="26">
        <v>1.0</v>
      </c>
      <c r="G202" s="26">
        <v>0.0</v>
      </c>
      <c r="H202" s="57">
        <v>0.0</v>
      </c>
      <c r="I202" s="67">
        <f t="shared" si="38"/>
        <v>0</v>
      </c>
    </row>
    <row r="203">
      <c r="A203" s="26" t="s">
        <v>231</v>
      </c>
      <c r="B203" s="26" t="s">
        <v>587</v>
      </c>
      <c r="C203" s="65" t="s">
        <v>588</v>
      </c>
      <c r="D203" s="26">
        <v>210.0</v>
      </c>
      <c r="E203" s="26">
        <v>210.0</v>
      </c>
      <c r="F203" s="26">
        <v>206.0</v>
      </c>
      <c r="G203" s="26">
        <v>205.0</v>
      </c>
      <c r="H203" s="57">
        <v>202.0</v>
      </c>
      <c r="I203" s="67">
        <f t="shared" si="38"/>
        <v>207</v>
      </c>
    </row>
    <row r="204">
      <c r="A204" s="26" t="s">
        <v>300</v>
      </c>
      <c r="B204" s="26" t="s">
        <v>587</v>
      </c>
      <c r="C204" s="65" t="s">
        <v>588</v>
      </c>
      <c r="D204" s="69">
        <v>6854.0</v>
      </c>
      <c r="E204" s="69">
        <v>7910.0</v>
      </c>
      <c r="F204" s="69">
        <v>7938.0</v>
      </c>
      <c r="G204" s="69">
        <v>7993.0</v>
      </c>
      <c r="H204" s="140">
        <v>7849.0</v>
      </c>
      <c r="I204" s="141">
        <f t="shared" si="38"/>
        <v>7709</v>
      </c>
    </row>
    <row r="205">
      <c r="A205" s="26" t="s">
        <v>204</v>
      </c>
      <c r="B205" s="26" t="s">
        <v>587</v>
      </c>
      <c r="C205" s="65" t="s">
        <v>588</v>
      </c>
      <c r="D205" s="69">
        <v>6752.0</v>
      </c>
      <c r="E205" s="69">
        <v>7108.0</v>
      </c>
      <c r="F205" s="69">
        <v>7272.0</v>
      </c>
      <c r="G205" s="69">
        <v>7406.0</v>
      </c>
      <c r="H205" s="140">
        <v>7539.0</v>
      </c>
      <c r="I205" s="141">
        <f t="shared" si="38"/>
        <v>7215</v>
      </c>
    </row>
    <row r="206">
      <c r="A206" s="26" t="s">
        <v>553</v>
      </c>
      <c r="B206" s="26" t="s">
        <v>587</v>
      </c>
      <c r="C206" s="65" t="s">
        <v>588</v>
      </c>
      <c r="D206" s="26">
        <v>0.0</v>
      </c>
      <c r="E206" s="26">
        <v>0.0</v>
      </c>
      <c r="F206" s="26">
        <v>0.0</v>
      </c>
      <c r="G206" s="26">
        <v>0.0</v>
      </c>
      <c r="H206" s="57">
        <v>0.0</v>
      </c>
      <c r="I206" s="67">
        <f t="shared" si="38"/>
        <v>0</v>
      </c>
    </row>
    <row r="207">
      <c r="A207" s="26" t="s">
        <v>363</v>
      </c>
      <c r="B207" s="26" t="s">
        <v>587</v>
      </c>
      <c r="C207" s="65" t="s">
        <v>588</v>
      </c>
      <c r="D207" s="26">
        <v>0.0</v>
      </c>
      <c r="E207" s="26">
        <v>1.0</v>
      </c>
      <c r="F207" s="26">
        <v>0.0</v>
      </c>
      <c r="G207" s="26">
        <v>0.0</v>
      </c>
      <c r="H207" s="57">
        <v>0.0</v>
      </c>
      <c r="I207" s="67">
        <f t="shared" si="38"/>
        <v>0</v>
      </c>
    </row>
    <row r="208">
      <c r="A208" s="26" t="s">
        <v>244</v>
      </c>
      <c r="B208" s="26" t="s">
        <v>587</v>
      </c>
      <c r="C208" s="65" t="s">
        <v>588</v>
      </c>
      <c r="D208" s="26">
        <v>15.0</v>
      </c>
      <c r="E208" s="26">
        <v>15.0</v>
      </c>
      <c r="F208" s="26">
        <v>15.0</v>
      </c>
      <c r="G208" s="26">
        <v>15.0</v>
      </c>
      <c r="H208" s="57">
        <v>15.0</v>
      </c>
      <c r="I208" s="67">
        <f t="shared" si="38"/>
        <v>15</v>
      </c>
    </row>
    <row r="209">
      <c r="A209" s="26" t="s">
        <v>557</v>
      </c>
      <c r="B209" s="26" t="s">
        <v>587</v>
      </c>
      <c r="C209" s="65" t="s">
        <v>588</v>
      </c>
      <c r="D209" s="26">
        <v>2.0</v>
      </c>
      <c r="E209" s="26">
        <v>2.0</v>
      </c>
      <c r="F209" s="26">
        <v>2.0</v>
      </c>
      <c r="G209" s="26">
        <v>2.0</v>
      </c>
      <c r="H209" s="57">
        <v>2.0</v>
      </c>
      <c r="I209" s="67">
        <f t="shared" si="38"/>
        <v>2</v>
      </c>
    </row>
    <row r="210">
      <c r="A210" s="26" t="s">
        <v>263</v>
      </c>
      <c r="B210" s="26" t="s">
        <v>587</v>
      </c>
      <c r="C210" s="65" t="s">
        <v>588</v>
      </c>
      <c r="D210" s="26">
        <v>406.0</v>
      </c>
      <c r="E210" s="26">
        <v>401.0</v>
      </c>
      <c r="F210" s="26">
        <v>389.0</v>
      </c>
      <c r="G210" s="26">
        <v>381.0</v>
      </c>
      <c r="H210" s="57">
        <v>378.0</v>
      </c>
      <c r="I210" s="67">
        <f t="shared" si="38"/>
        <v>391</v>
      </c>
    </row>
    <row r="211">
      <c r="A211" s="26" t="s">
        <v>217</v>
      </c>
      <c r="B211" s="26" t="s">
        <v>587</v>
      </c>
      <c r="C211" s="65" t="s">
        <v>588</v>
      </c>
      <c r="D211" s="26">
        <v>160.0</v>
      </c>
      <c r="E211" s="26">
        <v>160.0</v>
      </c>
      <c r="F211" s="26">
        <v>159.0</v>
      </c>
      <c r="G211" s="26">
        <v>160.0</v>
      </c>
      <c r="H211" s="57">
        <v>160.0</v>
      </c>
      <c r="I211" s="67">
        <f t="shared" si="38"/>
        <v>160</v>
      </c>
    </row>
    <row r="212">
      <c r="A212" s="26" t="s">
        <v>192</v>
      </c>
      <c r="B212" s="26" t="s">
        <v>587</v>
      </c>
      <c r="C212" s="65" t="s">
        <v>588</v>
      </c>
      <c r="D212" s="26">
        <v>460.0</v>
      </c>
      <c r="E212" s="26">
        <v>458.0</v>
      </c>
      <c r="F212" s="26">
        <v>455.0</v>
      </c>
      <c r="G212" s="26">
        <v>462.0</v>
      </c>
      <c r="H212" s="57">
        <v>460.0</v>
      </c>
      <c r="I212" s="67">
        <f t="shared" si="38"/>
        <v>459</v>
      </c>
    </row>
    <row r="213">
      <c r="A213" s="26" t="s">
        <v>560</v>
      </c>
      <c r="B213" s="26" t="s">
        <v>587</v>
      </c>
      <c r="C213" s="65" t="s">
        <v>588</v>
      </c>
      <c r="D213" s="26">
        <v>9.0</v>
      </c>
      <c r="E213" s="26">
        <v>9.0</v>
      </c>
      <c r="F213" s="26">
        <v>9.0</v>
      </c>
      <c r="G213" s="26">
        <v>9.0</v>
      </c>
      <c r="H213" s="57">
        <v>9.0</v>
      </c>
      <c r="I213" s="67">
        <f t="shared" si="38"/>
        <v>9</v>
      </c>
    </row>
    <row r="214">
      <c r="A214" s="26" t="s">
        <v>202</v>
      </c>
      <c r="B214" s="26" t="s">
        <v>587</v>
      </c>
      <c r="C214" s="65" t="s">
        <v>588</v>
      </c>
      <c r="D214" s="26">
        <v>88.0</v>
      </c>
      <c r="E214" s="26">
        <v>91.0</v>
      </c>
      <c r="F214" s="26">
        <v>156.0</v>
      </c>
      <c r="G214" s="26">
        <v>174.0</v>
      </c>
      <c r="H214" s="57">
        <v>174.0</v>
      </c>
      <c r="I214" s="67">
        <f t="shared" si="38"/>
        <v>137</v>
      </c>
    </row>
    <row r="215">
      <c r="A215" s="26" t="s">
        <v>214</v>
      </c>
      <c r="B215" s="26" t="s">
        <v>587</v>
      </c>
      <c r="C215" s="65" t="s">
        <v>588</v>
      </c>
      <c r="D215" s="26">
        <v>125.0</v>
      </c>
      <c r="E215" s="26">
        <v>125.0</v>
      </c>
      <c r="F215" s="26">
        <v>125.0</v>
      </c>
      <c r="G215" s="26">
        <v>124.0</v>
      </c>
      <c r="H215" s="57">
        <v>123.0</v>
      </c>
      <c r="I215" s="67">
        <f t="shared" si="38"/>
        <v>124</v>
      </c>
    </row>
    <row r="216">
      <c r="A216" s="26" t="s">
        <v>250</v>
      </c>
      <c r="B216" s="26" t="s">
        <v>587</v>
      </c>
      <c r="C216" s="65" t="s">
        <v>588</v>
      </c>
      <c r="D216" s="69">
        <v>2742.0</v>
      </c>
      <c r="E216" s="69">
        <v>2624.0</v>
      </c>
      <c r="F216" s="69">
        <v>3000.0</v>
      </c>
      <c r="G216" s="69">
        <v>2980.0</v>
      </c>
      <c r="H216" s="140">
        <v>2978.0</v>
      </c>
      <c r="I216" s="141">
        <f t="shared" si="38"/>
        <v>2865</v>
      </c>
    </row>
    <row r="217">
      <c r="A217" s="26" t="s">
        <v>222</v>
      </c>
      <c r="B217" s="26" t="s">
        <v>587</v>
      </c>
      <c r="C217" s="65" t="s">
        <v>588</v>
      </c>
      <c r="D217" s="26">
        <v>31.0</v>
      </c>
      <c r="E217" s="26">
        <v>31.0</v>
      </c>
      <c r="F217" s="26">
        <v>30.0</v>
      </c>
      <c r="G217" s="26">
        <v>30.0</v>
      </c>
      <c r="H217" s="57">
        <v>30.0</v>
      </c>
      <c r="I217" s="67">
        <f t="shared" si="38"/>
        <v>30</v>
      </c>
    </row>
    <row r="218">
      <c r="A218" s="26" t="s">
        <v>286</v>
      </c>
      <c r="B218" s="26" t="s">
        <v>587</v>
      </c>
      <c r="C218" s="65" t="s">
        <v>588</v>
      </c>
      <c r="D218" s="26">
        <v>97.0</v>
      </c>
      <c r="E218" s="26">
        <v>120.0</v>
      </c>
      <c r="F218" s="26">
        <v>121.0</v>
      </c>
      <c r="G218" s="26">
        <v>118.0</v>
      </c>
      <c r="H218" s="57">
        <v>120.0</v>
      </c>
      <c r="I218" s="67">
        <f t="shared" si="38"/>
        <v>115</v>
      </c>
    </row>
    <row r="219">
      <c r="A219" s="26" t="s">
        <v>206</v>
      </c>
      <c r="B219" s="26" t="s">
        <v>587</v>
      </c>
      <c r="C219" s="65" t="s">
        <v>588</v>
      </c>
      <c r="D219" s="69">
        <v>30563.0</v>
      </c>
      <c r="E219" s="69">
        <v>30611.0</v>
      </c>
      <c r="F219" s="69">
        <v>31214.0</v>
      </c>
      <c r="G219" s="69">
        <v>31513.0</v>
      </c>
      <c r="H219" s="140">
        <v>31991.0</v>
      </c>
      <c r="I219" s="141">
        <f t="shared" si="38"/>
        <v>31178</v>
      </c>
    </row>
    <row r="220">
      <c r="A220" s="26" t="s">
        <v>398</v>
      </c>
      <c r="B220" s="26" t="s">
        <v>587</v>
      </c>
      <c r="C220" s="65" t="s">
        <v>588</v>
      </c>
      <c r="D220" s="26">
        <v>6.0</v>
      </c>
      <c r="E220" s="26">
        <v>6.0</v>
      </c>
      <c r="F220" s="26">
        <v>6.0</v>
      </c>
      <c r="G220" s="26">
        <v>6.0</v>
      </c>
      <c r="H220" s="57">
        <v>6.0</v>
      </c>
      <c r="I220" s="67">
        <f t="shared" si="38"/>
        <v>6</v>
      </c>
    </row>
    <row r="221">
      <c r="A221" s="26" t="s">
        <v>194</v>
      </c>
      <c r="B221" s="26" t="s">
        <v>587</v>
      </c>
      <c r="C221" s="65" t="s">
        <v>588</v>
      </c>
      <c r="D221" s="69">
        <v>2255.0</v>
      </c>
      <c r="E221" s="69">
        <v>2431.0</v>
      </c>
      <c r="F221" s="69">
        <v>2701.0</v>
      </c>
      <c r="G221" s="69">
        <v>2930.0</v>
      </c>
      <c r="H221" s="140">
        <v>3100.0</v>
      </c>
      <c r="I221" s="141">
        <f t="shared" si="38"/>
        <v>2683</v>
      </c>
    </row>
    <row r="222">
      <c r="A222" s="26" t="s">
        <v>256</v>
      </c>
      <c r="B222" s="26" t="s">
        <v>587</v>
      </c>
      <c r="C222" s="65" t="s">
        <v>588</v>
      </c>
      <c r="D222" s="26">
        <v>599.0</v>
      </c>
      <c r="E222" s="26">
        <v>598.0</v>
      </c>
      <c r="F222" s="26">
        <v>598.0</v>
      </c>
      <c r="G222" s="26">
        <v>604.0</v>
      </c>
      <c r="H222" s="57">
        <v>603.0</v>
      </c>
      <c r="I222" s="67">
        <f t="shared" si="38"/>
        <v>600</v>
      </c>
    </row>
    <row r="223">
      <c r="A223" s="26" t="s">
        <v>200</v>
      </c>
      <c r="B223" s="26" t="s">
        <v>587</v>
      </c>
      <c r="C223" s="65" t="s">
        <v>588</v>
      </c>
      <c r="D223" s="26">
        <v>482.0</v>
      </c>
      <c r="E223" s="26">
        <v>481.0</v>
      </c>
      <c r="F223" s="26">
        <v>489.0</v>
      </c>
      <c r="G223" s="26">
        <v>487.0</v>
      </c>
      <c r="H223" s="57">
        <v>493.0</v>
      </c>
      <c r="I223" s="67">
        <f t="shared" si="38"/>
        <v>486</v>
      </c>
    </row>
    <row r="224">
      <c r="A224" s="26" t="s">
        <v>567</v>
      </c>
      <c r="B224" s="26" t="s">
        <v>587</v>
      </c>
      <c r="C224" s="65" t="s">
        <v>588</v>
      </c>
      <c r="D224" s="26">
        <v>0.0</v>
      </c>
      <c r="E224" s="26">
        <v>0.0</v>
      </c>
      <c r="F224" s="26">
        <v>0.0</v>
      </c>
      <c r="G224" s="26">
        <v>0.0</v>
      </c>
      <c r="H224" s="57">
        <v>0.0</v>
      </c>
      <c r="I224" s="67">
        <f t="shared" si="38"/>
        <v>0</v>
      </c>
    </row>
    <row r="225">
      <c r="A225" s="26" t="s">
        <v>260</v>
      </c>
      <c r="B225" s="26" t="s">
        <v>587</v>
      </c>
      <c r="C225" s="65" t="s">
        <v>588</v>
      </c>
      <c r="D225" s="26">
        <v>0.0</v>
      </c>
      <c r="E225" s="26">
        <v>214.0</v>
      </c>
      <c r="F225" s="26">
        <v>216.0</v>
      </c>
      <c r="G225" s="26">
        <v>216.0</v>
      </c>
      <c r="H225" s="57">
        <v>215.0</v>
      </c>
      <c r="I225" s="67">
        <f t="shared" si="38"/>
        <v>172</v>
      </c>
    </row>
    <row r="226">
      <c r="A226" s="26" t="s">
        <v>396</v>
      </c>
      <c r="B226" s="26" t="s">
        <v>587</v>
      </c>
      <c r="C226" s="65" t="s">
        <v>588</v>
      </c>
      <c r="D226" s="26">
        <v>84.0</v>
      </c>
      <c r="E226" s="26">
        <v>86.0</v>
      </c>
      <c r="F226" s="26">
        <v>87.0</v>
      </c>
      <c r="G226" s="26">
        <v>85.0</v>
      </c>
      <c r="H226" s="57">
        <v>84.0</v>
      </c>
      <c r="I226" s="67">
        <f t="shared" si="38"/>
        <v>85</v>
      </c>
    </row>
    <row r="227">
      <c r="A227" s="26" t="s">
        <v>570</v>
      </c>
      <c r="B227" s="26" t="s">
        <v>587</v>
      </c>
      <c r="C227" s="65" t="s">
        <v>588</v>
      </c>
      <c r="D227" s="26">
        <v>11.0</v>
      </c>
      <c r="E227" s="26">
        <v>12.0</v>
      </c>
      <c r="F227" s="26">
        <v>12.0</v>
      </c>
      <c r="G227" s="26">
        <v>12.0</v>
      </c>
      <c r="H227" s="57">
        <v>12.0</v>
      </c>
      <c r="I227" s="67">
        <f t="shared" si="38"/>
        <v>12</v>
      </c>
    </row>
    <row r="228">
      <c r="A228" s="26" t="s">
        <v>190</v>
      </c>
      <c r="B228" s="26" t="s">
        <v>587</v>
      </c>
      <c r="C228" s="65" t="s">
        <v>588</v>
      </c>
      <c r="D228" s="26">
        <v>561.0</v>
      </c>
      <c r="E228" s="26">
        <v>555.0</v>
      </c>
      <c r="F228" s="26">
        <v>544.0</v>
      </c>
      <c r="G228" s="26">
        <v>545.0</v>
      </c>
      <c r="H228" s="57">
        <v>548.0</v>
      </c>
      <c r="I228" s="67">
        <f t="shared" si="38"/>
        <v>551</v>
      </c>
    </row>
    <row r="229">
      <c r="A229" s="26" t="s">
        <v>196</v>
      </c>
      <c r="B229" s="26" t="s">
        <v>587</v>
      </c>
      <c r="C229" s="65" t="s">
        <v>588</v>
      </c>
      <c r="D229" s="69">
        <v>8879.0</v>
      </c>
      <c r="E229" s="69">
        <v>8785.0</v>
      </c>
      <c r="F229" s="69">
        <v>9285.0</v>
      </c>
      <c r="G229" s="69">
        <v>9183.0</v>
      </c>
      <c r="H229" s="140">
        <v>9070.0</v>
      </c>
      <c r="I229" s="141">
        <f t="shared" si="38"/>
        <v>9040</v>
      </c>
    </row>
    <row r="230">
      <c r="A230" s="26" t="s">
        <v>209</v>
      </c>
      <c r="B230" s="26" t="s">
        <v>587</v>
      </c>
      <c r="C230" s="65" t="s">
        <v>588</v>
      </c>
      <c r="D230" s="26">
        <v>18.0</v>
      </c>
      <c r="E230" s="26">
        <v>18.0</v>
      </c>
      <c r="F230" s="26">
        <v>18.0</v>
      </c>
      <c r="G230" s="26">
        <v>18.0</v>
      </c>
      <c r="H230" s="57">
        <v>18.0</v>
      </c>
      <c r="I230" s="67">
        <f t="shared" si="38"/>
        <v>18</v>
      </c>
    </row>
    <row r="231">
      <c r="A231" s="26" t="s">
        <v>220</v>
      </c>
      <c r="B231" s="26" t="s">
        <v>587</v>
      </c>
      <c r="C231" s="65" t="s">
        <v>588</v>
      </c>
      <c r="D231" s="26">
        <v>287.0</v>
      </c>
      <c r="E231" s="26">
        <v>291.0</v>
      </c>
      <c r="F231" s="26">
        <v>285.0</v>
      </c>
      <c r="G231" s="26">
        <v>283.0</v>
      </c>
      <c r="H231" s="57">
        <v>282.0</v>
      </c>
      <c r="I231" s="67">
        <f t="shared" si="38"/>
        <v>286</v>
      </c>
    </row>
    <row r="232">
      <c r="A232" s="26" t="s">
        <v>187</v>
      </c>
      <c r="B232" s="26" t="s">
        <v>587</v>
      </c>
      <c r="C232" s="65" t="s">
        <v>588</v>
      </c>
      <c r="D232" s="69">
        <v>32294.0</v>
      </c>
      <c r="E232" s="69">
        <v>30976.0</v>
      </c>
      <c r="F232" s="69">
        <v>30730.0</v>
      </c>
      <c r="G232" s="69">
        <v>30278.0</v>
      </c>
      <c r="H232" s="140">
        <v>29488.0</v>
      </c>
      <c r="I232" s="141">
        <f t="shared" si="38"/>
        <v>30753</v>
      </c>
    </row>
    <row r="233">
      <c r="A233" s="26" t="s">
        <v>198</v>
      </c>
      <c r="B233" s="26" t="s">
        <v>589</v>
      </c>
      <c r="C233" s="65" t="s">
        <v>590</v>
      </c>
      <c r="D233" s="33">
        <f t="shared" ref="D233:H233" si="39">IF(D35=0,0,ROUND(D200/D35,5))</f>
        <v>0.0037</v>
      </c>
      <c r="E233" s="33">
        <f t="shared" si="39"/>
        <v>0.0037</v>
      </c>
      <c r="F233" s="33">
        <f t="shared" si="39"/>
        <v>0.00403</v>
      </c>
      <c r="G233" s="33">
        <f t="shared" si="39"/>
        <v>0.00566</v>
      </c>
      <c r="H233" s="146">
        <f t="shared" si="39"/>
        <v>0.00566</v>
      </c>
      <c r="I233" s="67">
        <f t="shared" ref="I233:I265" si="41">ROUND(AVERAGE(D233:H233),5)</f>
        <v>0.00455</v>
      </c>
    </row>
    <row r="234">
      <c r="A234" s="26" t="s">
        <v>234</v>
      </c>
      <c r="B234" s="26" t="s">
        <v>589</v>
      </c>
      <c r="C234" s="65" t="s">
        <v>590</v>
      </c>
      <c r="D234" s="33">
        <f t="shared" ref="D234:H234" si="40">IF(D36=0,0,ROUND(D201/D36,5))</f>
        <v>0.0045</v>
      </c>
      <c r="E234" s="33">
        <f t="shared" si="40"/>
        <v>0.0045</v>
      </c>
      <c r="F234" s="33">
        <f t="shared" si="40"/>
        <v>0.00568</v>
      </c>
      <c r="G234" s="33">
        <f t="shared" si="40"/>
        <v>0.00489</v>
      </c>
      <c r="H234" s="146">
        <f t="shared" si="40"/>
        <v>0.00597</v>
      </c>
      <c r="I234" s="67">
        <f t="shared" si="41"/>
        <v>0.00511</v>
      </c>
    </row>
    <row r="235">
      <c r="A235" s="26" t="s">
        <v>549</v>
      </c>
      <c r="B235" s="26" t="s">
        <v>589</v>
      </c>
      <c r="C235" s="65" t="s">
        <v>590</v>
      </c>
      <c r="D235" s="33">
        <f t="shared" ref="D235:H235" si="42">IF(D37=0,0,ROUND(D202/D37,5))</f>
        <v>0</v>
      </c>
      <c r="E235" s="33">
        <f t="shared" si="42"/>
        <v>0</v>
      </c>
      <c r="F235" s="33">
        <f t="shared" si="42"/>
        <v>0</v>
      </c>
      <c r="G235" s="33">
        <f t="shared" si="42"/>
        <v>0</v>
      </c>
      <c r="H235" s="146">
        <f t="shared" si="42"/>
        <v>0</v>
      </c>
      <c r="I235" s="67">
        <f t="shared" si="41"/>
        <v>0</v>
      </c>
    </row>
    <row r="236">
      <c r="A236" s="26" t="s">
        <v>231</v>
      </c>
      <c r="B236" s="26" t="s">
        <v>589</v>
      </c>
      <c r="C236" s="65" t="s">
        <v>590</v>
      </c>
      <c r="D236" s="33">
        <f t="shared" ref="D236:H236" si="43">IF(D38=0,0,ROUND(D203/D38,5))</f>
        <v>0.00173</v>
      </c>
      <c r="E236" s="33">
        <f t="shared" si="43"/>
        <v>0.00171</v>
      </c>
      <c r="F236" s="33">
        <f t="shared" si="43"/>
        <v>0.00168</v>
      </c>
      <c r="G236" s="33">
        <f t="shared" si="43"/>
        <v>0.00159</v>
      </c>
      <c r="H236" s="146">
        <f t="shared" si="43"/>
        <v>0.00158</v>
      </c>
      <c r="I236" s="67">
        <f t="shared" si="41"/>
        <v>0.00166</v>
      </c>
    </row>
    <row r="237">
      <c r="A237" s="26" t="s">
        <v>300</v>
      </c>
      <c r="B237" s="26" t="s">
        <v>589</v>
      </c>
      <c r="C237" s="65" t="s">
        <v>590</v>
      </c>
      <c r="D237" s="33">
        <f t="shared" ref="D237:H237" si="44">IF(D39=0,0,ROUND(D204/D39,5))</f>
        <v>0.08215</v>
      </c>
      <c r="E237" s="33">
        <f t="shared" si="44"/>
        <v>0.09638</v>
      </c>
      <c r="F237" s="33">
        <f t="shared" si="44"/>
        <v>0.10099</v>
      </c>
      <c r="G237" s="33">
        <f t="shared" si="44"/>
        <v>0.08898</v>
      </c>
      <c r="H237" s="146">
        <f t="shared" si="44"/>
        <v>0.08814</v>
      </c>
      <c r="I237" s="67">
        <f t="shared" si="41"/>
        <v>0.09133</v>
      </c>
    </row>
    <row r="238">
      <c r="A238" s="26" t="s">
        <v>204</v>
      </c>
      <c r="B238" s="26" t="s">
        <v>589</v>
      </c>
      <c r="C238" s="65" t="s">
        <v>590</v>
      </c>
      <c r="D238" s="33">
        <f t="shared" ref="D238:H238" si="45">IF(D40=0,0,ROUND(D205/D40,5))</f>
        <v>0.00442</v>
      </c>
      <c r="E238" s="33">
        <f t="shared" si="45"/>
        <v>0.0047</v>
      </c>
      <c r="F238" s="33">
        <f t="shared" si="45"/>
        <v>0.00484</v>
      </c>
      <c r="G238" s="33">
        <f t="shared" si="45"/>
        <v>0.00499</v>
      </c>
      <c r="H238" s="146">
        <f t="shared" si="45"/>
        <v>0.00513</v>
      </c>
      <c r="I238" s="67">
        <f t="shared" si="41"/>
        <v>0.00482</v>
      </c>
    </row>
    <row r="239">
      <c r="A239" s="26" t="s">
        <v>553</v>
      </c>
      <c r="B239" s="26" t="s">
        <v>589</v>
      </c>
      <c r="C239" s="65" t="s">
        <v>590</v>
      </c>
      <c r="D239" s="33">
        <f t="shared" ref="D239:H239" si="46">IF(D41=0,0,ROUND(D206/D41,5))</f>
        <v>0</v>
      </c>
      <c r="E239" s="33">
        <f t="shared" si="46"/>
        <v>0</v>
      </c>
      <c r="F239" s="33">
        <f t="shared" si="46"/>
        <v>0</v>
      </c>
      <c r="G239" s="33">
        <f t="shared" si="46"/>
        <v>0</v>
      </c>
      <c r="H239" s="146">
        <f t="shared" si="46"/>
        <v>0</v>
      </c>
      <c r="I239" s="67">
        <f t="shared" si="41"/>
        <v>0</v>
      </c>
    </row>
    <row r="240">
      <c r="A240" s="26" t="s">
        <v>363</v>
      </c>
      <c r="B240" s="26" t="s">
        <v>589</v>
      </c>
      <c r="C240" s="65" t="s">
        <v>590</v>
      </c>
      <c r="D240" s="33">
        <f t="shared" ref="D240:H240" si="47">IF(D42=0,0,ROUND(D207/D42,5))</f>
        <v>0</v>
      </c>
      <c r="E240" s="33">
        <f t="shared" si="47"/>
        <v>0.00043</v>
      </c>
      <c r="F240" s="33">
        <f t="shared" si="47"/>
        <v>0</v>
      </c>
      <c r="G240" s="33">
        <f t="shared" si="47"/>
        <v>0</v>
      </c>
      <c r="H240" s="146">
        <f t="shared" si="47"/>
        <v>0</v>
      </c>
      <c r="I240" s="67">
        <f t="shared" si="41"/>
        <v>0.00009</v>
      </c>
    </row>
    <row r="241">
      <c r="A241" s="26" t="s">
        <v>244</v>
      </c>
      <c r="B241" s="26" t="s">
        <v>589</v>
      </c>
      <c r="C241" s="65" t="s">
        <v>590</v>
      </c>
      <c r="D241" s="33">
        <f t="shared" ref="D241:H241" si="48">IF(D43=0,0,ROUND(D208/D43,5))</f>
        <v>0.00949</v>
      </c>
      <c r="E241" s="33">
        <f t="shared" si="48"/>
        <v>0.00949</v>
      </c>
      <c r="F241" s="33">
        <f t="shared" si="48"/>
        <v>0.00949</v>
      </c>
      <c r="G241" s="33">
        <f t="shared" si="48"/>
        <v>0.00999</v>
      </c>
      <c r="H241" s="146">
        <f t="shared" si="48"/>
        <v>0.00999</v>
      </c>
      <c r="I241" s="67">
        <f t="shared" si="41"/>
        <v>0.00969</v>
      </c>
    </row>
    <row r="242">
      <c r="A242" s="26" t="s">
        <v>557</v>
      </c>
      <c r="B242" s="26" t="s">
        <v>589</v>
      </c>
      <c r="C242" s="65" t="s">
        <v>590</v>
      </c>
      <c r="D242" s="33">
        <f t="shared" ref="D242:H242" si="49">IF(D44=0,0,ROUND(D209/D44,5))</f>
        <v>0.02941</v>
      </c>
      <c r="E242" s="33">
        <f t="shared" si="49"/>
        <v>0.02941</v>
      </c>
      <c r="F242" s="33">
        <f t="shared" si="49"/>
        <v>0.02941</v>
      </c>
      <c r="G242" s="33">
        <f t="shared" si="49"/>
        <v>0.02941</v>
      </c>
      <c r="H242" s="146">
        <f t="shared" si="49"/>
        <v>0.02941</v>
      </c>
      <c r="I242" s="67">
        <f t="shared" si="41"/>
        <v>0.02941</v>
      </c>
    </row>
    <row r="243">
      <c r="A243" s="26" t="s">
        <v>263</v>
      </c>
      <c r="B243" s="26" t="s">
        <v>589</v>
      </c>
      <c r="C243" s="65" t="s">
        <v>590</v>
      </c>
      <c r="D243" s="33">
        <f t="shared" ref="D243:H243" si="50">IF(D45=0,0,ROUND(D210/D45,5))</f>
        <v>0.00372</v>
      </c>
      <c r="E243" s="33">
        <f t="shared" si="50"/>
        <v>0.00367</v>
      </c>
      <c r="F243" s="33">
        <f t="shared" si="50"/>
        <v>0.00357</v>
      </c>
      <c r="G243" s="33">
        <f t="shared" si="50"/>
        <v>0.00357</v>
      </c>
      <c r="H243" s="146">
        <f t="shared" si="50"/>
        <v>0.00355</v>
      </c>
      <c r="I243" s="67">
        <f t="shared" si="41"/>
        <v>0.00362</v>
      </c>
    </row>
    <row r="244">
      <c r="A244" s="26" t="s">
        <v>217</v>
      </c>
      <c r="B244" s="26" t="s">
        <v>589</v>
      </c>
      <c r="C244" s="65" t="s">
        <v>590</v>
      </c>
      <c r="D244" s="33">
        <f t="shared" ref="D244:H244" si="51">IF(D46=0,0,ROUND(D211/D46,5))</f>
        <v>0.00486</v>
      </c>
      <c r="E244" s="33">
        <f t="shared" si="51"/>
        <v>0.00486</v>
      </c>
      <c r="F244" s="33">
        <f t="shared" si="51"/>
        <v>0.00483</v>
      </c>
      <c r="G244" s="33">
        <f t="shared" si="51"/>
        <v>0.00486</v>
      </c>
      <c r="H244" s="146">
        <f t="shared" si="51"/>
        <v>0.00496</v>
      </c>
      <c r="I244" s="67">
        <f t="shared" si="41"/>
        <v>0.00487</v>
      </c>
    </row>
    <row r="245">
      <c r="A245" s="26" t="s">
        <v>192</v>
      </c>
      <c r="B245" s="26" t="s">
        <v>589</v>
      </c>
      <c r="C245" s="65" t="s">
        <v>590</v>
      </c>
      <c r="D245" s="33">
        <f t="shared" ref="D245:H245" si="52">IF(D47=0,0,ROUND(D212/D47,5))</f>
        <v>0.00831</v>
      </c>
      <c r="E245" s="33">
        <f t="shared" si="52"/>
        <v>0.00815</v>
      </c>
      <c r="F245" s="33">
        <f t="shared" si="52"/>
        <v>0.00808</v>
      </c>
      <c r="G245" s="33">
        <f t="shared" si="52"/>
        <v>0.00783</v>
      </c>
      <c r="H245" s="146">
        <f t="shared" si="52"/>
        <v>0.00729</v>
      </c>
      <c r="I245" s="67">
        <f t="shared" si="41"/>
        <v>0.00793</v>
      </c>
    </row>
    <row r="246">
      <c r="A246" s="26" t="s">
        <v>560</v>
      </c>
      <c r="B246" s="26" t="s">
        <v>589</v>
      </c>
      <c r="C246" s="65" t="s">
        <v>590</v>
      </c>
      <c r="D246" s="33">
        <f t="shared" ref="D246:H246" si="53">IF(D48=0,0,ROUND(D213/D48,5))</f>
        <v>0</v>
      </c>
      <c r="E246" s="33">
        <f t="shared" si="53"/>
        <v>0</v>
      </c>
      <c r="F246" s="33">
        <f t="shared" si="53"/>
        <v>0</v>
      </c>
      <c r="G246" s="33">
        <f t="shared" si="53"/>
        <v>0</v>
      </c>
      <c r="H246" s="146">
        <f t="shared" si="53"/>
        <v>0</v>
      </c>
      <c r="I246" s="67">
        <f t="shared" si="41"/>
        <v>0</v>
      </c>
    </row>
    <row r="247">
      <c r="A247" s="26" t="s">
        <v>202</v>
      </c>
      <c r="B247" s="26" t="s">
        <v>589</v>
      </c>
      <c r="C247" s="65" t="s">
        <v>590</v>
      </c>
      <c r="D247" s="33">
        <f t="shared" ref="D247:H247" si="54">IF(D49=0,0,ROUND(D214/D49,5))</f>
        <v>0.00285</v>
      </c>
      <c r="E247" s="33">
        <f t="shared" si="54"/>
        <v>0.00294</v>
      </c>
      <c r="F247" s="33">
        <f t="shared" si="54"/>
        <v>0.00505</v>
      </c>
      <c r="G247" s="33">
        <f t="shared" si="54"/>
        <v>0.00606</v>
      </c>
      <c r="H247" s="146">
        <f t="shared" si="54"/>
        <v>0.00606</v>
      </c>
      <c r="I247" s="67">
        <f t="shared" si="41"/>
        <v>0.00459</v>
      </c>
    </row>
    <row r="248">
      <c r="A248" s="26" t="s">
        <v>214</v>
      </c>
      <c r="B248" s="26" t="s">
        <v>589</v>
      </c>
      <c r="C248" s="65" t="s">
        <v>590</v>
      </c>
      <c r="D248" s="33">
        <f t="shared" ref="D248:H248" si="55">IF(D50=0,0,ROUND(D215/D50,5))</f>
        <v>0.00328</v>
      </c>
      <c r="E248" s="33">
        <f t="shared" si="55"/>
        <v>0.00326</v>
      </c>
      <c r="F248" s="33">
        <f t="shared" si="55"/>
        <v>0.00328</v>
      </c>
      <c r="G248" s="33">
        <f t="shared" si="55"/>
        <v>0.00316</v>
      </c>
      <c r="H248" s="146">
        <f t="shared" si="55"/>
        <v>0.00317</v>
      </c>
      <c r="I248" s="67">
        <f t="shared" si="41"/>
        <v>0.00323</v>
      </c>
    </row>
    <row r="249">
      <c r="A249" s="26" t="s">
        <v>250</v>
      </c>
      <c r="B249" s="26" t="s">
        <v>589</v>
      </c>
      <c r="C249" s="65" t="s">
        <v>590</v>
      </c>
      <c r="D249" s="33">
        <f t="shared" ref="D249:H249" si="56">IF(D51=0,0,ROUND(D216/D51,5))</f>
        <v>0.00386</v>
      </c>
      <c r="E249" s="33">
        <f t="shared" si="56"/>
        <v>0.00369</v>
      </c>
      <c r="F249" s="33">
        <f t="shared" si="56"/>
        <v>0.00433</v>
      </c>
      <c r="G249" s="33">
        <f t="shared" si="56"/>
        <v>0.00444</v>
      </c>
      <c r="H249" s="146">
        <f t="shared" si="56"/>
        <v>0.00447</v>
      </c>
      <c r="I249" s="67">
        <f t="shared" si="41"/>
        <v>0.00416</v>
      </c>
    </row>
    <row r="250">
      <c r="A250" s="26" t="s">
        <v>222</v>
      </c>
      <c r="B250" s="26" t="s">
        <v>589</v>
      </c>
      <c r="C250" s="65" t="s">
        <v>590</v>
      </c>
      <c r="D250" s="33">
        <f t="shared" ref="D250:H250" si="57">IF(D52=0,0,ROUND(D217/D52,5))</f>
        <v>0.00351</v>
      </c>
      <c r="E250" s="33">
        <f t="shared" si="57"/>
        <v>0.00351</v>
      </c>
      <c r="F250" s="33">
        <f t="shared" si="57"/>
        <v>0.0034</v>
      </c>
      <c r="G250" s="33">
        <f t="shared" si="57"/>
        <v>0.0034</v>
      </c>
      <c r="H250" s="146">
        <f t="shared" si="57"/>
        <v>0.0034</v>
      </c>
      <c r="I250" s="67">
        <f t="shared" si="41"/>
        <v>0.00344</v>
      </c>
    </row>
    <row r="251">
      <c r="A251" s="26" t="s">
        <v>286</v>
      </c>
      <c r="B251" s="26" t="s">
        <v>589</v>
      </c>
      <c r="C251" s="65" t="s">
        <v>590</v>
      </c>
      <c r="D251" s="33">
        <f t="shared" ref="D251:H251" si="58">IF(D53=0,0,ROUND(D218/D53,5))</f>
        <v>0.00359</v>
      </c>
      <c r="E251" s="33">
        <f t="shared" si="58"/>
        <v>0.00491</v>
      </c>
      <c r="F251" s="33">
        <f t="shared" si="58"/>
        <v>0.00495</v>
      </c>
      <c r="G251" s="33">
        <f t="shared" si="58"/>
        <v>0.00483</v>
      </c>
      <c r="H251" s="146">
        <f t="shared" si="58"/>
        <v>0.00446</v>
      </c>
      <c r="I251" s="67">
        <f t="shared" si="41"/>
        <v>0.00455</v>
      </c>
    </row>
    <row r="252">
      <c r="A252" s="26" t="s">
        <v>206</v>
      </c>
      <c r="B252" s="26" t="s">
        <v>589</v>
      </c>
      <c r="C252" s="65" t="s">
        <v>590</v>
      </c>
      <c r="D252" s="33">
        <f t="shared" ref="D252:H252" si="59">IF(D54=0,0,ROUND(D219/D54,5))</f>
        <v>0.00813</v>
      </c>
      <c r="E252" s="33">
        <f t="shared" si="59"/>
        <v>0.00811</v>
      </c>
      <c r="F252" s="33">
        <f t="shared" si="59"/>
        <v>0.00824</v>
      </c>
      <c r="G252" s="33">
        <f t="shared" si="59"/>
        <v>0.0081</v>
      </c>
      <c r="H252" s="146">
        <f t="shared" si="59"/>
        <v>0.00818</v>
      </c>
      <c r="I252" s="67">
        <f t="shared" si="41"/>
        <v>0.00815</v>
      </c>
    </row>
    <row r="253">
      <c r="A253" s="26" t="s">
        <v>398</v>
      </c>
      <c r="B253" s="26" t="s">
        <v>589</v>
      </c>
      <c r="C253" s="65" t="s">
        <v>590</v>
      </c>
      <c r="D253" s="33">
        <f t="shared" ref="D253:H253" si="60">IF(D55=0,0,ROUND(D220/D55,5))</f>
        <v>0.00508</v>
      </c>
      <c r="E253" s="33">
        <f t="shared" si="60"/>
        <v>0.00508</v>
      </c>
      <c r="F253" s="33">
        <f t="shared" si="60"/>
        <v>0.00508</v>
      </c>
      <c r="G253" s="33">
        <f t="shared" si="60"/>
        <v>0.00508</v>
      </c>
      <c r="H253" s="146">
        <f t="shared" si="60"/>
        <v>0.00508</v>
      </c>
      <c r="I253" s="67">
        <f t="shared" si="41"/>
        <v>0.00508</v>
      </c>
    </row>
    <row r="254">
      <c r="A254" s="26" t="s">
        <v>194</v>
      </c>
      <c r="B254" s="26" t="s">
        <v>589</v>
      </c>
      <c r="C254" s="65" t="s">
        <v>590</v>
      </c>
      <c r="D254" s="33">
        <f t="shared" ref="D254:H254" si="61">IF(D56=0,0,ROUND(D221/D56,5))</f>
        <v>0.00379</v>
      </c>
      <c r="E254" s="33">
        <f t="shared" si="61"/>
        <v>0.00406</v>
      </c>
      <c r="F254" s="33">
        <f t="shared" si="61"/>
        <v>0.00448</v>
      </c>
      <c r="G254" s="33">
        <f t="shared" si="61"/>
        <v>0.00479</v>
      </c>
      <c r="H254" s="146">
        <f t="shared" si="61"/>
        <v>0.00505</v>
      </c>
      <c r="I254" s="67">
        <f t="shared" si="41"/>
        <v>0.00443</v>
      </c>
    </row>
    <row r="255">
      <c r="A255" s="26" t="s">
        <v>256</v>
      </c>
      <c r="B255" s="26" t="s">
        <v>589</v>
      </c>
      <c r="C255" s="65" t="s">
        <v>590</v>
      </c>
      <c r="D255" s="33">
        <f t="shared" ref="D255:H255" si="62">IF(D57=0,0,ROUND(D222/D57,5))</f>
        <v>0.01299</v>
      </c>
      <c r="E255" s="33">
        <f t="shared" si="62"/>
        <v>0.01815</v>
      </c>
      <c r="F255" s="33">
        <f t="shared" si="62"/>
        <v>0.01805</v>
      </c>
      <c r="G255" s="33">
        <f t="shared" si="62"/>
        <v>0.01823</v>
      </c>
      <c r="H255" s="146">
        <f t="shared" si="62"/>
        <v>0.01813</v>
      </c>
      <c r="I255" s="67">
        <f t="shared" si="41"/>
        <v>0.01711</v>
      </c>
    </row>
    <row r="256">
      <c r="A256" s="26" t="s">
        <v>200</v>
      </c>
      <c r="B256" s="26" t="s">
        <v>589</v>
      </c>
      <c r="C256" s="65" t="s">
        <v>590</v>
      </c>
      <c r="D256" s="33">
        <f t="shared" ref="D256:H256" si="63">IF(D58=0,0,ROUND(D223/D58,5))</f>
        <v>0.00325</v>
      </c>
      <c r="E256" s="33">
        <f t="shared" si="63"/>
        <v>0.00324</v>
      </c>
      <c r="F256" s="33">
        <f t="shared" si="63"/>
        <v>0.00329</v>
      </c>
      <c r="G256" s="33">
        <f t="shared" si="63"/>
        <v>0.0032</v>
      </c>
      <c r="H256" s="146">
        <f t="shared" si="63"/>
        <v>0.00335</v>
      </c>
      <c r="I256" s="67">
        <f t="shared" si="41"/>
        <v>0.00327</v>
      </c>
    </row>
    <row r="257">
      <c r="A257" s="26" t="s">
        <v>567</v>
      </c>
      <c r="B257" s="26" t="s">
        <v>589</v>
      </c>
      <c r="C257" s="65" t="s">
        <v>590</v>
      </c>
      <c r="D257" s="33">
        <f t="shared" ref="D257:H257" si="64">IF(D59=0,0,ROUND(D224/D59,5))</f>
        <v>0</v>
      </c>
      <c r="E257" s="33">
        <f t="shared" si="64"/>
        <v>0</v>
      </c>
      <c r="F257" s="33">
        <f t="shared" si="64"/>
        <v>0</v>
      </c>
      <c r="G257" s="33">
        <f t="shared" si="64"/>
        <v>0</v>
      </c>
      <c r="H257" s="146">
        <f t="shared" si="64"/>
        <v>0</v>
      </c>
      <c r="I257" s="67">
        <f t="shared" si="41"/>
        <v>0</v>
      </c>
    </row>
    <row r="258">
      <c r="A258" s="26" t="s">
        <v>260</v>
      </c>
      <c r="B258" s="26" t="s">
        <v>589</v>
      </c>
      <c r="C258" s="65" t="s">
        <v>590</v>
      </c>
      <c r="D258" s="33">
        <f t="shared" ref="D258:H258" si="65">IF(D60=0,0,ROUND(D225/D60,5))</f>
        <v>0</v>
      </c>
      <c r="E258" s="33">
        <f t="shared" si="65"/>
        <v>0.04495</v>
      </c>
      <c r="F258" s="33">
        <f t="shared" si="65"/>
        <v>0.04537</v>
      </c>
      <c r="G258" s="33">
        <f t="shared" si="65"/>
        <v>0.04573</v>
      </c>
      <c r="H258" s="146">
        <f t="shared" si="65"/>
        <v>0.04586</v>
      </c>
      <c r="I258" s="67">
        <f t="shared" si="41"/>
        <v>0.03638</v>
      </c>
    </row>
    <row r="259">
      <c r="A259" s="26" t="s">
        <v>396</v>
      </c>
      <c r="B259" s="26" t="s">
        <v>589</v>
      </c>
      <c r="C259" s="65" t="s">
        <v>590</v>
      </c>
      <c r="D259" s="33">
        <f t="shared" ref="D259:H259" si="66">IF(D61=0,0,ROUND(D226/D61,5))</f>
        <v>0.00181</v>
      </c>
      <c r="E259" s="33">
        <f t="shared" si="66"/>
        <v>0.00185</v>
      </c>
      <c r="F259" s="33">
        <f t="shared" si="66"/>
        <v>0.00187</v>
      </c>
      <c r="G259" s="33">
        <f t="shared" si="66"/>
        <v>0.00183</v>
      </c>
      <c r="H259" s="146">
        <f t="shared" si="66"/>
        <v>0.00221</v>
      </c>
      <c r="I259" s="67">
        <f t="shared" si="41"/>
        <v>0.00191</v>
      </c>
    </row>
    <row r="260">
      <c r="A260" s="26" t="s">
        <v>570</v>
      </c>
      <c r="B260" s="26" t="s">
        <v>589</v>
      </c>
      <c r="C260" s="65" t="s">
        <v>590</v>
      </c>
      <c r="D260" s="33">
        <f t="shared" ref="D260:H260" si="67">IF(D62=0,0,ROUND(D227/D62,5))</f>
        <v>0.01495</v>
      </c>
      <c r="E260" s="33">
        <f t="shared" si="67"/>
        <v>0.0163</v>
      </c>
      <c r="F260" s="33">
        <f t="shared" si="67"/>
        <v>0.0163</v>
      </c>
      <c r="G260" s="33">
        <f t="shared" si="67"/>
        <v>0.0163</v>
      </c>
      <c r="H260" s="146">
        <f t="shared" si="67"/>
        <v>0.0163</v>
      </c>
      <c r="I260" s="67">
        <f t="shared" si="41"/>
        <v>0.01603</v>
      </c>
    </row>
    <row r="261">
      <c r="A261" s="26" t="s">
        <v>190</v>
      </c>
      <c r="B261" s="26" t="s">
        <v>589</v>
      </c>
      <c r="C261" s="65" t="s">
        <v>590</v>
      </c>
      <c r="D261" s="33">
        <f t="shared" ref="D261:H261" si="68">IF(D63=0,0,ROUND(D228/D63,5))</f>
        <v>0.0034</v>
      </c>
      <c r="E261" s="33">
        <f t="shared" si="68"/>
        <v>0.003</v>
      </c>
      <c r="F261" s="33">
        <f t="shared" si="68"/>
        <v>0.00296</v>
      </c>
      <c r="G261" s="33">
        <f t="shared" si="68"/>
        <v>0.00295</v>
      </c>
      <c r="H261" s="146">
        <f t="shared" si="68"/>
        <v>0.00284</v>
      </c>
      <c r="I261" s="67">
        <f t="shared" si="41"/>
        <v>0.00303</v>
      </c>
    </row>
    <row r="262">
      <c r="A262" s="26" t="s">
        <v>196</v>
      </c>
      <c r="B262" s="26" t="s">
        <v>589</v>
      </c>
      <c r="C262" s="65" t="s">
        <v>590</v>
      </c>
      <c r="D262" s="33">
        <f t="shared" ref="D262:H262" si="69">IF(D64=0,0,ROUND(D229/D64,5))</f>
        <v>0.00779</v>
      </c>
      <c r="E262" s="33">
        <f t="shared" si="69"/>
        <v>0.0078</v>
      </c>
      <c r="F262" s="33">
        <f t="shared" si="69"/>
        <v>0.00836</v>
      </c>
      <c r="G262" s="33">
        <f t="shared" si="69"/>
        <v>0.00833</v>
      </c>
      <c r="H262" s="146">
        <f t="shared" si="69"/>
        <v>0.0083</v>
      </c>
      <c r="I262" s="67">
        <f t="shared" si="41"/>
        <v>0.00812</v>
      </c>
    </row>
    <row r="263">
      <c r="A263" s="26" t="s">
        <v>209</v>
      </c>
      <c r="B263" s="26" t="s">
        <v>589</v>
      </c>
      <c r="C263" s="65" t="s">
        <v>590</v>
      </c>
      <c r="D263" s="33">
        <f t="shared" ref="D263:H263" si="70">IF(D65=0,0,ROUND(D230/D65,5))</f>
        <v>0.00124</v>
      </c>
      <c r="E263" s="33">
        <f t="shared" si="70"/>
        <v>0.00124</v>
      </c>
      <c r="F263" s="33">
        <f t="shared" si="70"/>
        <v>0.00124</v>
      </c>
      <c r="G263" s="33">
        <f t="shared" si="70"/>
        <v>0.00123</v>
      </c>
      <c r="H263" s="146">
        <f t="shared" si="70"/>
        <v>0.00123</v>
      </c>
      <c r="I263" s="67">
        <f t="shared" si="41"/>
        <v>0.00124</v>
      </c>
    </row>
    <row r="264">
      <c r="A264" s="26" t="s">
        <v>220</v>
      </c>
      <c r="B264" s="26" t="s">
        <v>589</v>
      </c>
      <c r="C264" s="65" t="s">
        <v>590</v>
      </c>
      <c r="D264" s="33">
        <f t="shared" ref="D264:H264" si="71">IF(D66=0,0,ROUND(D231/D66,5))</f>
        <v>0.00514</v>
      </c>
      <c r="E264" s="33">
        <f t="shared" si="71"/>
        <v>0.00521</v>
      </c>
      <c r="F264" s="33">
        <f t="shared" si="71"/>
        <v>0.00509</v>
      </c>
      <c r="G264" s="33">
        <f t="shared" si="71"/>
        <v>0.00505</v>
      </c>
      <c r="H264" s="146">
        <f t="shared" si="71"/>
        <v>0.00576</v>
      </c>
      <c r="I264" s="67">
        <f t="shared" si="41"/>
        <v>0.00525</v>
      </c>
    </row>
    <row r="265">
      <c r="A265" s="26" t="s">
        <v>187</v>
      </c>
      <c r="B265" s="26" t="s">
        <v>589</v>
      </c>
      <c r="C265" s="65" t="s">
        <v>590</v>
      </c>
      <c r="D265" s="33">
        <f t="shared" ref="D265:H265" si="72">IF(D67=0,0,ROUND(D232/D67,5))</f>
        <v>0.00803</v>
      </c>
      <c r="E265" s="33">
        <f t="shared" si="72"/>
        <v>0.00766</v>
      </c>
      <c r="F265" s="33">
        <f t="shared" si="72"/>
        <v>0.00754</v>
      </c>
      <c r="G265" s="33">
        <f t="shared" si="72"/>
        <v>0.00737</v>
      </c>
      <c r="H265" s="146">
        <f t="shared" si="72"/>
        <v>0.00752</v>
      </c>
      <c r="I265" s="67">
        <f t="shared" si="41"/>
        <v>0.00762</v>
      </c>
    </row>
    <row r="266">
      <c r="A266" s="26" t="s">
        <v>198</v>
      </c>
      <c r="B266" s="5" t="s">
        <v>591</v>
      </c>
      <c r="C266" s="65" t="s">
        <v>592</v>
      </c>
      <c r="D266" s="33">
        <f t="shared" ref="D266:H266" si="73">IF(D233=0,1,ROUND(D2*D233,0))</f>
        <v>262</v>
      </c>
      <c r="E266" s="33">
        <f t="shared" si="73"/>
        <v>236</v>
      </c>
      <c r="F266" s="33">
        <f t="shared" si="73"/>
        <v>164</v>
      </c>
      <c r="G266" s="33">
        <f t="shared" si="73"/>
        <v>183</v>
      </c>
      <c r="H266" s="146">
        <f t="shared" si="73"/>
        <v>175</v>
      </c>
      <c r="I266" s="67">
        <f t="shared" ref="I266:I364" si="75">ROUND(AVERAGE(D266:H266),0)</f>
        <v>204</v>
      </c>
    </row>
    <row r="267">
      <c r="A267" s="26" t="s">
        <v>234</v>
      </c>
      <c r="B267" s="5" t="s">
        <v>591</v>
      </c>
      <c r="C267" s="65" t="s">
        <v>592</v>
      </c>
      <c r="D267" s="33">
        <f t="shared" ref="D267:H267" si="74">IF(D234=0,1,ROUND(D3*D234,0))</f>
        <v>4531</v>
      </c>
      <c r="E267" s="33">
        <f t="shared" si="74"/>
        <v>6680</v>
      </c>
      <c r="F267" s="33">
        <f t="shared" si="74"/>
        <v>8467</v>
      </c>
      <c r="G267" s="33">
        <f t="shared" si="74"/>
        <v>7725</v>
      </c>
      <c r="H267" s="146">
        <f t="shared" si="74"/>
        <v>15707</v>
      </c>
      <c r="I267" s="67">
        <f t="shared" si="75"/>
        <v>8622</v>
      </c>
    </row>
    <row r="268">
      <c r="A268" s="26" t="s">
        <v>549</v>
      </c>
      <c r="B268" s="5" t="s">
        <v>591</v>
      </c>
      <c r="C268" s="65" t="s">
        <v>592</v>
      </c>
      <c r="D268" s="33">
        <f t="shared" ref="D268:H268" si="76">IF(D235=0,1,ROUND(D4*D235,0))</f>
        <v>1</v>
      </c>
      <c r="E268" s="33">
        <f t="shared" si="76"/>
        <v>1</v>
      </c>
      <c r="F268" s="33">
        <f t="shared" si="76"/>
        <v>1</v>
      </c>
      <c r="G268" s="33">
        <f t="shared" si="76"/>
        <v>1</v>
      </c>
      <c r="H268" s="146">
        <f t="shared" si="76"/>
        <v>1</v>
      </c>
      <c r="I268" s="67">
        <f t="shared" si="75"/>
        <v>1</v>
      </c>
    </row>
    <row r="269">
      <c r="A269" s="26" t="s">
        <v>231</v>
      </c>
      <c r="B269" s="5" t="s">
        <v>591</v>
      </c>
      <c r="C269" s="65" t="s">
        <v>592</v>
      </c>
      <c r="D269" s="33">
        <f t="shared" ref="D269:H269" si="77">IF(D236=0,1,ROUND(D5*D236,0))</f>
        <v>717</v>
      </c>
      <c r="E269" s="33">
        <f t="shared" si="77"/>
        <v>681</v>
      </c>
      <c r="F269" s="33">
        <f t="shared" si="77"/>
        <v>648</v>
      </c>
      <c r="G269" s="33">
        <f t="shared" si="77"/>
        <v>577</v>
      </c>
      <c r="H269" s="146">
        <f t="shared" si="77"/>
        <v>500</v>
      </c>
      <c r="I269" s="67">
        <f t="shared" si="75"/>
        <v>625</v>
      </c>
    </row>
    <row r="270">
      <c r="A270" s="26" t="s">
        <v>300</v>
      </c>
      <c r="B270" s="5" t="s">
        <v>591</v>
      </c>
      <c r="C270" s="65" t="s">
        <v>592</v>
      </c>
      <c r="D270" s="33">
        <f t="shared" ref="D270:H270" si="78">IF(D237=0,1,ROUND(D6*D237,0))</f>
        <v>16333</v>
      </c>
      <c r="E270" s="33">
        <f t="shared" si="78"/>
        <v>18764</v>
      </c>
      <c r="F270" s="33">
        <f t="shared" si="78"/>
        <v>19198</v>
      </c>
      <c r="G270" s="33">
        <f t="shared" si="78"/>
        <v>15890</v>
      </c>
      <c r="H270" s="146">
        <f t="shared" si="78"/>
        <v>15355</v>
      </c>
      <c r="I270" s="67">
        <f t="shared" si="75"/>
        <v>17108</v>
      </c>
    </row>
    <row r="271">
      <c r="A271" s="26" t="s">
        <v>204</v>
      </c>
      <c r="B271" s="5" t="s">
        <v>591</v>
      </c>
      <c r="C271" s="65" t="s">
        <v>592</v>
      </c>
      <c r="D271" s="33">
        <f t="shared" ref="D271:H271" si="79">IF(D238=0,1,ROUND(D7*D238,0))</f>
        <v>13264</v>
      </c>
      <c r="E271" s="33">
        <f t="shared" si="79"/>
        <v>13378</v>
      </c>
      <c r="F271" s="33">
        <f t="shared" si="79"/>
        <v>13029</v>
      </c>
      <c r="G271" s="33">
        <f t="shared" si="79"/>
        <v>12553</v>
      </c>
      <c r="H271" s="146">
        <f t="shared" si="79"/>
        <v>12178</v>
      </c>
      <c r="I271" s="67">
        <f t="shared" si="75"/>
        <v>12880</v>
      </c>
    </row>
    <row r="272">
      <c r="A272" s="26" t="s">
        <v>553</v>
      </c>
      <c r="B272" s="5" t="s">
        <v>591</v>
      </c>
      <c r="C272" s="65" t="s">
        <v>592</v>
      </c>
      <c r="D272" s="33">
        <f t="shared" ref="D272:H272" si="80">IF(D239=0,1,ROUND(D8*D239,0))</f>
        <v>1</v>
      </c>
      <c r="E272" s="33">
        <f t="shared" si="80"/>
        <v>1</v>
      </c>
      <c r="F272" s="33">
        <f t="shared" si="80"/>
        <v>1</v>
      </c>
      <c r="G272" s="33">
        <f t="shared" si="80"/>
        <v>1</v>
      </c>
      <c r="H272" s="146">
        <f t="shared" si="80"/>
        <v>1</v>
      </c>
      <c r="I272" s="67">
        <f t="shared" si="75"/>
        <v>1</v>
      </c>
    </row>
    <row r="273">
      <c r="A273" s="26" t="s">
        <v>363</v>
      </c>
      <c r="B273" s="5" t="s">
        <v>591</v>
      </c>
      <c r="C273" s="65" t="s">
        <v>592</v>
      </c>
      <c r="D273" s="33">
        <f t="shared" ref="D273:H273" si="81">IF(D240=0,1,ROUND(D9*D240,0))</f>
        <v>1</v>
      </c>
      <c r="E273" s="33">
        <f t="shared" si="81"/>
        <v>8</v>
      </c>
      <c r="F273" s="33">
        <f t="shared" si="81"/>
        <v>1</v>
      </c>
      <c r="G273" s="33">
        <f t="shared" si="81"/>
        <v>1</v>
      </c>
      <c r="H273" s="146">
        <f t="shared" si="81"/>
        <v>1</v>
      </c>
      <c r="I273" s="67">
        <f t="shared" si="75"/>
        <v>2</v>
      </c>
    </row>
    <row r="274">
      <c r="A274" s="26" t="s">
        <v>244</v>
      </c>
      <c r="B274" s="5" t="s">
        <v>591</v>
      </c>
      <c r="C274" s="65" t="s">
        <v>592</v>
      </c>
      <c r="D274" s="33">
        <f t="shared" ref="D274:H274" si="82">IF(D241=0,1,ROUND(D10*D241,0))</f>
        <v>15</v>
      </c>
      <c r="E274" s="33">
        <f t="shared" si="82"/>
        <v>15</v>
      </c>
      <c r="F274" s="33">
        <f t="shared" si="82"/>
        <v>15</v>
      </c>
      <c r="G274" s="33">
        <f t="shared" si="82"/>
        <v>15</v>
      </c>
      <c r="H274" s="146">
        <f t="shared" si="82"/>
        <v>15</v>
      </c>
      <c r="I274" s="67">
        <f t="shared" si="75"/>
        <v>15</v>
      </c>
    </row>
    <row r="275">
      <c r="A275" s="26" t="s">
        <v>557</v>
      </c>
      <c r="B275" s="5" t="s">
        <v>591</v>
      </c>
      <c r="C275" s="65" t="s">
        <v>592</v>
      </c>
      <c r="D275" s="33">
        <f t="shared" ref="D275:H275" si="83">IF(D242=0,1,ROUND(D11*D242,0))</f>
        <v>407</v>
      </c>
      <c r="E275" s="33">
        <f t="shared" si="83"/>
        <v>407</v>
      </c>
      <c r="F275" s="33">
        <f t="shared" si="83"/>
        <v>407</v>
      </c>
      <c r="G275" s="33">
        <f t="shared" si="83"/>
        <v>2</v>
      </c>
      <c r="H275" s="146">
        <f t="shared" si="83"/>
        <v>2</v>
      </c>
      <c r="I275" s="67">
        <f t="shared" si="75"/>
        <v>245</v>
      </c>
    </row>
    <row r="276">
      <c r="A276" s="26" t="s">
        <v>263</v>
      </c>
      <c r="B276" s="5" t="s">
        <v>591</v>
      </c>
      <c r="C276" s="65" t="s">
        <v>592</v>
      </c>
      <c r="D276" s="33">
        <f t="shared" ref="D276:H276" si="84">IF(D243=0,1,ROUND(D12*D243,0))</f>
        <v>446</v>
      </c>
      <c r="E276" s="33">
        <f t="shared" si="84"/>
        <v>437</v>
      </c>
      <c r="F276" s="33">
        <f t="shared" si="84"/>
        <v>419</v>
      </c>
      <c r="G276" s="33">
        <f t="shared" si="84"/>
        <v>411</v>
      </c>
      <c r="H276" s="146">
        <f t="shared" si="84"/>
        <v>388</v>
      </c>
      <c r="I276" s="67">
        <f t="shared" si="75"/>
        <v>420</v>
      </c>
    </row>
    <row r="277">
      <c r="A277" s="26" t="s">
        <v>217</v>
      </c>
      <c r="B277" s="5" t="s">
        <v>591</v>
      </c>
      <c r="C277" s="65" t="s">
        <v>592</v>
      </c>
      <c r="D277" s="33">
        <f t="shared" ref="D277:H277" si="85">IF(D244=0,1,ROUND(D13*D244,0))</f>
        <v>185</v>
      </c>
      <c r="E277" s="33">
        <f t="shared" si="85"/>
        <v>186</v>
      </c>
      <c r="F277" s="33">
        <f t="shared" si="85"/>
        <v>186</v>
      </c>
      <c r="G277" s="33">
        <f t="shared" si="85"/>
        <v>186</v>
      </c>
      <c r="H277" s="146">
        <f t="shared" si="85"/>
        <v>186</v>
      </c>
      <c r="I277" s="67">
        <f t="shared" si="75"/>
        <v>186</v>
      </c>
    </row>
    <row r="278">
      <c r="A278" s="26" t="s">
        <v>192</v>
      </c>
      <c r="B278" s="5" t="s">
        <v>591</v>
      </c>
      <c r="C278" s="65" t="s">
        <v>592</v>
      </c>
      <c r="D278" s="33">
        <f t="shared" ref="D278:H278" si="86">IF(D245=0,1,ROUND(D14*D245,0))</f>
        <v>2895</v>
      </c>
      <c r="E278" s="33">
        <f t="shared" si="86"/>
        <v>2798</v>
      </c>
      <c r="F278" s="33">
        <f t="shared" si="86"/>
        <v>2786</v>
      </c>
      <c r="G278" s="33">
        <f t="shared" si="86"/>
        <v>2539</v>
      </c>
      <c r="H278" s="146">
        <f t="shared" si="86"/>
        <v>2497</v>
      </c>
      <c r="I278" s="67">
        <f t="shared" si="75"/>
        <v>2703</v>
      </c>
    </row>
    <row r="279">
      <c r="A279" s="26" t="s">
        <v>560</v>
      </c>
      <c r="B279" s="5" t="s">
        <v>591</v>
      </c>
      <c r="C279" s="65" t="s">
        <v>592</v>
      </c>
      <c r="D279" s="33">
        <f t="shared" ref="D279:H279" si="87">IF(D246=0,1,ROUND(D15*D246,0))</f>
        <v>1</v>
      </c>
      <c r="E279" s="33">
        <f t="shared" si="87"/>
        <v>1</v>
      </c>
      <c r="F279" s="33">
        <f t="shared" si="87"/>
        <v>1</v>
      </c>
      <c r="G279" s="33">
        <f t="shared" si="87"/>
        <v>1</v>
      </c>
      <c r="H279" s="146">
        <f t="shared" si="87"/>
        <v>1</v>
      </c>
      <c r="I279" s="67">
        <f t="shared" si="75"/>
        <v>1</v>
      </c>
    </row>
    <row r="280">
      <c r="A280" s="26" t="s">
        <v>202</v>
      </c>
      <c r="B280" s="5" t="s">
        <v>591</v>
      </c>
      <c r="C280" s="65" t="s">
        <v>592</v>
      </c>
      <c r="D280" s="33">
        <f t="shared" ref="D280:H280" si="88">IF(D247=0,1,ROUND(D16*D247,0))</f>
        <v>368</v>
      </c>
      <c r="E280" s="33">
        <f t="shared" si="88"/>
        <v>338</v>
      </c>
      <c r="F280" s="33">
        <f t="shared" si="88"/>
        <v>562</v>
      </c>
      <c r="G280" s="33">
        <f t="shared" si="88"/>
        <v>494</v>
      </c>
      <c r="H280" s="146">
        <f t="shared" si="88"/>
        <v>384</v>
      </c>
      <c r="I280" s="67">
        <f t="shared" si="75"/>
        <v>429</v>
      </c>
    </row>
    <row r="281">
      <c r="A281" s="26" t="s">
        <v>214</v>
      </c>
      <c r="B281" s="5" t="s">
        <v>591</v>
      </c>
      <c r="C281" s="65" t="s">
        <v>592</v>
      </c>
      <c r="D281" s="33">
        <f t="shared" ref="D281:H281" si="89">IF(D248=0,1,ROUND(D17*D248,0))</f>
        <v>1043</v>
      </c>
      <c r="E281" s="33">
        <f t="shared" si="89"/>
        <v>865</v>
      </c>
      <c r="F281" s="33">
        <f t="shared" si="89"/>
        <v>864</v>
      </c>
      <c r="G281" s="33">
        <f t="shared" si="89"/>
        <v>785</v>
      </c>
      <c r="H281" s="146">
        <f t="shared" si="89"/>
        <v>768</v>
      </c>
      <c r="I281" s="67">
        <f t="shared" si="75"/>
        <v>865</v>
      </c>
    </row>
    <row r="282">
      <c r="A282" s="26" t="s">
        <v>250</v>
      </c>
      <c r="B282" s="5" t="s">
        <v>591</v>
      </c>
      <c r="C282" s="65" t="s">
        <v>592</v>
      </c>
      <c r="D282" s="33">
        <f t="shared" ref="D282:H282" si="90">IF(D249=0,1,ROUND(D18*D249,0))</f>
        <v>8112</v>
      </c>
      <c r="E282" s="33">
        <f t="shared" si="90"/>
        <v>7319</v>
      </c>
      <c r="F282" s="33">
        <f t="shared" si="90"/>
        <v>9094</v>
      </c>
      <c r="G282" s="33">
        <f t="shared" si="90"/>
        <v>8504</v>
      </c>
      <c r="H282" s="146">
        <f t="shared" si="90"/>
        <v>7192</v>
      </c>
      <c r="I282" s="67">
        <f t="shared" si="75"/>
        <v>8044</v>
      </c>
    </row>
    <row r="283">
      <c r="A283" s="26" t="s">
        <v>222</v>
      </c>
      <c r="B283" s="5" t="s">
        <v>591</v>
      </c>
      <c r="C283" s="65" t="s">
        <v>592</v>
      </c>
      <c r="D283" s="33">
        <f t="shared" ref="D283:H283" si="91">IF(D250=0,1,ROUND(D19*D250,0))</f>
        <v>37</v>
      </c>
      <c r="E283" s="33">
        <f t="shared" si="91"/>
        <v>37</v>
      </c>
      <c r="F283" s="33">
        <f t="shared" si="91"/>
        <v>36</v>
      </c>
      <c r="G283" s="33">
        <f t="shared" si="91"/>
        <v>36</v>
      </c>
      <c r="H283" s="146">
        <f t="shared" si="91"/>
        <v>36</v>
      </c>
      <c r="I283" s="67">
        <f t="shared" si="75"/>
        <v>36</v>
      </c>
    </row>
    <row r="284">
      <c r="A284" s="26" t="s">
        <v>286</v>
      </c>
      <c r="B284" s="5" t="s">
        <v>591</v>
      </c>
      <c r="C284" s="65" t="s">
        <v>592</v>
      </c>
      <c r="D284" s="33">
        <f t="shared" ref="D284:H284" si="92">IF(D251=0,1,ROUND(D20*D251,0))</f>
        <v>4036</v>
      </c>
      <c r="E284" s="33">
        <f t="shared" si="92"/>
        <v>3513</v>
      </c>
      <c r="F284" s="33">
        <f t="shared" si="92"/>
        <v>4362</v>
      </c>
      <c r="G284" s="33">
        <f t="shared" si="92"/>
        <v>4516</v>
      </c>
      <c r="H284" s="146">
        <f t="shared" si="92"/>
        <v>3890</v>
      </c>
      <c r="I284" s="67">
        <f t="shared" si="75"/>
        <v>4063</v>
      </c>
    </row>
    <row r="285">
      <c r="A285" s="26" t="s">
        <v>206</v>
      </c>
      <c r="B285" s="5" t="s">
        <v>591</v>
      </c>
      <c r="C285" s="65" t="s">
        <v>592</v>
      </c>
      <c r="D285" s="33">
        <f t="shared" ref="D285:H285" si="93">IF(D252=0,1,ROUND(D21*D252,0))</f>
        <v>36414</v>
      </c>
      <c r="E285" s="33">
        <f t="shared" si="93"/>
        <v>35351</v>
      </c>
      <c r="F285" s="33">
        <f t="shared" si="93"/>
        <v>35365</v>
      </c>
      <c r="G285" s="33">
        <f t="shared" si="93"/>
        <v>34306</v>
      </c>
      <c r="H285" s="146">
        <f t="shared" si="93"/>
        <v>34875</v>
      </c>
      <c r="I285" s="67">
        <f t="shared" si="75"/>
        <v>35262</v>
      </c>
    </row>
    <row r="286">
      <c r="A286" s="26" t="s">
        <v>398</v>
      </c>
      <c r="B286" s="5" t="s">
        <v>591</v>
      </c>
      <c r="C286" s="65" t="s">
        <v>592</v>
      </c>
      <c r="D286" s="33">
        <f t="shared" ref="D286:H286" si="94">IF(D253=0,1,ROUND(D22*D253,0))</f>
        <v>6</v>
      </c>
      <c r="E286" s="33">
        <f t="shared" si="94"/>
        <v>6</v>
      </c>
      <c r="F286" s="33">
        <f t="shared" si="94"/>
        <v>6</v>
      </c>
      <c r="G286" s="33">
        <f t="shared" si="94"/>
        <v>6</v>
      </c>
      <c r="H286" s="146">
        <f t="shared" si="94"/>
        <v>6</v>
      </c>
      <c r="I286" s="67">
        <f t="shared" si="75"/>
        <v>6</v>
      </c>
    </row>
    <row r="287">
      <c r="A287" s="26" t="s">
        <v>194</v>
      </c>
      <c r="B287" s="5" t="s">
        <v>591</v>
      </c>
      <c r="C287" s="65" t="s">
        <v>592</v>
      </c>
      <c r="D287" s="33">
        <f t="shared" ref="D287:H287" si="95">IF(D254=0,1,ROUND(D23*D254,0))</f>
        <v>3354</v>
      </c>
      <c r="E287" s="33">
        <f t="shared" si="95"/>
        <v>3429</v>
      </c>
      <c r="F287" s="33">
        <f t="shared" si="95"/>
        <v>3714</v>
      </c>
      <c r="G287" s="33">
        <f t="shared" si="95"/>
        <v>3967</v>
      </c>
      <c r="H287" s="146">
        <f t="shared" si="95"/>
        <v>3943</v>
      </c>
      <c r="I287" s="67">
        <f t="shared" si="75"/>
        <v>3681</v>
      </c>
    </row>
    <row r="288">
      <c r="A288" s="26" t="s">
        <v>256</v>
      </c>
      <c r="B288" s="5" t="s">
        <v>591</v>
      </c>
      <c r="C288" s="65" t="s">
        <v>592</v>
      </c>
      <c r="D288" s="33">
        <f t="shared" ref="D288:H288" si="96">IF(D255=0,1,ROUND(D24*D255,0))</f>
        <v>725</v>
      </c>
      <c r="E288" s="33">
        <f t="shared" si="96"/>
        <v>807</v>
      </c>
      <c r="F288" s="33">
        <f t="shared" si="96"/>
        <v>812</v>
      </c>
      <c r="G288" s="33">
        <f t="shared" si="96"/>
        <v>840</v>
      </c>
      <c r="H288" s="146">
        <f t="shared" si="96"/>
        <v>688</v>
      </c>
      <c r="I288" s="67">
        <f t="shared" si="75"/>
        <v>774</v>
      </c>
    </row>
    <row r="289">
      <c r="A289" s="26" t="s">
        <v>200</v>
      </c>
      <c r="B289" s="5" t="s">
        <v>591</v>
      </c>
      <c r="C289" s="65" t="s">
        <v>592</v>
      </c>
      <c r="D289" s="33">
        <f t="shared" ref="D289:H289" si="97">IF(D256=0,1,ROUND(D25*D256,0))</f>
        <v>814</v>
      </c>
      <c r="E289" s="33">
        <f t="shared" si="97"/>
        <v>652</v>
      </c>
      <c r="F289" s="33">
        <f t="shared" si="97"/>
        <v>659</v>
      </c>
      <c r="G289" s="33">
        <f t="shared" si="97"/>
        <v>556</v>
      </c>
      <c r="H289" s="146">
        <f t="shared" si="97"/>
        <v>586</v>
      </c>
      <c r="I289" s="67">
        <f t="shared" si="75"/>
        <v>653</v>
      </c>
    </row>
    <row r="290">
      <c r="A290" s="26" t="s">
        <v>567</v>
      </c>
      <c r="B290" s="5" t="s">
        <v>591</v>
      </c>
      <c r="C290" s="65" t="s">
        <v>592</v>
      </c>
      <c r="D290" s="33">
        <f t="shared" ref="D290:H290" si="98">IF(D257=0,1,ROUND(D26*D257,0))</f>
        <v>1</v>
      </c>
      <c r="E290" s="33">
        <f t="shared" si="98"/>
        <v>1</v>
      </c>
      <c r="F290" s="33">
        <f t="shared" si="98"/>
        <v>1</v>
      </c>
      <c r="G290" s="33">
        <f t="shared" si="98"/>
        <v>1</v>
      </c>
      <c r="H290" s="146">
        <f t="shared" si="98"/>
        <v>1</v>
      </c>
      <c r="I290" s="67">
        <f t="shared" si="75"/>
        <v>1</v>
      </c>
    </row>
    <row r="291">
      <c r="A291" s="26" t="s">
        <v>260</v>
      </c>
      <c r="B291" s="5" t="s">
        <v>591</v>
      </c>
      <c r="C291" s="65" t="s">
        <v>592</v>
      </c>
      <c r="D291" s="33">
        <f t="shared" ref="D291:H291" si="99">IF(D258=0,1,ROUND(D27*D258,0))</f>
        <v>1</v>
      </c>
      <c r="E291" s="33">
        <f t="shared" si="99"/>
        <v>447</v>
      </c>
      <c r="F291" s="33">
        <f t="shared" si="99"/>
        <v>452</v>
      </c>
      <c r="G291" s="33">
        <f t="shared" si="99"/>
        <v>453</v>
      </c>
      <c r="H291" s="146">
        <f t="shared" si="99"/>
        <v>421</v>
      </c>
      <c r="I291" s="67">
        <f t="shared" si="75"/>
        <v>355</v>
      </c>
    </row>
    <row r="292">
      <c r="A292" s="26" t="s">
        <v>396</v>
      </c>
      <c r="B292" s="5" t="s">
        <v>591</v>
      </c>
      <c r="C292" s="65" t="s">
        <v>592</v>
      </c>
      <c r="D292" s="33">
        <f t="shared" ref="D292:H292" si="100">IF(D259=0,1,ROUND(D28*D259,0))</f>
        <v>303</v>
      </c>
      <c r="E292" s="33">
        <f t="shared" si="100"/>
        <v>301</v>
      </c>
      <c r="F292" s="33">
        <f t="shared" si="100"/>
        <v>303</v>
      </c>
      <c r="G292" s="33">
        <f t="shared" si="100"/>
        <v>278</v>
      </c>
      <c r="H292" s="146">
        <f t="shared" si="100"/>
        <v>332</v>
      </c>
      <c r="I292" s="67">
        <f t="shared" si="75"/>
        <v>303</v>
      </c>
    </row>
    <row r="293">
      <c r="A293" s="26" t="s">
        <v>570</v>
      </c>
      <c r="B293" s="5" t="s">
        <v>591</v>
      </c>
      <c r="C293" s="65" t="s">
        <v>592</v>
      </c>
      <c r="D293" s="33">
        <f t="shared" ref="D293:H293" si="101">IF(D260=0,1,ROUND(D29*D260,0))</f>
        <v>11</v>
      </c>
      <c r="E293" s="33">
        <f t="shared" si="101"/>
        <v>12</v>
      </c>
      <c r="F293" s="33">
        <f t="shared" si="101"/>
        <v>12</v>
      </c>
      <c r="G293" s="33">
        <f t="shared" si="101"/>
        <v>12</v>
      </c>
      <c r="H293" s="146">
        <f t="shared" si="101"/>
        <v>12</v>
      </c>
      <c r="I293" s="67">
        <f t="shared" si="75"/>
        <v>12</v>
      </c>
    </row>
    <row r="294">
      <c r="A294" s="26" t="s">
        <v>190</v>
      </c>
      <c r="B294" s="5" t="s">
        <v>591</v>
      </c>
      <c r="C294" s="65" t="s">
        <v>592</v>
      </c>
      <c r="D294" s="33">
        <f t="shared" ref="D294:H294" si="102">IF(D261=0,1,ROUND(D30*D261,0))</f>
        <v>1368</v>
      </c>
      <c r="E294" s="33">
        <f t="shared" si="102"/>
        <v>1124</v>
      </c>
      <c r="F294" s="33">
        <f t="shared" si="102"/>
        <v>1026</v>
      </c>
      <c r="G294" s="33">
        <f t="shared" si="102"/>
        <v>940</v>
      </c>
      <c r="H294" s="146">
        <f t="shared" si="102"/>
        <v>885</v>
      </c>
      <c r="I294" s="67">
        <f t="shared" si="75"/>
        <v>1069</v>
      </c>
    </row>
    <row r="295">
      <c r="A295" s="26" t="s">
        <v>196</v>
      </c>
      <c r="B295" s="5" t="s">
        <v>591</v>
      </c>
      <c r="C295" s="65" t="s">
        <v>592</v>
      </c>
      <c r="D295" s="33">
        <f t="shared" ref="D295:H295" si="103">IF(D262=0,1,ROUND(D31*D262,0))</f>
        <v>22738</v>
      </c>
      <c r="E295" s="33">
        <f t="shared" si="103"/>
        <v>19285</v>
      </c>
      <c r="F295" s="33">
        <f t="shared" si="103"/>
        <v>21673</v>
      </c>
      <c r="G295" s="33">
        <f t="shared" si="103"/>
        <v>24787</v>
      </c>
      <c r="H295" s="146">
        <f t="shared" si="103"/>
        <v>23912</v>
      </c>
      <c r="I295" s="67">
        <f t="shared" si="75"/>
        <v>22479</v>
      </c>
    </row>
    <row r="296">
      <c r="A296" s="26" t="s">
        <v>209</v>
      </c>
      <c r="B296" s="5" t="s">
        <v>591</v>
      </c>
      <c r="C296" s="65" t="s">
        <v>592</v>
      </c>
      <c r="D296" s="33">
        <f t="shared" ref="D296:H296" si="104">IF(D263=0,1,ROUND(D32*D263,0))</f>
        <v>34</v>
      </c>
      <c r="E296" s="33">
        <f t="shared" si="104"/>
        <v>22</v>
      </c>
      <c r="F296" s="33">
        <f t="shared" si="104"/>
        <v>27</v>
      </c>
      <c r="G296" s="33">
        <f t="shared" si="104"/>
        <v>21</v>
      </c>
      <c r="H296" s="146">
        <f t="shared" si="104"/>
        <v>21</v>
      </c>
      <c r="I296" s="67">
        <f t="shared" si="75"/>
        <v>25</v>
      </c>
    </row>
    <row r="297">
      <c r="A297" s="26" t="s">
        <v>220</v>
      </c>
      <c r="B297" s="5" t="s">
        <v>591</v>
      </c>
      <c r="C297" s="65" t="s">
        <v>592</v>
      </c>
      <c r="D297" s="33">
        <f t="shared" ref="D297:H297" si="105">IF(D264=0,1,ROUND(D33*D264,0))</f>
        <v>483</v>
      </c>
      <c r="E297" s="33">
        <f t="shared" si="105"/>
        <v>476</v>
      </c>
      <c r="F297" s="33">
        <f t="shared" si="105"/>
        <v>425</v>
      </c>
      <c r="G297" s="33">
        <f t="shared" si="105"/>
        <v>386</v>
      </c>
      <c r="H297" s="146">
        <f t="shared" si="105"/>
        <v>399</v>
      </c>
      <c r="I297" s="67">
        <f t="shared" si="75"/>
        <v>434</v>
      </c>
    </row>
    <row r="298">
      <c r="A298" s="26" t="s">
        <v>187</v>
      </c>
      <c r="B298" s="5" t="s">
        <v>591</v>
      </c>
      <c r="C298" s="65" t="s">
        <v>592</v>
      </c>
      <c r="D298" s="33">
        <f t="shared" ref="D298:H298" si="106">IF(D265=0,1,ROUND(D34*D265,0))</f>
        <v>70617</v>
      </c>
      <c r="E298" s="33">
        <f t="shared" si="106"/>
        <v>63956</v>
      </c>
      <c r="F298" s="33">
        <f t="shared" si="106"/>
        <v>60955</v>
      </c>
      <c r="G298" s="33">
        <f t="shared" si="106"/>
        <v>65726</v>
      </c>
      <c r="H298" s="146">
        <f t="shared" si="106"/>
        <v>66904</v>
      </c>
      <c r="I298" s="67">
        <f t="shared" si="75"/>
        <v>65632</v>
      </c>
    </row>
    <row r="299">
      <c r="A299" s="26" t="s">
        <v>198</v>
      </c>
      <c r="B299" s="147" t="s">
        <v>593</v>
      </c>
      <c r="C299" s="65" t="s">
        <v>594</v>
      </c>
      <c r="D299" s="33">
        <f t="shared" ref="D299:H299" si="107">IF(D266=1,1,IF(D266-D200=0,1,D266-D200))</f>
        <v>233</v>
      </c>
      <c r="E299" s="33">
        <f t="shared" si="107"/>
        <v>207</v>
      </c>
      <c r="F299" s="33">
        <f t="shared" si="107"/>
        <v>135</v>
      </c>
      <c r="G299" s="33">
        <f t="shared" si="107"/>
        <v>154</v>
      </c>
      <c r="H299" s="146">
        <f t="shared" si="107"/>
        <v>146</v>
      </c>
      <c r="I299" s="67">
        <f t="shared" si="75"/>
        <v>175</v>
      </c>
    </row>
    <row r="300">
      <c r="A300" s="26" t="s">
        <v>234</v>
      </c>
      <c r="B300" s="147" t="s">
        <v>593</v>
      </c>
      <c r="C300" s="65" t="s">
        <v>594</v>
      </c>
      <c r="D300" s="33">
        <f t="shared" ref="D300:H300" si="108">IF(D267=1,1,IF(D267-D201=0,1,D267-D201))</f>
        <v>4455</v>
      </c>
      <c r="E300" s="33">
        <f t="shared" si="108"/>
        <v>6604</v>
      </c>
      <c r="F300" s="33">
        <f t="shared" si="108"/>
        <v>8360</v>
      </c>
      <c r="G300" s="33">
        <f t="shared" si="108"/>
        <v>7617</v>
      </c>
      <c r="H300" s="146">
        <f t="shared" si="108"/>
        <v>15575</v>
      </c>
      <c r="I300" s="67">
        <f t="shared" si="75"/>
        <v>8522</v>
      </c>
    </row>
    <row r="301">
      <c r="A301" s="26" t="s">
        <v>549</v>
      </c>
      <c r="B301" s="147" t="s">
        <v>593</v>
      </c>
      <c r="C301" s="65" t="s">
        <v>594</v>
      </c>
      <c r="D301" s="33">
        <f t="shared" ref="D301:H301" si="109">IF(D268=1,1,IF(D268-D202=0,1,D268-D202))</f>
        <v>1</v>
      </c>
      <c r="E301" s="33">
        <f t="shared" si="109"/>
        <v>1</v>
      </c>
      <c r="F301" s="33">
        <f t="shared" si="109"/>
        <v>1</v>
      </c>
      <c r="G301" s="33">
        <f t="shared" si="109"/>
        <v>1</v>
      </c>
      <c r="H301" s="146">
        <f t="shared" si="109"/>
        <v>1</v>
      </c>
      <c r="I301" s="67">
        <f t="shared" si="75"/>
        <v>1</v>
      </c>
    </row>
    <row r="302">
      <c r="A302" s="26" t="s">
        <v>231</v>
      </c>
      <c r="B302" s="147" t="s">
        <v>593</v>
      </c>
      <c r="C302" s="65" t="s">
        <v>594</v>
      </c>
      <c r="D302" s="33">
        <f t="shared" ref="D302:H302" si="110">IF(D269=1,1,IF(D269-D203=0,1,D269-D203))</f>
        <v>507</v>
      </c>
      <c r="E302" s="33">
        <f t="shared" si="110"/>
        <v>471</v>
      </c>
      <c r="F302" s="33">
        <f t="shared" si="110"/>
        <v>442</v>
      </c>
      <c r="G302" s="33">
        <f t="shared" si="110"/>
        <v>372</v>
      </c>
      <c r="H302" s="146">
        <f t="shared" si="110"/>
        <v>298</v>
      </c>
      <c r="I302" s="67">
        <f t="shared" si="75"/>
        <v>418</v>
      </c>
    </row>
    <row r="303">
      <c r="A303" s="26" t="s">
        <v>300</v>
      </c>
      <c r="B303" s="147" t="s">
        <v>593</v>
      </c>
      <c r="C303" s="65" t="s">
        <v>594</v>
      </c>
      <c r="D303" s="111">
        <f t="shared" ref="D303:H303" si="111">IF(D270=1,1,IF(D270-D204=0,1,D270-D204))</f>
        <v>9479</v>
      </c>
      <c r="E303" s="111">
        <f t="shared" si="111"/>
        <v>10854</v>
      </c>
      <c r="F303" s="111">
        <f t="shared" si="111"/>
        <v>11260</v>
      </c>
      <c r="G303" s="111">
        <f t="shared" si="111"/>
        <v>7897</v>
      </c>
      <c r="H303" s="112">
        <f t="shared" si="111"/>
        <v>7506</v>
      </c>
      <c r="I303" s="141">
        <f t="shared" si="75"/>
        <v>9399</v>
      </c>
    </row>
    <row r="304">
      <c r="A304" s="26" t="s">
        <v>204</v>
      </c>
      <c r="B304" s="147" t="s">
        <v>593</v>
      </c>
      <c r="C304" s="65" t="s">
        <v>594</v>
      </c>
      <c r="D304" s="111">
        <f t="shared" ref="D304:H304" si="112">IF(D271=1,1,IF(D271-D205=0,1,D271-D205))</f>
        <v>6512</v>
      </c>
      <c r="E304" s="111">
        <f t="shared" si="112"/>
        <v>6270</v>
      </c>
      <c r="F304" s="111">
        <f t="shared" si="112"/>
        <v>5757</v>
      </c>
      <c r="G304" s="111">
        <f t="shared" si="112"/>
        <v>5147</v>
      </c>
      <c r="H304" s="112">
        <f t="shared" si="112"/>
        <v>4639</v>
      </c>
      <c r="I304" s="141">
        <f t="shared" si="75"/>
        <v>5665</v>
      </c>
    </row>
    <row r="305">
      <c r="A305" s="26" t="s">
        <v>553</v>
      </c>
      <c r="B305" s="147" t="s">
        <v>593</v>
      </c>
      <c r="C305" s="65" t="s">
        <v>594</v>
      </c>
      <c r="D305" s="33">
        <f t="shared" ref="D305:H305" si="113">IF(D272=1,1,IF(D272-D206=0,1,D272-D206))</f>
        <v>1</v>
      </c>
      <c r="E305" s="33">
        <f t="shared" si="113"/>
        <v>1</v>
      </c>
      <c r="F305" s="33">
        <f t="shared" si="113"/>
        <v>1</v>
      </c>
      <c r="G305" s="33">
        <f t="shared" si="113"/>
        <v>1</v>
      </c>
      <c r="H305" s="146">
        <f t="shared" si="113"/>
        <v>1</v>
      </c>
      <c r="I305" s="67">
        <f t="shared" si="75"/>
        <v>1</v>
      </c>
    </row>
    <row r="306">
      <c r="A306" s="26" t="s">
        <v>363</v>
      </c>
      <c r="B306" s="147" t="s">
        <v>593</v>
      </c>
      <c r="C306" s="65" t="s">
        <v>594</v>
      </c>
      <c r="D306" s="33">
        <f t="shared" ref="D306:H306" si="114">IF(D273=1,1,IF(D273-D207=0,1,D273-D207))</f>
        <v>1</v>
      </c>
      <c r="E306" s="33">
        <f t="shared" si="114"/>
        <v>7</v>
      </c>
      <c r="F306" s="33">
        <f t="shared" si="114"/>
        <v>1</v>
      </c>
      <c r="G306" s="33">
        <f t="shared" si="114"/>
        <v>1</v>
      </c>
      <c r="H306" s="146">
        <f t="shared" si="114"/>
        <v>1</v>
      </c>
      <c r="I306" s="67">
        <f t="shared" si="75"/>
        <v>2</v>
      </c>
    </row>
    <row r="307">
      <c r="A307" s="26" t="s">
        <v>244</v>
      </c>
      <c r="B307" s="147" t="s">
        <v>593</v>
      </c>
      <c r="C307" s="65" t="s">
        <v>594</v>
      </c>
      <c r="D307" s="33">
        <f t="shared" ref="D307:H307" si="115">IF(D274=1,1,IF(D274-D208=0,1,D274-D208))</f>
        <v>1</v>
      </c>
      <c r="E307" s="33">
        <f t="shared" si="115"/>
        <v>1</v>
      </c>
      <c r="F307" s="33">
        <f t="shared" si="115"/>
        <v>1</v>
      </c>
      <c r="G307" s="33">
        <f t="shared" si="115"/>
        <v>1</v>
      </c>
      <c r="H307" s="146">
        <f t="shared" si="115"/>
        <v>1</v>
      </c>
      <c r="I307" s="67">
        <f t="shared" si="75"/>
        <v>1</v>
      </c>
    </row>
    <row r="308">
      <c r="A308" s="26" t="s">
        <v>557</v>
      </c>
      <c r="B308" s="147" t="s">
        <v>593</v>
      </c>
      <c r="C308" s="65" t="s">
        <v>594</v>
      </c>
      <c r="D308" s="33">
        <f t="shared" ref="D308:H308" si="116">IF(D275=1,1,IF(D275-D209=0,1,D275-D209))</f>
        <v>405</v>
      </c>
      <c r="E308" s="33">
        <f t="shared" si="116"/>
        <v>405</v>
      </c>
      <c r="F308" s="33">
        <f t="shared" si="116"/>
        <v>405</v>
      </c>
      <c r="G308" s="33">
        <f t="shared" si="116"/>
        <v>1</v>
      </c>
      <c r="H308" s="146">
        <f t="shared" si="116"/>
        <v>1</v>
      </c>
      <c r="I308" s="67">
        <f t="shared" si="75"/>
        <v>243</v>
      </c>
    </row>
    <row r="309">
      <c r="A309" s="26" t="s">
        <v>263</v>
      </c>
      <c r="B309" s="147" t="s">
        <v>593</v>
      </c>
      <c r="C309" s="65" t="s">
        <v>594</v>
      </c>
      <c r="D309" s="33">
        <f t="shared" ref="D309:H309" si="117">IF(D276=1,1,IF(D276-D210=0,1,D276-D210))</f>
        <v>40</v>
      </c>
      <c r="E309" s="33">
        <f t="shared" si="117"/>
        <v>36</v>
      </c>
      <c r="F309" s="33">
        <f t="shared" si="117"/>
        <v>30</v>
      </c>
      <c r="G309" s="33">
        <f t="shared" si="117"/>
        <v>30</v>
      </c>
      <c r="H309" s="146">
        <f t="shared" si="117"/>
        <v>10</v>
      </c>
      <c r="I309" s="67">
        <f t="shared" si="75"/>
        <v>29</v>
      </c>
    </row>
    <row r="310">
      <c r="A310" s="26" t="s">
        <v>217</v>
      </c>
      <c r="B310" s="147" t="s">
        <v>593</v>
      </c>
      <c r="C310" s="65" t="s">
        <v>594</v>
      </c>
      <c r="D310" s="33">
        <f t="shared" ref="D310:H310" si="118">IF(D277=1,1,IF(D277-D211=0,1,D277-D211))</f>
        <v>25</v>
      </c>
      <c r="E310" s="33">
        <f t="shared" si="118"/>
        <v>26</v>
      </c>
      <c r="F310" s="33">
        <f t="shared" si="118"/>
        <v>27</v>
      </c>
      <c r="G310" s="33">
        <f t="shared" si="118"/>
        <v>26</v>
      </c>
      <c r="H310" s="146">
        <f t="shared" si="118"/>
        <v>26</v>
      </c>
      <c r="I310" s="67">
        <f t="shared" si="75"/>
        <v>26</v>
      </c>
    </row>
    <row r="311">
      <c r="A311" s="26" t="s">
        <v>192</v>
      </c>
      <c r="B311" s="147" t="s">
        <v>593</v>
      </c>
      <c r="C311" s="65" t="s">
        <v>594</v>
      </c>
      <c r="D311" s="33">
        <f t="shared" ref="D311:H311" si="119">IF(D278=1,1,IF(D278-D212=0,1,D278-D212))</f>
        <v>2435</v>
      </c>
      <c r="E311" s="33">
        <f t="shared" si="119"/>
        <v>2340</v>
      </c>
      <c r="F311" s="33">
        <f t="shared" si="119"/>
        <v>2331</v>
      </c>
      <c r="G311" s="33">
        <f t="shared" si="119"/>
        <v>2077</v>
      </c>
      <c r="H311" s="146">
        <f t="shared" si="119"/>
        <v>2037</v>
      </c>
      <c r="I311" s="67">
        <f t="shared" si="75"/>
        <v>2244</v>
      </c>
    </row>
    <row r="312">
      <c r="A312" s="26" t="s">
        <v>560</v>
      </c>
      <c r="B312" s="147" t="s">
        <v>593</v>
      </c>
      <c r="C312" s="65" t="s">
        <v>594</v>
      </c>
      <c r="D312" s="33">
        <f t="shared" ref="D312:H312" si="120">IF(D279=1,1,IF(D279-D213=0,1,D279-D213))</f>
        <v>1</v>
      </c>
      <c r="E312" s="33">
        <f t="shared" si="120"/>
        <v>1</v>
      </c>
      <c r="F312" s="33">
        <f t="shared" si="120"/>
        <v>1</v>
      </c>
      <c r="G312" s="33">
        <f t="shared" si="120"/>
        <v>1</v>
      </c>
      <c r="H312" s="146">
        <f t="shared" si="120"/>
        <v>1</v>
      </c>
      <c r="I312" s="67">
        <f t="shared" si="75"/>
        <v>1</v>
      </c>
    </row>
    <row r="313">
      <c r="A313" s="26" t="s">
        <v>202</v>
      </c>
      <c r="B313" s="147" t="s">
        <v>593</v>
      </c>
      <c r="C313" s="65" t="s">
        <v>594</v>
      </c>
      <c r="D313" s="33">
        <f t="shared" ref="D313:H313" si="121">IF(D280=1,1,IF(D280-D214=0,1,D280-D214))</f>
        <v>280</v>
      </c>
      <c r="E313" s="33">
        <f t="shared" si="121"/>
        <v>247</v>
      </c>
      <c r="F313" s="33">
        <f t="shared" si="121"/>
        <v>406</v>
      </c>
      <c r="G313" s="33">
        <f t="shared" si="121"/>
        <v>320</v>
      </c>
      <c r="H313" s="146">
        <f t="shared" si="121"/>
        <v>210</v>
      </c>
      <c r="I313" s="67">
        <f t="shared" si="75"/>
        <v>293</v>
      </c>
    </row>
    <row r="314">
      <c r="A314" s="26" t="s">
        <v>214</v>
      </c>
      <c r="B314" s="147" t="s">
        <v>593</v>
      </c>
      <c r="C314" s="65" t="s">
        <v>594</v>
      </c>
      <c r="D314" s="33">
        <f t="shared" ref="D314:H314" si="122">IF(D281=1,1,IF(D281-D215=0,1,D281-D215))</f>
        <v>918</v>
      </c>
      <c r="E314" s="33">
        <f t="shared" si="122"/>
        <v>740</v>
      </c>
      <c r="F314" s="33">
        <f t="shared" si="122"/>
        <v>739</v>
      </c>
      <c r="G314" s="33">
        <f t="shared" si="122"/>
        <v>661</v>
      </c>
      <c r="H314" s="146">
        <f t="shared" si="122"/>
        <v>645</v>
      </c>
      <c r="I314" s="67">
        <f t="shared" si="75"/>
        <v>741</v>
      </c>
    </row>
    <row r="315">
      <c r="A315" s="26" t="s">
        <v>250</v>
      </c>
      <c r="B315" s="147" t="s">
        <v>593</v>
      </c>
      <c r="C315" s="65" t="s">
        <v>594</v>
      </c>
      <c r="D315" s="111">
        <f t="shared" ref="D315:H315" si="123">IF(D282=1,1,IF(D282-D216=0,1,D282-D216))</f>
        <v>5370</v>
      </c>
      <c r="E315" s="111">
        <f t="shared" si="123"/>
        <v>4695</v>
      </c>
      <c r="F315" s="111">
        <f t="shared" si="123"/>
        <v>6094</v>
      </c>
      <c r="G315" s="111">
        <f t="shared" si="123"/>
        <v>5524</v>
      </c>
      <c r="H315" s="112">
        <f t="shared" si="123"/>
        <v>4214</v>
      </c>
      <c r="I315" s="141">
        <f t="shared" si="75"/>
        <v>5179</v>
      </c>
    </row>
    <row r="316">
      <c r="A316" s="26" t="s">
        <v>222</v>
      </c>
      <c r="B316" s="147" t="s">
        <v>593</v>
      </c>
      <c r="C316" s="65" t="s">
        <v>594</v>
      </c>
      <c r="D316" s="33">
        <f t="shared" ref="D316:H316" si="124">IF(D283=1,1,IF(D283-D217=0,1,D283-D217))</f>
        <v>6</v>
      </c>
      <c r="E316" s="33">
        <f t="shared" si="124"/>
        <v>6</v>
      </c>
      <c r="F316" s="33">
        <f t="shared" si="124"/>
        <v>6</v>
      </c>
      <c r="G316" s="33">
        <f t="shared" si="124"/>
        <v>6</v>
      </c>
      <c r="H316" s="146">
        <f t="shared" si="124"/>
        <v>6</v>
      </c>
      <c r="I316" s="67">
        <f t="shared" si="75"/>
        <v>6</v>
      </c>
    </row>
    <row r="317">
      <c r="A317" s="26" t="s">
        <v>286</v>
      </c>
      <c r="B317" s="147" t="s">
        <v>593</v>
      </c>
      <c r="C317" s="65" t="s">
        <v>594</v>
      </c>
      <c r="D317" s="33">
        <f t="shared" ref="D317:H317" si="125">IF(D284=1,1,IF(D284-D218=0,1,D284-D218))</f>
        <v>3939</v>
      </c>
      <c r="E317" s="33">
        <f t="shared" si="125"/>
        <v>3393</v>
      </c>
      <c r="F317" s="33">
        <f t="shared" si="125"/>
        <v>4241</v>
      </c>
      <c r="G317" s="33">
        <f t="shared" si="125"/>
        <v>4398</v>
      </c>
      <c r="H317" s="146">
        <f t="shared" si="125"/>
        <v>3770</v>
      </c>
      <c r="I317" s="67">
        <f t="shared" si="75"/>
        <v>3948</v>
      </c>
    </row>
    <row r="318">
      <c r="A318" s="26" t="s">
        <v>206</v>
      </c>
      <c r="B318" s="147" t="s">
        <v>593</v>
      </c>
      <c r="C318" s="65" t="s">
        <v>594</v>
      </c>
      <c r="D318" s="111">
        <f t="shared" ref="D318:H318" si="126">IF(D285=1,1,IF(D285-D219=0,1,D285-D219))</f>
        <v>5851</v>
      </c>
      <c r="E318" s="111">
        <f t="shared" si="126"/>
        <v>4740</v>
      </c>
      <c r="F318" s="111">
        <f t="shared" si="126"/>
        <v>4151</v>
      </c>
      <c r="G318" s="111">
        <f t="shared" si="126"/>
        <v>2793</v>
      </c>
      <c r="H318" s="112">
        <f t="shared" si="126"/>
        <v>2884</v>
      </c>
      <c r="I318" s="141">
        <f t="shared" si="75"/>
        <v>4084</v>
      </c>
    </row>
    <row r="319">
      <c r="A319" s="26" t="s">
        <v>398</v>
      </c>
      <c r="B319" s="147" t="s">
        <v>593</v>
      </c>
      <c r="C319" s="65" t="s">
        <v>594</v>
      </c>
      <c r="D319" s="33">
        <f t="shared" ref="D319:H319" si="127">IF(D286=1,1,IF(D286-D220=0,1,D286-D220))</f>
        <v>1</v>
      </c>
      <c r="E319" s="33">
        <f t="shared" si="127"/>
        <v>1</v>
      </c>
      <c r="F319" s="33">
        <f t="shared" si="127"/>
        <v>1</v>
      </c>
      <c r="G319" s="33">
        <f t="shared" si="127"/>
        <v>1</v>
      </c>
      <c r="H319" s="146">
        <f t="shared" si="127"/>
        <v>1</v>
      </c>
      <c r="I319" s="67">
        <f t="shared" si="75"/>
        <v>1</v>
      </c>
    </row>
    <row r="320">
      <c r="A320" s="26" t="s">
        <v>194</v>
      </c>
      <c r="B320" s="147" t="s">
        <v>593</v>
      </c>
      <c r="C320" s="65" t="s">
        <v>594</v>
      </c>
      <c r="D320" s="111">
        <f t="shared" ref="D320:H320" si="128">IF(D287=1,1,IF(D287-D221=0,1,D287-D221))</f>
        <v>1099</v>
      </c>
      <c r="E320" s="111">
        <f t="shared" si="128"/>
        <v>998</v>
      </c>
      <c r="F320" s="111">
        <f t="shared" si="128"/>
        <v>1013</v>
      </c>
      <c r="G320" s="111">
        <f t="shared" si="128"/>
        <v>1037</v>
      </c>
      <c r="H320" s="112">
        <f t="shared" si="128"/>
        <v>843</v>
      </c>
      <c r="I320" s="141">
        <f t="shared" si="75"/>
        <v>998</v>
      </c>
    </row>
    <row r="321">
      <c r="A321" s="26" t="s">
        <v>256</v>
      </c>
      <c r="B321" s="147" t="s">
        <v>593</v>
      </c>
      <c r="C321" s="65" t="s">
        <v>594</v>
      </c>
      <c r="D321" s="33">
        <f t="shared" ref="D321:H321" si="129">IF(D288=1,1,IF(D288-D222=0,1,D288-D222))</f>
        <v>126</v>
      </c>
      <c r="E321" s="33">
        <f t="shared" si="129"/>
        <v>209</v>
      </c>
      <c r="F321" s="33">
        <f t="shared" si="129"/>
        <v>214</v>
      </c>
      <c r="G321" s="33">
        <f t="shared" si="129"/>
        <v>236</v>
      </c>
      <c r="H321" s="146">
        <f t="shared" si="129"/>
        <v>85</v>
      </c>
      <c r="I321" s="67">
        <f t="shared" si="75"/>
        <v>174</v>
      </c>
    </row>
    <row r="322">
      <c r="A322" s="26" t="s">
        <v>200</v>
      </c>
      <c r="B322" s="147" t="s">
        <v>593</v>
      </c>
      <c r="C322" s="65" t="s">
        <v>594</v>
      </c>
      <c r="D322" s="33">
        <f t="shared" ref="D322:H322" si="130">IF(D289=1,1,IF(D289-D223=0,1,D289-D223))</f>
        <v>332</v>
      </c>
      <c r="E322" s="33">
        <f t="shared" si="130"/>
        <v>171</v>
      </c>
      <c r="F322" s="33">
        <f t="shared" si="130"/>
        <v>170</v>
      </c>
      <c r="G322" s="33">
        <f t="shared" si="130"/>
        <v>69</v>
      </c>
      <c r="H322" s="146">
        <f t="shared" si="130"/>
        <v>93</v>
      </c>
      <c r="I322" s="67">
        <f t="shared" si="75"/>
        <v>167</v>
      </c>
    </row>
    <row r="323">
      <c r="A323" s="26" t="s">
        <v>567</v>
      </c>
      <c r="B323" s="147" t="s">
        <v>593</v>
      </c>
      <c r="C323" s="65" t="s">
        <v>594</v>
      </c>
      <c r="D323" s="33">
        <f t="shared" ref="D323:H323" si="131">IF(D290=1,1,IF(D290-D224=0,1,D290-D224))</f>
        <v>1</v>
      </c>
      <c r="E323" s="33">
        <f t="shared" si="131"/>
        <v>1</v>
      </c>
      <c r="F323" s="33">
        <f t="shared" si="131"/>
        <v>1</v>
      </c>
      <c r="G323" s="33">
        <f t="shared" si="131"/>
        <v>1</v>
      </c>
      <c r="H323" s="146">
        <f t="shared" si="131"/>
        <v>1</v>
      </c>
      <c r="I323" s="67">
        <f t="shared" si="75"/>
        <v>1</v>
      </c>
    </row>
    <row r="324">
      <c r="A324" s="26" t="s">
        <v>260</v>
      </c>
      <c r="B324" s="147" t="s">
        <v>593</v>
      </c>
      <c r="C324" s="65" t="s">
        <v>594</v>
      </c>
      <c r="D324" s="33">
        <f t="shared" ref="D324:H324" si="132">IF(D291=1,1,IF(D291-D225=0,1,D291-D225))</f>
        <v>1</v>
      </c>
      <c r="E324" s="33">
        <f t="shared" si="132"/>
        <v>233</v>
      </c>
      <c r="F324" s="33">
        <f t="shared" si="132"/>
        <v>236</v>
      </c>
      <c r="G324" s="33">
        <f t="shared" si="132"/>
        <v>237</v>
      </c>
      <c r="H324" s="146">
        <f t="shared" si="132"/>
        <v>206</v>
      </c>
      <c r="I324" s="67">
        <f t="shared" si="75"/>
        <v>183</v>
      </c>
    </row>
    <row r="325">
      <c r="A325" s="26" t="s">
        <v>396</v>
      </c>
      <c r="B325" s="147" t="s">
        <v>593</v>
      </c>
      <c r="C325" s="65" t="s">
        <v>594</v>
      </c>
      <c r="D325" s="33">
        <f t="shared" ref="D325:H325" si="133">IF(D292=1,1,IF(D292-D226=0,1,D292-D226))</f>
        <v>219</v>
      </c>
      <c r="E325" s="33">
        <f t="shared" si="133"/>
        <v>215</v>
      </c>
      <c r="F325" s="33">
        <f t="shared" si="133"/>
        <v>216</v>
      </c>
      <c r="G325" s="33">
        <f t="shared" si="133"/>
        <v>193</v>
      </c>
      <c r="H325" s="146">
        <f t="shared" si="133"/>
        <v>248</v>
      </c>
      <c r="I325" s="67">
        <f t="shared" si="75"/>
        <v>218</v>
      </c>
    </row>
    <row r="326">
      <c r="A326" s="26" t="s">
        <v>570</v>
      </c>
      <c r="B326" s="147" t="s">
        <v>593</v>
      </c>
      <c r="C326" s="65" t="s">
        <v>594</v>
      </c>
      <c r="D326" s="33">
        <f t="shared" ref="D326:H326" si="134">IF(D293=1,1,IF(D293-D227=0,1,D293-D227))</f>
        <v>1</v>
      </c>
      <c r="E326" s="33">
        <f t="shared" si="134"/>
        <v>1</v>
      </c>
      <c r="F326" s="33">
        <f t="shared" si="134"/>
        <v>1</v>
      </c>
      <c r="G326" s="33">
        <f t="shared" si="134"/>
        <v>1</v>
      </c>
      <c r="H326" s="146">
        <f t="shared" si="134"/>
        <v>1</v>
      </c>
      <c r="I326" s="67">
        <f t="shared" si="75"/>
        <v>1</v>
      </c>
    </row>
    <row r="327">
      <c r="A327" s="26" t="s">
        <v>190</v>
      </c>
      <c r="B327" s="147" t="s">
        <v>593</v>
      </c>
      <c r="C327" s="65" t="s">
        <v>594</v>
      </c>
      <c r="D327" s="33">
        <f t="shared" ref="D327:H327" si="135">IF(D294=1,1,IF(D294-D228=0,1,D294-D228))</f>
        <v>807</v>
      </c>
      <c r="E327" s="33">
        <f t="shared" si="135"/>
        <v>569</v>
      </c>
      <c r="F327" s="33">
        <f t="shared" si="135"/>
        <v>482</v>
      </c>
      <c r="G327" s="33">
        <f t="shared" si="135"/>
        <v>395</v>
      </c>
      <c r="H327" s="146">
        <f t="shared" si="135"/>
        <v>337</v>
      </c>
      <c r="I327" s="67">
        <f t="shared" si="75"/>
        <v>518</v>
      </c>
    </row>
    <row r="328">
      <c r="A328" s="26" t="s">
        <v>196</v>
      </c>
      <c r="B328" s="147" t="s">
        <v>593</v>
      </c>
      <c r="C328" s="65" t="s">
        <v>594</v>
      </c>
      <c r="D328" s="111">
        <f t="shared" ref="D328:H328" si="136">IF(D295=1,1,IF(D295-D229=0,1,D295-D229))</f>
        <v>13859</v>
      </c>
      <c r="E328" s="111">
        <f t="shared" si="136"/>
        <v>10500</v>
      </c>
      <c r="F328" s="111">
        <f t="shared" si="136"/>
        <v>12388</v>
      </c>
      <c r="G328" s="111">
        <f t="shared" si="136"/>
        <v>15604</v>
      </c>
      <c r="H328" s="112">
        <f t="shared" si="136"/>
        <v>14842</v>
      </c>
      <c r="I328" s="141">
        <f t="shared" si="75"/>
        <v>13439</v>
      </c>
    </row>
    <row r="329">
      <c r="A329" s="26" t="s">
        <v>209</v>
      </c>
      <c r="B329" s="147" t="s">
        <v>593</v>
      </c>
      <c r="C329" s="65" t="s">
        <v>594</v>
      </c>
      <c r="D329" s="33">
        <f t="shared" ref="D329:H329" si="137">IF(D296=1,1,IF(D296-D230=0,1,D296-D230))</f>
        <v>16</v>
      </c>
      <c r="E329" s="33">
        <f t="shared" si="137"/>
        <v>4</v>
      </c>
      <c r="F329" s="33">
        <f t="shared" si="137"/>
        <v>9</v>
      </c>
      <c r="G329" s="33">
        <f t="shared" si="137"/>
        <v>3</v>
      </c>
      <c r="H329" s="146">
        <f t="shared" si="137"/>
        <v>3</v>
      </c>
      <c r="I329" s="67">
        <f t="shared" si="75"/>
        <v>7</v>
      </c>
    </row>
    <row r="330">
      <c r="A330" s="26" t="s">
        <v>220</v>
      </c>
      <c r="B330" s="147" t="s">
        <v>593</v>
      </c>
      <c r="C330" s="65" t="s">
        <v>594</v>
      </c>
      <c r="D330" s="33">
        <f t="shared" ref="D330:H330" si="138">IF(D297=1,1,IF(D297-D231=0,1,D297-D231))</f>
        <v>196</v>
      </c>
      <c r="E330" s="33">
        <f t="shared" si="138"/>
        <v>185</v>
      </c>
      <c r="F330" s="33">
        <f t="shared" si="138"/>
        <v>140</v>
      </c>
      <c r="G330" s="33">
        <f t="shared" si="138"/>
        <v>103</v>
      </c>
      <c r="H330" s="146">
        <f t="shared" si="138"/>
        <v>117</v>
      </c>
      <c r="I330" s="67">
        <f t="shared" si="75"/>
        <v>148</v>
      </c>
    </row>
    <row r="331">
      <c r="A331" s="26" t="s">
        <v>187</v>
      </c>
      <c r="B331" s="147" t="s">
        <v>593</v>
      </c>
      <c r="C331" s="65" t="s">
        <v>594</v>
      </c>
      <c r="D331" s="111">
        <f t="shared" ref="D331:H331" si="139">IF(D298=1,1,IF(D298-D232=0,1,D298-D232))</f>
        <v>38323</v>
      </c>
      <c r="E331" s="111">
        <f t="shared" si="139"/>
        <v>32980</v>
      </c>
      <c r="F331" s="111">
        <f t="shared" si="139"/>
        <v>30225</v>
      </c>
      <c r="G331" s="111">
        <f t="shared" si="139"/>
        <v>35448</v>
      </c>
      <c r="H331" s="112">
        <f t="shared" si="139"/>
        <v>37416</v>
      </c>
      <c r="I331" s="141">
        <f t="shared" si="75"/>
        <v>34878</v>
      </c>
    </row>
    <row r="332">
      <c r="A332" s="26" t="s">
        <v>198</v>
      </c>
      <c r="B332" s="148" t="s">
        <v>595</v>
      </c>
      <c r="C332" s="65" t="s">
        <v>596</v>
      </c>
      <c r="D332" s="33">
        <f t="shared" ref="D332:H332" si="140">IF(D167=0,0,ROUND(D299*D68/D167,1))</f>
        <v>0</v>
      </c>
      <c r="E332" s="33">
        <f t="shared" si="140"/>
        <v>0</v>
      </c>
      <c r="F332" s="33">
        <f t="shared" si="140"/>
        <v>0</v>
      </c>
      <c r="G332" s="33">
        <f t="shared" si="140"/>
        <v>0</v>
      </c>
      <c r="H332" s="146">
        <f t="shared" si="140"/>
        <v>0</v>
      </c>
      <c r="I332" s="67">
        <f t="shared" si="75"/>
        <v>0</v>
      </c>
    </row>
    <row r="333">
      <c r="A333" s="26" t="s">
        <v>234</v>
      </c>
      <c r="B333" s="148" t="s">
        <v>595</v>
      </c>
      <c r="C333" s="65" t="s">
        <v>596</v>
      </c>
      <c r="D333" s="33">
        <f t="shared" ref="D333:H333" si="141">IF(D168=0,0,ROUND(D300*D69/D168,1))</f>
        <v>24.9</v>
      </c>
      <c r="E333" s="33">
        <f t="shared" si="141"/>
        <v>18.8</v>
      </c>
      <c r="F333" s="33">
        <f t="shared" si="141"/>
        <v>10.5</v>
      </c>
      <c r="G333" s="33">
        <f t="shared" si="141"/>
        <v>7.6</v>
      </c>
      <c r="H333" s="146">
        <f t="shared" si="141"/>
        <v>26.2</v>
      </c>
      <c r="I333" s="67">
        <f t="shared" si="75"/>
        <v>18</v>
      </c>
    </row>
    <row r="334">
      <c r="A334" s="26" t="s">
        <v>549</v>
      </c>
      <c r="B334" s="148" t="s">
        <v>595</v>
      </c>
      <c r="C334" s="65" t="s">
        <v>596</v>
      </c>
      <c r="D334" s="33">
        <f t="shared" ref="D334:H334" si="142">IF(D169=0,0,ROUND(D301*D70/D169,1))</f>
        <v>0</v>
      </c>
      <c r="E334" s="33">
        <f t="shared" si="142"/>
        <v>0</v>
      </c>
      <c r="F334" s="33">
        <f t="shared" si="142"/>
        <v>0</v>
      </c>
      <c r="G334" s="33">
        <f t="shared" si="142"/>
        <v>0</v>
      </c>
      <c r="H334" s="146">
        <f t="shared" si="142"/>
        <v>0</v>
      </c>
      <c r="I334" s="67">
        <f t="shared" si="75"/>
        <v>0</v>
      </c>
    </row>
    <row r="335">
      <c r="A335" s="26" t="s">
        <v>231</v>
      </c>
      <c r="B335" s="148" t="s">
        <v>595</v>
      </c>
      <c r="C335" s="65" t="s">
        <v>596</v>
      </c>
      <c r="D335" s="33">
        <f t="shared" ref="D335:H335" si="143">IF(D170=0,0,ROUND(D302*D71/D170,1))</f>
        <v>0</v>
      </c>
      <c r="E335" s="33">
        <f t="shared" si="143"/>
        <v>48.4</v>
      </c>
      <c r="F335" s="33">
        <f t="shared" si="143"/>
        <v>0</v>
      </c>
      <c r="G335" s="33">
        <f t="shared" si="143"/>
        <v>0</v>
      </c>
      <c r="H335" s="146">
        <f t="shared" si="143"/>
        <v>0</v>
      </c>
      <c r="I335" s="67">
        <f t="shared" si="75"/>
        <v>10</v>
      </c>
    </row>
    <row r="336">
      <c r="A336" s="26" t="s">
        <v>300</v>
      </c>
      <c r="B336" s="148" t="s">
        <v>595</v>
      </c>
      <c r="C336" s="65" t="s">
        <v>596</v>
      </c>
      <c r="D336" s="33">
        <f t="shared" ref="D336:H336" si="144">IF(D171=0,0,ROUND(D303*D72/D171,1))</f>
        <v>132.6</v>
      </c>
      <c r="E336" s="33">
        <f t="shared" si="144"/>
        <v>120.4</v>
      </c>
      <c r="F336" s="33">
        <f t="shared" si="144"/>
        <v>46.1</v>
      </c>
      <c r="G336" s="33">
        <f t="shared" si="144"/>
        <v>31.3</v>
      </c>
      <c r="H336" s="146">
        <f t="shared" si="144"/>
        <v>62.9</v>
      </c>
      <c r="I336" s="67">
        <f t="shared" si="75"/>
        <v>79</v>
      </c>
    </row>
    <row r="337">
      <c r="A337" s="26" t="s">
        <v>204</v>
      </c>
      <c r="B337" s="148" t="s">
        <v>595</v>
      </c>
      <c r="C337" s="65" t="s">
        <v>596</v>
      </c>
      <c r="D337" s="33">
        <f t="shared" ref="D337:H337" si="145">IF(D172=0,0,ROUND(D304*D73/D172,1))</f>
        <v>29.8</v>
      </c>
      <c r="E337" s="33">
        <f t="shared" si="145"/>
        <v>22.5</v>
      </c>
      <c r="F337" s="33">
        <f t="shared" si="145"/>
        <v>14.3</v>
      </c>
      <c r="G337" s="33">
        <f t="shared" si="145"/>
        <v>13.3</v>
      </c>
      <c r="H337" s="146">
        <f t="shared" si="145"/>
        <v>18.5</v>
      </c>
      <c r="I337" s="67">
        <f t="shared" si="75"/>
        <v>20</v>
      </c>
    </row>
    <row r="338">
      <c r="A338" s="26" t="s">
        <v>553</v>
      </c>
      <c r="B338" s="148" t="s">
        <v>595</v>
      </c>
      <c r="C338" s="65" t="s">
        <v>596</v>
      </c>
      <c r="D338" s="33">
        <f t="shared" ref="D338:H338" si="146">IF(D173=0,0,ROUND(D305*D74/D173,1))</f>
        <v>0</v>
      </c>
      <c r="E338" s="33">
        <f t="shared" si="146"/>
        <v>0</v>
      </c>
      <c r="F338" s="33">
        <f t="shared" si="146"/>
        <v>0</v>
      </c>
      <c r="G338" s="33">
        <f t="shared" si="146"/>
        <v>0</v>
      </c>
      <c r="H338" s="146">
        <f t="shared" si="146"/>
        <v>0</v>
      </c>
      <c r="I338" s="67">
        <f t="shared" si="75"/>
        <v>0</v>
      </c>
    </row>
    <row r="339">
      <c r="A339" s="26" t="s">
        <v>363</v>
      </c>
      <c r="B339" s="148" t="s">
        <v>595</v>
      </c>
      <c r="C339" s="65" t="s">
        <v>596</v>
      </c>
      <c r="D339" s="33">
        <f t="shared" ref="D339:H339" si="147">IF(D174=0,0,ROUND(D306*D75/D174,1))</f>
        <v>0</v>
      </c>
      <c r="E339" s="33">
        <f t="shared" si="147"/>
        <v>0</v>
      </c>
      <c r="F339" s="33">
        <f t="shared" si="147"/>
        <v>0</v>
      </c>
      <c r="G339" s="33">
        <f t="shared" si="147"/>
        <v>0</v>
      </c>
      <c r="H339" s="146">
        <f t="shared" si="147"/>
        <v>0</v>
      </c>
      <c r="I339" s="67">
        <f t="shared" si="75"/>
        <v>0</v>
      </c>
    </row>
    <row r="340">
      <c r="A340" s="26" t="s">
        <v>244</v>
      </c>
      <c r="B340" s="148" t="s">
        <v>595</v>
      </c>
      <c r="C340" s="65" t="s">
        <v>596</v>
      </c>
      <c r="D340" s="33">
        <f t="shared" ref="D340:H340" si="148">IF(D175=0,0,ROUND(D307*D76/D175,1))</f>
        <v>0</v>
      </c>
      <c r="E340" s="33">
        <f t="shared" si="148"/>
        <v>0</v>
      </c>
      <c r="F340" s="33">
        <f t="shared" si="148"/>
        <v>0</v>
      </c>
      <c r="G340" s="33">
        <f t="shared" si="148"/>
        <v>0</v>
      </c>
      <c r="H340" s="146">
        <f t="shared" si="148"/>
        <v>0</v>
      </c>
      <c r="I340" s="67">
        <f t="shared" si="75"/>
        <v>0</v>
      </c>
    </row>
    <row r="341">
      <c r="A341" s="26" t="s">
        <v>557</v>
      </c>
      <c r="B341" s="148" t="s">
        <v>595</v>
      </c>
      <c r="C341" s="65" t="s">
        <v>596</v>
      </c>
      <c r="D341" s="33">
        <f t="shared" ref="D341:H341" si="149">IF(D176=0,0,ROUND(D308*D77/D176,1))</f>
        <v>0</v>
      </c>
      <c r="E341" s="33">
        <f t="shared" si="149"/>
        <v>0</v>
      </c>
      <c r="F341" s="33">
        <f t="shared" si="149"/>
        <v>0</v>
      </c>
      <c r="G341" s="33">
        <f t="shared" si="149"/>
        <v>0</v>
      </c>
      <c r="H341" s="146">
        <f t="shared" si="149"/>
        <v>0</v>
      </c>
      <c r="I341" s="67">
        <f t="shared" si="75"/>
        <v>0</v>
      </c>
    </row>
    <row r="342">
      <c r="A342" s="26" t="s">
        <v>263</v>
      </c>
      <c r="B342" s="148" t="s">
        <v>595</v>
      </c>
      <c r="C342" s="65" t="s">
        <v>596</v>
      </c>
      <c r="D342" s="33">
        <f t="shared" ref="D342:H342" si="150">IF(D177=0,0,ROUND(D309*D78/D177,1))</f>
        <v>0</v>
      </c>
      <c r="E342" s="33">
        <f t="shared" si="150"/>
        <v>0</v>
      </c>
      <c r="F342" s="33">
        <f t="shared" si="150"/>
        <v>0</v>
      </c>
      <c r="G342" s="33">
        <f t="shared" si="150"/>
        <v>0</v>
      </c>
      <c r="H342" s="146">
        <f t="shared" si="150"/>
        <v>9.7</v>
      </c>
      <c r="I342" s="67">
        <f t="shared" si="75"/>
        <v>2</v>
      </c>
    </row>
    <row r="343">
      <c r="A343" s="26" t="s">
        <v>217</v>
      </c>
      <c r="B343" s="148" t="s">
        <v>595</v>
      </c>
      <c r="C343" s="65" t="s">
        <v>596</v>
      </c>
      <c r="D343" s="33">
        <f t="shared" ref="D343:H343" si="151">IF(D178=0,0,ROUND(D310*D79/D178,1))</f>
        <v>0</v>
      </c>
      <c r="E343" s="33">
        <f t="shared" si="151"/>
        <v>0</v>
      </c>
      <c r="F343" s="33">
        <f t="shared" si="151"/>
        <v>0</v>
      </c>
      <c r="G343" s="33">
        <f t="shared" si="151"/>
        <v>0</v>
      </c>
      <c r="H343" s="146">
        <f t="shared" si="151"/>
        <v>0</v>
      </c>
      <c r="I343" s="67">
        <f t="shared" si="75"/>
        <v>0</v>
      </c>
    </row>
    <row r="344">
      <c r="A344" s="26" t="s">
        <v>192</v>
      </c>
      <c r="B344" s="148" t="s">
        <v>595</v>
      </c>
      <c r="C344" s="65" t="s">
        <v>596</v>
      </c>
      <c r="D344" s="33">
        <f t="shared" ref="D344:H344" si="152">IF(D179=0,0,ROUND(D311*D80/D179,1))</f>
        <v>386.9</v>
      </c>
      <c r="E344" s="33">
        <f t="shared" si="152"/>
        <v>382.8</v>
      </c>
      <c r="F344" s="33">
        <f t="shared" si="152"/>
        <v>126.9</v>
      </c>
      <c r="G344" s="33">
        <f t="shared" si="152"/>
        <v>377.8</v>
      </c>
      <c r="H344" s="146">
        <f t="shared" si="152"/>
        <v>0</v>
      </c>
      <c r="I344" s="67">
        <f t="shared" si="75"/>
        <v>255</v>
      </c>
    </row>
    <row r="345">
      <c r="A345" s="26" t="s">
        <v>560</v>
      </c>
      <c r="B345" s="148" t="s">
        <v>595</v>
      </c>
      <c r="C345" s="65" t="s">
        <v>596</v>
      </c>
      <c r="D345" s="33">
        <f t="shared" ref="D345:H345" si="153">IF(D180=0,0,ROUND(D312*D81/D180,1))</f>
        <v>0</v>
      </c>
      <c r="E345" s="33">
        <f t="shared" si="153"/>
        <v>0</v>
      </c>
      <c r="F345" s="33">
        <f t="shared" si="153"/>
        <v>0</v>
      </c>
      <c r="G345" s="33">
        <f t="shared" si="153"/>
        <v>0</v>
      </c>
      <c r="H345" s="146">
        <f t="shared" si="153"/>
        <v>0</v>
      </c>
      <c r="I345" s="67">
        <f t="shared" si="75"/>
        <v>0</v>
      </c>
    </row>
    <row r="346">
      <c r="A346" s="26" t="s">
        <v>202</v>
      </c>
      <c r="B346" s="148" t="s">
        <v>595</v>
      </c>
      <c r="C346" s="65" t="s">
        <v>596</v>
      </c>
      <c r="D346" s="33">
        <f t="shared" ref="D346:H346" si="154">IF(D181=0,0,ROUND(D313*D82/D181,1))</f>
        <v>0</v>
      </c>
      <c r="E346" s="33">
        <f t="shared" si="154"/>
        <v>0</v>
      </c>
      <c r="F346" s="33">
        <f t="shared" si="154"/>
        <v>0</v>
      </c>
      <c r="G346" s="33">
        <f t="shared" si="154"/>
        <v>0</v>
      </c>
      <c r="H346" s="146">
        <f t="shared" si="154"/>
        <v>0</v>
      </c>
      <c r="I346" s="67">
        <f t="shared" si="75"/>
        <v>0</v>
      </c>
    </row>
    <row r="347">
      <c r="A347" s="26" t="s">
        <v>214</v>
      </c>
      <c r="B347" s="148" t="s">
        <v>595</v>
      </c>
      <c r="C347" s="65" t="s">
        <v>596</v>
      </c>
      <c r="D347" s="33">
        <f t="shared" ref="D347:H347" si="155">IF(D182=0,0,ROUND(D314*D83/D182,1))</f>
        <v>36.7</v>
      </c>
      <c r="E347" s="33">
        <f t="shared" si="155"/>
        <v>0</v>
      </c>
      <c r="F347" s="33">
        <f t="shared" si="155"/>
        <v>0</v>
      </c>
      <c r="G347" s="33">
        <f t="shared" si="155"/>
        <v>0</v>
      </c>
      <c r="H347" s="146">
        <f t="shared" si="155"/>
        <v>0</v>
      </c>
      <c r="I347" s="67">
        <f t="shared" si="75"/>
        <v>7</v>
      </c>
    </row>
    <row r="348">
      <c r="A348" s="26" t="s">
        <v>250</v>
      </c>
      <c r="B348" s="148" t="s">
        <v>595</v>
      </c>
      <c r="C348" s="65" t="s">
        <v>596</v>
      </c>
      <c r="D348" s="33">
        <f t="shared" ref="D348:H348" si="156">IF(D183=0,0,ROUND(D315*D84/D183,1))</f>
        <v>1815.6</v>
      </c>
      <c r="E348" s="33">
        <f t="shared" si="156"/>
        <v>560.6</v>
      </c>
      <c r="F348" s="33">
        <f t="shared" si="156"/>
        <v>154.6</v>
      </c>
      <c r="G348" s="33">
        <f t="shared" si="156"/>
        <v>387.3</v>
      </c>
      <c r="H348" s="146">
        <f t="shared" si="156"/>
        <v>349</v>
      </c>
      <c r="I348" s="67">
        <f t="shared" si="75"/>
        <v>653</v>
      </c>
    </row>
    <row r="349">
      <c r="A349" s="26" t="s">
        <v>222</v>
      </c>
      <c r="B349" s="148" t="s">
        <v>595</v>
      </c>
      <c r="C349" s="65" t="s">
        <v>596</v>
      </c>
      <c r="D349" s="33">
        <f t="shared" ref="D349:H349" si="157">IF(D184=0,0,ROUND(D316*D85/D184,1))</f>
        <v>0</v>
      </c>
      <c r="E349" s="33">
        <f t="shared" si="157"/>
        <v>0</v>
      </c>
      <c r="F349" s="33">
        <f t="shared" si="157"/>
        <v>0</v>
      </c>
      <c r="G349" s="33">
        <f t="shared" si="157"/>
        <v>0</v>
      </c>
      <c r="H349" s="146">
        <f t="shared" si="157"/>
        <v>0</v>
      </c>
      <c r="I349" s="67">
        <f t="shared" si="75"/>
        <v>0</v>
      </c>
    </row>
    <row r="350">
      <c r="A350" s="26" t="s">
        <v>286</v>
      </c>
      <c r="B350" s="148" t="s">
        <v>595</v>
      </c>
      <c r="C350" s="65" t="s">
        <v>596</v>
      </c>
      <c r="D350" s="33">
        <f t="shared" ref="D350:H350" si="158">IF(D185=0,0,ROUND(D317*D86/D185,1))</f>
        <v>0</v>
      </c>
      <c r="E350" s="33">
        <f t="shared" si="158"/>
        <v>0</v>
      </c>
      <c r="F350" s="33">
        <f t="shared" si="158"/>
        <v>58.7</v>
      </c>
      <c r="G350" s="33">
        <f t="shared" si="158"/>
        <v>114.8</v>
      </c>
      <c r="H350" s="146">
        <f t="shared" si="158"/>
        <v>116.5</v>
      </c>
      <c r="I350" s="67">
        <f t="shared" si="75"/>
        <v>58</v>
      </c>
    </row>
    <row r="351">
      <c r="A351" s="26" t="s">
        <v>206</v>
      </c>
      <c r="B351" s="148" t="s">
        <v>595</v>
      </c>
      <c r="C351" s="65" t="s">
        <v>596</v>
      </c>
      <c r="D351" s="33">
        <f t="shared" ref="D351:H351" si="159">IF(D186=0,0,ROUND(D318*D87/D186,1))</f>
        <v>21.3</v>
      </c>
      <c r="E351" s="33">
        <f t="shared" si="159"/>
        <v>9.5</v>
      </c>
      <c r="F351" s="33">
        <f t="shared" si="159"/>
        <v>5.8</v>
      </c>
      <c r="G351" s="33">
        <f t="shared" si="159"/>
        <v>3.4</v>
      </c>
      <c r="H351" s="146">
        <f t="shared" si="159"/>
        <v>3.3</v>
      </c>
      <c r="I351" s="67">
        <f t="shared" si="75"/>
        <v>9</v>
      </c>
    </row>
    <row r="352">
      <c r="A352" s="26" t="s">
        <v>398</v>
      </c>
      <c r="B352" s="148" t="s">
        <v>595</v>
      </c>
      <c r="C352" s="65" t="s">
        <v>596</v>
      </c>
      <c r="D352" s="33">
        <f t="shared" ref="D352:H352" si="160">IF(D187=0,0,ROUND(D319*D88/D187,1))</f>
        <v>0</v>
      </c>
      <c r="E352" s="33">
        <f t="shared" si="160"/>
        <v>0</v>
      </c>
      <c r="F352" s="33">
        <f t="shared" si="160"/>
        <v>0</v>
      </c>
      <c r="G352" s="33">
        <f t="shared" si="160"/>
        <v>0</v>
      </c>
      <c r="H352" s="146">
        <f t="shared" si="160"/>
        <v>0</v>
      </c>
      <c r="I352" s="67">
        <f t="shared" si="75"/>
        <v>0</v>
      </c>
    </row>
    <row r="353">
      <c r="A353" s="26" t="s">
        <v>194</v>
      </c>
      <c r="B353" s="148" t="s">
        <v>595</v>
      </c>
      <c r="C353" s="65" t="s">
        <v>596</v>
      </c>
      <c r="D353" s="33">
        <f t="shared" ref="D353:H353" si="161">IF(D188=0,0,ROUND(D320*D89/D188,1))</f>
        <v>3.7</v>
      </c>
      <c r="E353" s="33">
        <f t="shared" si="161"/>
        <v>3.7</v>
      </c>
      <c r="F353" s="33">
        <f t="shared" si="161"/>
        <v>3.2</v>
      </c>
      <c r="G353" s="33">
        <f t="shared" si="161"/>
        <v>3.2</v>
      </c>
      <c r="H353" s="146">
        <f t="shared" si="161"/>
        <v>3.3</v>
      </c>
      <c r="I353" s="67">
        <f t="shared" si="75"/>
        <v>3</v>
      </c>
    </row>
    <row r="354">
      <c r="A354" s="26" t="s">
        <v>256</v>
      </c>
      <c r="B354" s="148" t="s">
        <v>595</v>
      </c>
      <c r="C354" s="65" t="s">
        <v>596</v>
      </c>
      <c r="D354" s="33">
        <f t="shared" ref="D354:H354" si="162">IF(D189=0,0,ROUND(D321*D90/D189,1))</f>
        <v>0</v>
      </c>
      <c r="E354" s="33">
        <f t="shared" si="162"/>
        <v>154.8</v>
      </c>
      <c r="F354" s="33">
        <f t="shared" si="162"/>
        <v>0</v>
      </c>
      <c r="G354" s="33">
        <f t="shared" si="162"/>
        <v>42.4</v>
      </c>
      <c r="H354" s="146">
        <f t="shared" si="162"/>
        <v>0</v>
      </c>
      <c r="I354" s="67">
        <f t="shared" si="75"/>
        <v>39</v>
      </c>
    </row>
    <row r="355">
      <c r="A355" s="26" t="s">
        <v>200</v>
      </c>
      <c r="B355" s="148" t="s">
        <v>595</v>
      </c>
      <c r="C355" s="65" t="s">
        <v>596</v>
      </c>
      <c r="D355" s="33">
        <f t="shared" ref="D355:H355" si="163">IF(D190=0,0,ROUND(D322*D91/D190,1))</f>
        <v>39.3</v>
      </c>
      <c r="E355" s="33">
        <f t="shared" si="163"/>
        <v>21.1</v>
      </c>
      <c r="F355" s="33">
        <f t="shared" si="163"/>
        <v>42</v>
      </c>
      <c r="G355" s="33">
        <f t="shared" si="163"/>
        <v>7.6</v>
      </c>
      <c r="H355" s="146">
        <f t="shared" si="163"/>
        <v>5.2</v>
      </c>
      <c r="I355" s="67">
        <f t="shared" si="75"/>
        <v>23</v>
      </c>
    </row>
    <row r="356">
      <c r="A356" s="26" t="s">
        <v>567</v>
      </c>
      <c r="B356" s="148" t="s">
        <v>595</v>
      </c>
      <c r="C356" s="65" t="s">
        <v>596</v>
      </c>
      <c r="D356" s="33">
        <f t="shared" ref="D356:H356" si="164">IF(D191=0,0,ROUND(D323*D92/D191,1))</f>
        <v>0</v>
      </c>
      <c r="E356" s="33">
        <f t="shared" si="164"/>
        <v>0</v>
      </c>
      <c r="F356" s="33">
        <f t="shared" si="164"/>
        <v>0</v>
      </c>
      <c r="G356" s="33">
        <f t="shared" si="164"/>
        <v>0</v>
      </c>
      <c r="H356" s="146">
        <f t="shared" si="164"/>
        <v>0</v>
      </c>
      <c r="I356" s="67">
        <f t="shared" si="75"/>
        <v>0</v>
      </c>
    </row>
    <row r="357">
      <c r="A357" s="26" t="s">
        <v>260</v>
      </c>
      <c r="B357" s="148" t="s">
        <v>595</v>
      </c>
      <c r="C357" s="65" t="s">
        <v>596</v>
      </c>
      <c r="D357" s="33">
        <f t="shared" ref="D357:H357" si="165">IF(D192=0,0,ROUND(D324*D93/D192,1))</f>
        <v>0</v>
      </c>
      <c r="E357" s="33">
        <f t="shared" si="165"/>
        <v>0</v>
      </c>
      <c r="F357" s="33">
        <f t="shared" si="165"/>
        <v>0</v>
      </c>
      <c r="G357" s="33">
        <f t="shared" si="165"/>
        <v>0</v>
      </c>
      <c r="H357" s="146">
        <f t="shared" si="165"/>
        <v>0</v>
      </c>
      <c r="I357" s="67">
        <f t="shared" si="75"/>
        <v>0</v>
      </c>
    </row>
    <row r="358">
      <c r="A358" s="26" t="s">
        <v>396</v>
      </c>
      <c r="B358" s="148" t="s">
        <v>595</v>
      </c>
      <c r="C358" s="65" t="s">
        <v>596</v>
      </c>
      <c r="D358" s="33">
        <f t="shared" ref="D358:H358" si="166">IF(D193=0,0,ROUND(D325*D94/D193,1))</f>
        <v>0</v>
      </c>
      <c r="E358" s="33">
        <f t="shared" si="166"/>
        <v>20.4</v>
      </c>
      <c r="F358" s="33">
        <f t="shared" si="166"/>
        <v>20.7</v>
      </c>
      <c r="G358" s="33">
        <f t="shared" si="166"/>
        <v>0</v>
      </c>
      <c r="H358" s="146">
        <f t="shared" si="166"/>
        <v>62.8</v>
      </c>
      <c r="I358" s="67">
        <f t="shared" si="75"/>
        <v>21</v>
      </c>
    </row>
    <row r="359">
      <c r="A359" s="26" t="s">
        <v>570</v>
      </c>
      <c r="B359" s="148" t="s">
        <v>595</v>
      </c>
      <c r="C359" s="65" t="s">
        <v>596</v>
      </c>
      <c r="D359" s="33">
        <f t="shared" ref="D359:H359" si="167">IF(D194=0,0,ROUND(D326*D95/D194,1))</f>
        <v>0</v>
      </c>
      <c r="E359" s="33">
        <f t="shared" si="167"/>
        <v>0</v>
      </c>
      <c r="F359" s="33">
        <f t="shared" si="167"/>
        <v>0</v>
      </c>
      <c r="G359" s="33">
        <f t="shared" si="167"/>
        <v>0</v>
      </c>
      <c r="H359" s="146">
        <f t="shared" si="167"/>
        <v>0</v>
      </c>
      <c r="I359" s="67">
        <f t="shared" si="75"/>
        <v>0</v>
      </c>
    </row>
    <row r="360">
      <c r="A360" s="26" t="s">
        <v>190</v>
      </c>
      <c r="B360" s="148" t="s">
        <v>595</v>
      </c>
      <c r="C360" s="65" t="s">
        <v>596</v>
      </c>
      <c r="D360" s="33">
        <f t="shared" ref="D360:H360" si="168">IF(D195=0,0,ROUND(D327*D96/D195,1))</f>
        <v>110.1</v>
      </c>
      <c r="E360" s="33">
        <f t="shared" si="168"/>
        <v>281.3</v>
      </c>
      <c r="F360" s="33">
        <f t="shared" si="168"/>
        <v>18.2</v>
      </c>
      <c r="G360" s="33">
        <f t="shared" si="168"/>
        <v>22.9</v>
      </c>
      <c r="H360" s="146">
        <f t="shared" si="168"/>
        <v>26.1</v>
      </c>
      <c r="I360" s="67">
        <f t="shared" si="75"/>
        <v>92</v>
      </c>
    </row>
    <row r="361">
      <c r="A361" s="26" t="s">
        <v>196</v>
      </c>
      <c r="B361" s="148" t="s">
        <v>595</v>
      </c>
      <c r="C361" s="65" t="s">
        <v>596</v>
      </c>
      <c r="D361" s="33">
        <f t="shared" ref="D361:H361" si="169">IF(D196=0,0,ROUND(D328*D97/D196,1))</f>
        <v>1804</v>
      </c>
      <c r="E361" s="33">
        <f t="shared" si="169"/>
        <v>90.2</v>
      </c>
      <c r="F361" s="33">
        <f t="shared" si="169"/>
        <v>83</v>
      </c>
      <c r="G361" s="33">
        <f t="shared" si="169"/>
        <v>131.5</v>
      </c>
      <c r="H361" s="146">
        <f t="shared" si="169"/>
        <v>331.2</v>
      </c>
      <c r="I361" s="67">
        <f t="shared" si="75"/>
        <v>488</v>
      </c>
    </row>
    <row r="362">
      <c r="A362" s="26" t="s">
        <v>209</v>
      </c>
      <c r="B362" s="148" t="s">
        <v>595</v>
      </c>
      <c r="C362" s="65" t="s">
        <v>596</v>
      </c>
      <c r="D362" s="33">
        <f t="shared" ref="D362:H362" si="170">IF(D197=0,0,ROUND(D329*D98/D197,1))</f>
        <v>0</v>
      </c>
      <c r="E362" s="33">
        <f t="shared" si="170"/>
        <v>0</v>
      </c>
      <c r="F362" s="33">
        <f t="shared" si="170"/>
        <v>0</v>
      </c>
      <c r="G362" s="33">
        <f t="shared" si="170"/>
        <v>0</v>
      </c>
      <c r="H362" s="146">
        <f t="shared" si="170"/>
        <v>0</v>
      </c>
      <c r="I362" s="67">
        <f t="shared" si="75"/>
        <v>0</v>
      </c>
    </row>
    <row r="363">
      <c r="A363" s="26" t="s">
        <v>220</v>
      </c>
      <c r="B363" s="148" t="s">
        <v>595</v>
      </c>
      <c r="C363" s="65" t="s">
        <v>596</v>
      </c>
      <c r="D363" s="33">
        <f t="shared" ref="D363:H363" si="171">IF(D198=0,0,ROUND(D330*D99/D198,1))</f>
        <v>0</v>
      </c>
      <c r="E363" s="33">
        <f t="shared" si="171"/>
        <v>0</v>
      </c>
      <c r="F363" s="33">
        <f t="shared" si="171"/>
        <v>0</v>
      </c>
      <c r="G363" s="33">
        <f t="shared" si="171"/>
        <v>0</v>
      </c>
      <c r="H363" s="146">
        <f t="shared" si="171"/>
        <v>0</v>
      </c>
      <c r="I363" s="67">
        <f t="shared" si="75"/>
        <v>0</v>
      </c>
    </row>
    <row r="364">
      <c r="A364" s="26" t="s">
        <v>187</v>
      </c>
      <c r="B364" s="148" t="s">
        <v>595</v>
      </c>
      <c r="C364" s="65" t="s">
        <v>596</v>
      </c>
      <c r="D364" s="33">
        <f t="shared" ref="D364:H364" si="172">IF(D199=0,0,ROUND(D331*D100/D199,1))</f>
        <v>68.4</v>
      </c>
      <c r="E364" s="33">
        <f t="shared" si="172"/>
        <v>29.5</v>
      </c>
      <c r="F364" s="33">
        <f t="shared" si="172"/>
        <v>24.9</v>
      </c>
      <c r="G364" s="33">
        <f t="shared" si="172"/>
        <v>29.6</v>
      </c>
      <c r="H364" s="146">
        <f t="shared" si="172"/>
        <v>75.3</v>
      </c>
      <c r="I364" s="67">
        <f t="shared" si="75"/>
        <v>46</v>
      </c>
    </row>
    <row r="365">
      <c r="A365" s="26" t="s">
        <v>198</v>
      </c>
      <c r="B365" s="148" t="s">
        <v>597</v>
      </c>
      <c r="C365" s="65" t="s">
        <v>598</v>
      </c>
      <c r="D365" s="33">
        <f>ROUND(SUMIF(prod!$A$34:$A$61,$A365,prod!C$34:C$61)*42*efs!$H$57/1000/1000000+SUMIF(prod!$A$64:$A$91,$A365,prod!C$64:C$91)*efs!$C$70*efs!$H$58/1000000,2)</f>
        <v>0.76</v>
      </c>
      <c r="E365" s="33">
        <f>ROUND(SUMIF(prod!$A$34:$A$61,$A365,prod!D$34:D$61)*42*efs!$H$57/1000/1000000+SUMIF(prod!$A$64:$A$91,$A365,prod!D$64:D$91)*efs!$C$70*efs!$H$58/1000000,2)</f>
        <v>0.65</v>
      </c>
      <c r="F365" s="33">
        <f>ROUND(SUMIF(prod!$A$34:$A$61,$A365,prod!E$34:E$61)*42*efs!$H$57/1000/1000000+SUMIF(prod!$A$64:$A$91,$A365,prod!E$64:E$91)*efs!$C$70*efs!$H$58/1000000,2)</f>
        <v>0.56</v>
      </c>
      <c r="G365" s="33">
        <f>ROUND(SUMIF(prod!$A$34:$A$61,$A365,prod!F$34:F$61)*42*efs!$H$57/1000/1000000+SUMIF(prod!$A$64:$A$91,$A365,prod!F$64:F$91)*efs!$C$70*efs!$H$58/1000000,2)</f>
        <v>0.57</v>
      </c>
      <c r="H365" s="146">
        <f>ROUND(SUMIF(prod!$A$34:$A$61,$A365,prod!G$34:G$61)*42*efs!$H$57/1000/1000000+SUMIF(prod!$A$64:$A$91,$A365,prod!G$64:G$91)*efs!$C$70*efs!$H$58/1000000,2)</f>
        <v>0.51</v>
      </c>
      <c r="I365" s="67">
        <f t="shared" ref="I365:I430" si="173">ROUND(AVERAGE(D365:H365),2)</f>
        <v>0.61</v>
      </c>
    </row>
    <row r="366">
      <c r="A366" s="26" t="s">
        <v>234</v>
      </c>
      <c r="B366" s="148" t="s">
        <v>597</v>
      </c>
      <c r="C366" s="65" t="s">
        <v>598</v>
      </c>
      <c r="D366" s="33">
        <f>ROUND(SUMIF(prod!$A$34:$A$61,$A366,prod!C$34:C$61)*42*efs!$H$57/1000/1000000+SUMIF(prod!$A$64:$A$91,$A366,prod!C$64:C$91)*efs!$C$70*efs!$H$58/1000000,2)</f>
        <v>1.15</v>
      </c>
      <c r="E366" s="33">
        <f>ROUND(SUMIF(prod!$A$34:$A$61,$A366,prod!D$34:D$61)*42*efs!$H$57/1000/1000000+SUMIF(prod!$A$64:$A$91,$A366,prod!D$64:D$91)*efs!$C$70*efs!$H$58/1000000,2)</f>
        <v>1.27</v>
      </c>
      <c r="F366" s="33">
        <f>ROUND(SUMIF(prod!$A$34:$A$61,$A366,prod!E$34:E$61)*42*efs!$H$57/1000/1000000+SUMIF(prod!$A$64:$A$91,$A366,prod!E$64:E$91)*efs!$C$70*efs!$H$58/1000000,2)</f>
        <v>1.24</v>
      </c>
      <c r="G366" s="33">
        <f>ROUND(SUMIF(prod!$A$34:$A$61,$A366,prod!F$34:F$61)*42*efs!$H$57/1000/1000000+SUMIF(prod!$A$64:$A$91,$A366,prod!F$64:F$91)*efs!$C$70*efs!$H$58/1000000,2)</f>
        <v>1.54</v>
      </c>
      <c r="H366" s="146">
        <f>ROUND(SUMIF(prod!$A$34:$A$61,$A366,prod!G$34:G$61)*42*efs!$H$57/1000/1000000+SUMIF(prod!$A$64:$A$91,$A366,prod!G$64:G$91)*efs!$C$70*efs!$H$58/1000000,2)</f>
        <v>1.38</v>
      </c>
      <c r="I366" s="67">
        <f t="shared" si="173"/>
        <v>1.32</v>
      </c>
    </row>
    <row r="367">
      <c r="A367" s="26" t="s">
        <v>549</v>
      </c>
      <c r="B367" s="148" t="s">
        <v>597</v>
      </c>
      <c r="C367" s="65" t="s">
        <v>598</v>
      </c>
      <c r="D367" s="33">
        <f>ROUND(SUMIF(prod!$A$34:$A$61,$A367,prod!C$34:C$61)*42*efs!$H$57/1000/1000000+SUMIF(prod!$A$64:$A$91,$A367,prod!C$64:C$91)*efs!$C$70*efs!$H$58/1000000,2)</f>
        <v>0</v>
      </c>
      <c r="E367" s="33">
        <f>ROUND(SUMIF(prod!$A$34:$A$61,$A367,prod!D$34:D$61)*42*efs!$H$57/1000/1000000+SUMIF(prod!$A$64:$A$91,$A367,prod!D$64:D$91)*efs!$C$70*efs!$H$58/1000000,2)</f>
        <v>0</v>
      </c>
      <c r="F367" s="33">
        <f>ROUND(SUMIF(prod!$A$34:$A$61,$A367,prod!E$34:E$61)*42*efs!$H$57/1000/1000000+SUMIF(prod!$A$64:$A$91,$A367,prod!E$64:E$91)*efs!$C$70*efs!$H$58/1000000,2)</f>
        <v>0</v>
      </c>
      <c r="G367" s="33">
        <f>ROUND(SUMIF(prod!$A$34:$A$61,$A367,prod!F$34:F$61)*42*efs!$H$57/1000/1000000+SUMIF(prod!$A$64:$A$91,$A367,prod!F$64:F$91)*efs!$C$70*efs!$H$58/1000000,2)</f>
        <v>0</v>
      </c>
      <c r="H367" s="146">
        <f>ROUND(SUMIF(prod!$A$34:$A$61,$A367,prod!G$34:G$61)*42*efs!$H$57/1000/1000000+SUMIF(prod!$A$64:$A$91,$A367,prod!G$64:G$91)*efs!$C$70*efs!$H$58/1000000,2)</f>
        <v>0</v>
      </c>
      <c r="I367" s="67">
        <f t="shared" si="173"/>
        <v>0</v>
      </c>
    </row>
    <row r="368">
      <c r="A368" s="26" t="s">
        <v>231</v>
      </c>
      <c r="B368" s="148" t="s">
        <v>597</v>
      </c>
      <c r="C368" s="65" t="s">
        <v>598</v>
      </c>
      <c r="D368" s="33">
        <f>ROUND(SUMIF(prod!$A$34:$A$61,$A368,prod!C$34:C$61)*42*efs!$H$57/1000/1000000+SUMIF(prod!$A$64:$A$91,$A368,prod!C$64:C$91)*efs!$C$70*efs!$H$58/1000000,2)</f>
        <v>0.67</v>
      </c>
      <c r="E368" s="33">
        <f>ROUND(SUMIF(prod!$A$34:$A$61,$A368,prod!D$34:D$61)*42*efs!$H$57/1000/1000000+SUMIF(prod!$A$64:$A$91,$A368,prod!D$64:D$91)*efs!$C$70*efs!$H$58/1000000,2)</f>
        <v>0.59</v>
      </c>
      <c r="F368" s="33">
        <f>ROUND(SUMIF(prod!$A$34:$A$61,$A368,prod!E$34:E$61)*42*efs!$H$57/1000/1000000+SUMIF(prod!$A$64:$A$91,$A368,prod!E$64:E$91)*efs!$C$70*efs!$H$58/1000000,2)</f>
        <v>0.54</v>
      </c>
      <c r="G368" s="33">
        <f>ROUND(SUMIF(prod!$A$34:$A$61,$A368,prod!F$34:F$61)*42*efs!$H$57/1000/1000000+SUMIF(prod!$A$64:$A$91,$A368,prod!F$64:F$91)*efs!$C$70*efs!$H$58/1000000,2)</f>
        <v>0.48</v>
      </c>
      <c r="H368" s="146">
        <f>ROUND(SUMIF(prod!$A$34:$A$61,$A368,prod!G$34:G$61)*42*efs!$H$57/1000/1000000+SUMIF(prod!$A$64:$A$91,$A368,prod!G$64:G$91)*efs!$C$70*efs!$H$58/1000000,2)</f>
        <v>0.44</v>
      </c>
      <c r="I368" s="67">
        <f t="shared" si="173"/>
        <v>0.54</v>
      </c>
    </row>
    <row r="369">
      <c r="A369" s="26" t="s">
        <v>300</v>
      </c>
      <c r="B369" s="148" t="s">
        <v>597</v>
      </c>
      <c r="C369" s="65" t="s">
        <v>598</v>
      </c>
      <c r="D369" s="33">
        <f>ROUND(SUMIF(prod!$A$34:$A$61,$A369,prod!C$34:C$61)*42*efs!$H$57/1000/1000000+SUMIF(prod!$A$64:$A$91,$A369,prod!C$64:C$91)*efs!$C$70*efs!$H$58/1000000,2)</f>
        <v>5.62</v>
      </c>
      <c r="E369" s="33">
        <f>ROUND(SUMIF(prod!$A$34:$A$61,$A369,prod!D$34:D$61)*42*efs!$H$57/1000/1000000+SUMIF(prod!$A$64:$A$91,$A369,prod!D$64:D$91)*efs!$C$70*efs!$H$58/1000000,2)</f>
        <v>4.93</v>
      </c>
      <c r="F369" s="33">
        <f>ROUND(SUMIF(prod!$A$34:$A$61,$A369,prod!E$34:E$61)*42*efs!$H$57/1000/1000000+SUMIF(prod!$A$64:$A$91,$A369,prod!E$64:E$91)*efs!$C$70*efs!$H$58/1000000,2)</f>
        <v>4.71</v>
      </c>
      <c r="G369" s="33">
        <f>ROUND(SUMIF(prod!$A$34:$A$61,$A369,prod!F$34:F$61)*42*efs!$H$57/1000/1000000+SUMIF(prod!$A$64:$A$91,$A369,prod!F$64:F$91)*efs!$C$70*efs!$H$58/1000000,2)</f>
        <v>4.68</v>
      </c>
      <c r="H369" s="146">
        <f>ROUND(SUMIF(prod!$A$34:$A$61,$A369,prod!G$34:G$61)*42*efs!$H$57/1000/1000000+SUMIF(prod!$A$64:$A$91,$A369,prod!G$64:G$91)*efs!$C$70*efs!$H$58/1000000,2)</f>
        <v>4.49</v>
      </c>
      <c r="I369" s="67">
        <f t="shared" si="173"/>
        <v>4.89</v>
      </c>
    </row>
    <row r="370">
      <c r="A370" s="26" t="s">
        <v>204</v>
      </c>
      <c r="B370" s="148" t="s">
        <v>597</v>
      </c>
      <c r="C370" s="65" t="s">
        <v>598</v>
      </c>
      <c r="D370" s="33">
        <f>ROUND(SUMIF(prod!$A$34:$A$61,$A370,prod!C$34:C$61)*42*efs!$H$57/1000/1000000+SUMIF(prod!$A$64:$A$91,$A370,prod!C$64:C$91)*efs!$C$70*efs!$H$58/1000000,2)</f>
        <v>36.27</v>
      </c>
      <c r="E370" s="33">
        <f>ROUND(SUMIF(prod!$A$34:$A$61,$A370,prod!D$34:D$61)*42*efs!$H$57/1000/1000000+SUMIF(prod!$A$64:$A$91,$A370,prod!D$64:D$91)*efs!$C$70*efs!$H$58/1000000,2)</f>
        <v>37.09</v>
      </c>
      <c r="F370" s="33">
        <f>ROUND(SUMIF(prod!$A$34:$A$61,$A370,prod!E$34:E$61)*42*efs!$H$57/1000/1000000+SUMIF(prod!$A$64:$A$91,$A370,prod!E$64:E$91)*efs!$C$70*efs!$H$58/1000000,2)</f>
        <v>37.78</v>
      </c>
      <c r="G370" s="33">
        <f>ROUND(SUMIF(prod!$A$34:$A$61,$A370,prod!F$34:F$61)*42*efs!$H$57/1000/1000000+SUMIF(prod!$A$64:$A$91,$A370,prod!F$64:F$91)*efs!$C$70*efs!$H$58/1000000,2)</f>
        <v>38.3</v>
      </c>
      <c r="H370" s="146">
        <f>ROUND(SUMIF(prod!$A$34:$A$61,$A370,prod!G$34:G$61)*42*efs!$H$57/1000/1000000+SUMIF(prod!$A$64:$A$91,$A370,prod!G$64:G$91)*efs!$C$70*efs!$H$58/1000000,2)</f>
        <v>34.7</v>
      </c>
      <c r="I370" s="67">
        <f t="shared" si="173"/>
        <v>36.83</v>
      </c>
    </row>
    <row r="371">
      <c r="A371" s="26" t="s">
        <v>553</v>
      </c>
      <c r="B371" s="148" t="s">
        <v>597</v>
      </c>
      <c r="C371" s="65" t="s">
        <v>598</v>
      </c>
      <c r="D371" s="33">
        <f>ROUND(SUMIF(prod!$A$34:$A$61,$A371,prod!C$34:C$61)*42*efs!$H$57/1000/1000000+SUMIF(prod!$A$64:$A$91,$A371,prod!C$64:C$91)*efs!$C$70*efs!$H$58/1000000,2)</f>
        <v>0</v>
      </c>
      <c r="E371" s="33">
        <f>ROUND(SUMIF(prod!$A$34:$A$61,$A371,prod!D$34:D$61)*42*efs!$H$57/1000/1000000+SUMIF(prod!$A$64:$A$91,$A371,prod!D$64:D$91)*efs!$C$70*efs!$H$58/1000000,2)</f>
        <v>0</v>
      </c>
      <c r="F371" s="33">
        <f>ROUND(SUMIF(prod!$A$34:$A$61,$A371,prod!E$34:E$61)*42*efs!$H$57/1000/1000000+SUMIF(prod!$A$64:$A$91,$A371,prod!E$64:E$91)*efs!$C$70*efs!$H$58/1000000,2)</f>
        <v>0</v>
      </c>
      <c r="G371" s="33">
        <f>ROUND(SUMIF(prod!$A$34:$A$61,$A371,prod!F$34:F$61)*42*efs!$H$57/1000/1000000+SUMIF(prod!$A$64:$A$91,$A371,prod!F$64:F$91)*efs!$C$70*efs!$H$58/1000000,2)</f>
        <v>0</v>
      </c>
      <c r="H371" s="146">
        <f>ROUND(SUMIF(prod!$A$34:$A$61,$A371,prod!G$34:G$61)*42*efs!$H$57/1000/1000000+SUMIF(prod!$A$64:$A$91,$A371,prod!G$64:G$91)*efs!$C$70*efs!$H$58/1000000,2)</f>
        <v>0</v>
      </c>
      <c r="I371" s="67">
        <f t="shared" si="173"/>
        <v>0</v>
      </c>
    </row>
    <row r="372">
      <c r="A372" s="26" t="s">
        <v>363</v>
      </c>
      <c r="B372" s="148" t="s">
        <v>597</v>
      </c>
      <c r="C372" s="65" t="s">
        <v>598</v>
      </c>
      <c r="D372" s="33">
        <f>ROUND(SUMIF(prod!$A$34:$A$61,$A372,prod!C$34:C$61)*42*efs!$H$57/1000/1000000+SUMIF(prod!$A$64:$A$91,$A372,prod!C$64:C$91)*efs!$C$70*efs!$H$58/1000000,2)</f>
        <v>0.02</v>
      </c>
      <c r="E372" s="33">
        <f>ROUND(SUMIF(prod!$A$34:$A$61,$A372,prod!D$34:D$61)*42*efs!$H$57/1000/1000000+SUMIF(prod!$A$64:$A$91,$A372,prod!D$64:D$91)*efs!$C$70*efs!$H$58/1000000,2)</f>
        <v>0.04</v>
      </c>
      <c r="F372" s="33">
        <f>ROUND(SUMIF(prod!$A$34:$A$61,$A372,prod!E$34:E$61)*42*efs!$H$57/1000/1000000+SUMIF(prod!$A$64:$A$91,$A372,prod!E$64:E$91)*efs!$C$70*efs!$H$58/1000000,2)</f>
        <v>0.01</v>
      </c>
      <c r="G372" s="33">
        <f>ROUND(SUMIF(prod!$A$34:$A$61,$A372,prod!F$34:F$61)*42*efs!$H$57/1000/1000000+SUMIF(prod!$A$64:$A$91,$A372,prod!F$64:F$91)*efs!$C$70*efs!$H$58/1000000,2)</f>
        <v>0</v>
      </c>
      <c r="H372" s="146">
        <f>ROUND(SUMIF(prod!$A$34:$A$61,$A372,prod!G$34:G$61)*42*efs!$H$57/1000/1000000+SUMIF(prod!$A$64:$A$91,$A372,prod!G$64:G$91)*efs!$C$70*efs!$H$58/1000000,2)</f>
        <v>0</v>
      </c>
      <c r="I372" s="67">
        <f t="shared" si="173"/>
        <v>0.01</v>
      </c>
    </row>
    <row r="373">
      <c r="A373" s="26" t="s">
        <v>244</v>
      </c>
      <c r="B373" s="148" t="s">
        <v>597</v>
      </c>
      <c r="C373" s="65" t="s">
        <v>598</v>
      </c>
      <c r="D373" s="33">
        <f>ROUND(SUMIF(prod!$A$34:$A$61,$A373,prod!C$34:C$61)*42*efs!$H$57/1000/1000000+SUMIF(prod!$A$64:$A$91,$A373,prod!C$64:C$91)*efs!$C$70*efs!$H$58/1000000,2)</f>
        <v>0.01</v>
      </c>
      <c r="E373" s="33">
        <f>ROUND(SUMIF(prod!$A$34:$A$61,$A373,prod!D$34:D$61)*42*efs!$H$57/1000/1000000+SUMIF(prod!$A$64:$A$91,$A373,prod!D$64:D$91)*efs!$C$70*efs!$H$58/1000000,2)</f>
        <v>0.01</v>
      </c>
      <c r="F373" s="33">
        <f>ROUND(SUMIF(prod!$A$34:$A$61,$A373,prod!E$34:E$61)*42*efs!$H$57/1000/1000000+SUMIF(prod!$A$64:$A$91,$A373,prod!E$64:E$91)*efs!$C$70*efs!$H$58/1000000,2)</f>
        <v>0.01</v>
      </c>
      <c r="G373" s="33">
        <f>ROUND(SUMIF(prod!$A$34:$A$61,$A373,prod!F$34:F$61)*42*efs!$H$57/1000/1000000+SUMIF(prod!$A$64:$A$91,$A373,prod!F$64:F$91)*efs!$C$70*efs!$H$58/1000000,2)</f>
        <v>0</v>
      </c>
      <c r="H373" s="146">
        <f>ROUND(SUMIF(prod!$A$34:$A$61,$A373,prod!G$34:G$61)*42*efs!$H$57/1000/1000000+SUMIF(prod!$A$64:$A$91,$A373,prod!G$64:G$91)*efs!$C$70*efs!$H$58/1000000,2)</f>
        <v>0</v>
      </c>
      <c r="I373" s="67">
        <f t="shared" si="173"/>
        <v>0.01</v>
      </c>
    </row>
    <row r="374">
      <c r="A374" s="26" t="s">
        <v>557</v>
      </c>
      <c r="B374" s="148" t="s">
        <v>597</v>
      </c>
      <c r="C374" s="65" t="s">
        <v>598</v>
      </c>
      <c r="D374" s="33">
        <f>ROUND(SUMIF(prod!$A$34:$A$61,$A374,prod!C$34:C$61)*42*efs!$H$57/1000/1000000+SUMIF(prod!$A$64:$A$91,$A374,prod!C$64:C$91)*efs!$C$70*efs!$H$58/1000000,2)</f>
        <v>0</v>
      </c>
      <c r="E374" s="33">
        <f>ROUND(SUMIF(prod!$A$34:$A$61,$A374,prod!D$34:D$61)*42*efs!$H$57/1000/1000000+SUMIF(prod!$A$64:$A$91,$A374,prod!D$64:D$91)*efs!$C$70*efs!$H$58/1000000,2)</f>
        <v>0</v>
      </c>
      <c r="F374" s="33">
        <f>ROUND(SUMIF(prod!$A$34:$A$61,$A374,prod!E$34:E$61)*42*efs!$H$57/1000/1000000+SUMIF(prod!$A$64:$A$91,$A374,prod!E$64:E$91)*efs!$C$70*efs!$H$58/1000000,2)</f>
        <v>0</v>
      </c>
      <c r="G374" s="33">
        <f>ROUND(SUMIF(prod!$A$34:$A$61,$A374,prod!F$34:F$61)*42*efs!$H$57/1000/1000000+SUMIF(prod!$A$64:$A$91,$A374,prod!F$64:F$91)*efs!$C$70*efs!$H$58/1000000,2)</f>
        <v>0</v>
      </c>
      <c r="H374" s="146">
        <f>ROUND(SUMIF(prod!$A$34:$A$61,$A374,prod!G$34:G$61)*42*efs!$H$57/1000/1000000+SUMIF(prod!$A$64:$A$91,$A374,prod!G$64:G$91)*efs!$C$70*efs!$H$58/1000000,2)</f>
        <v>0</v>
      </c>
      <c r="I374" s="67">
        <f t="shared" si="173"/>
        <v>0</v>
      </c>
    </row>
    <row r="375">
      <c r="A375" s="26" t="s">
        <v>263</v>
      </c>
      <c r="B375" s="148" t="s">
        <v>597</v>
      </c>
      <c r="C375" s="65" t="s">
        <v>598</v>
      </c>
      <c r="D375" s="33">
        <f>ROUND(SUMIF(prod!$A$34:$A$61,$A375,prod!C$34:C$61)*42*efs!$H$57/1000/1000000+SUMIF(prod!$A$64:$A$91,$A375,prod!C$64:C$91)*efs!$C$70*efs!$H$58/1000000,2)</f>
        <v>0.29</v>
      </c>
      <c r="E375" s="33">
        <f>ROUND(SUMIF(prod!$A$34:$A$61,$A375,prod!D$34:D$61)*42*efs!$H$57/1000/1000000+SUMIF(prod!$A$64:$A$91,$A375,prod!D$64:D$91)*efs!$C$70*efs!$H$58/1000000,2)</f>
        <v>0.27</v>
      </c>
      <c r="F375" s="33">
        <f>ROUND(SUMIF(prod!$A$34:$A$61,$A375,prod!E$34:E$61)*42*efs!$H$57/1000/1000000+SUMIF(prod!$A$64:$A$91,$A375,prod!E$64:E$91)*efs!$C$70*efs!$H$58/1000000,2)</f>
        <v>0.26</v>
      </c>
      <c r="G375" s="33">
        <f>ROUND(SUMIF(prod!$A$34:$A$61,$A375,prod!F$34:F$61)*42*efs!$H$57/1000/1000000+SUMIF(prod!$A$64:$A$91,$A375,prod!F$64:F$91)*efs!$C$70*efs!$H$58/1000000,2)</f>
        <v>0.25</v>
      </c>
      <c r="H375" s="146">
        <f>ROUND(SUMIF(prod!$A$34:$A$61,$A375,prod!G$34:G$61)*42*efs!$H$57/1000/1000000+SUMIF(prod!$A$64:$A$91,$A375,prod!G$64:G$91)*efs!$C$70*efs!$H$58/1000000,2)</f>
        <v>0.22</v>
      </c>
      <c r="I375" s="67">
        <f t="shared" si="173"/>
        <v>0.26</v>
      </c>
    </row>
    <row r="376">
      <c r="A376" s="26" t="s">
        <v>217</v>
      </c>
      <c r="B376" s="148" t="s">
        <v>597</v>
      </c>
      <c r="C376" s="65" t="s">
        <v>598</v>
      </c>
      <c r="D376" s="33">
        <f>ROUND(SUMIF(prod!$A$34:$A$61,$A376,prod!C$34:C$61)*42*efs!$H$57/1000/1000000+SUMIF(prod!$A$64:$A$91,$A376,prod!C$64:C$91)*efs!$C$70*efs!$H$58/1000000,2)</f>
        <v>0.01</v>
      </c>
      <c r="E376" s="33">
        <f>ROUND(SUMIF(prod!$A$34:$A$61,$A376,prod!D$34:D$61)*42*efs!$H$57/1000/1000000+SUMIF(prod!$A$64:$A$91,$A376,prod!D$64:D$91)*efs!$C$70*efs!$H$58/1000000,2)</f>
        <v>0.01</v>
      </c>
      <c r="F376" s="33">
        <f>ROUND(SUMIF(prod!$A$34:$A$61,$A376,prod!E$34:E$61)*42*efs!$H$57/1000/1000000+SUMIF(prod!$A$64:$A$91,$A376,prod!E$64:E$91)*efs!$C$70*efs!$H$58/1000000,2)</f>
        <v>0.01</v>
      </c>
      <c r="G376" s="33">
        <f>ROUND(SUMIF(prod!$A$34:$A$61,$A376,prod!F$34:F$61)*42*efs!$H$57/1000/1000000+SUMIF(prod!$A$64:$A$91,$A376,prod!F$64:F$91)*efs!$C$70*efs!$H$58/1000000,2)</f>
        <v>0.01</v>
      </c>
      <c r="H376" s="146">
        <f>ROUND(SUMIF(prod!$A$34:$A$61,$A376,prod!G$34:G$61)*42*efs!$H$57/1000/1000000+SUMIF(prod!$A$64:$A$91,$A376,prod!G$64:G$91)*efs!$C$70*efs!$H$58/1000000,2)</f>
        <v>0.01</v>
      </c>
      <c r="I376" s="67">
        <f t="shared" si="173"/>
        <v>0.01</v>
      </c>
    </row>
    <row r="377">
      <c r="A377" s="26" t="s">
        <v>192</v>
      </c>
      <c r="B377" s="148" t="s">
        <v>597</v>
      </c>
      <c r="C377" s="65" t="s">
        <v>598</v>
      </c>
      <c r="D377" s="33">
        <f>ROUND(SUMIF(prod!$A$34:$A$61,$A377,prod!C$34:C$61)*42*efs!$H$57/1000/1000000+SUMIF(prod!$A$64:$A$91,$A377,prod!C$64:C$91)*efs!$C$70*efs!$H$58/1000000,2)</f>
        <v>0.88</v>
      </c>
      <c r="E377" s="33">
        <f>ROUND(SUMIF(prod!$A$34:$A$61,$A377,prod!D$34:D$61)*42*efs!$H$57/1000/1000000+SUMIF(prod!$A$64:$A$91,$A377,prod!D$64:D$91)*efs!$C$70*efs!$H$58/1000000,2)</f>
        <v>1.18</v>
      </c>
      <c r="F377" s="33">
        <f>ROUND(SUMIF(prod!$A$34:$A$61,$A377,prod!E$34:E$61)*42*efs!$H$57/1000/1000000+SUMIF(prod!$A$64:$A$91,$A377,prod!E$64:E$91)*efs!$C$70*efs!$H$58/1000000,2)</f>
        <v>1.34</v>
      </c>
      <c r="G377" s="33">
        <f>ROUND(SUMIF(prod!$A$34:$A$61,$A377,prod!F$34:F$61)*42*efs!$H$57/1000/1000000+SUMIF(prod!$A$64:$A$91,$A377,prod!F$64:F$91)*efs!$C$70*efs!$H$58/1000000,2)</f>
        <v>1.82</v>
      </c>
      <c r="H377" s="146">
        <f>ROUND(SUMIF(prod!$A$34:$A$61,$A377,prod!G$34:G$61)*42*efs!$H$57/1000/1000000+SUMIF(prod!$A$64:$A$91,$A377,prod!G$64:G$91)*efs!$C$70*efs!$H$58/1000000,2)</f>
        <v>1.68</v>
      </c>
      <c r="I377" s="67">
        <f t="shared" si="173"/>
        <v>1.38</v>
      </c>
    </row>
    <row r="378">
      <c r="A378" s="26" t="s">
        <v>560</v>
      </c>
      <c r="B378" s="148" t="s">
        <v>597</v>
      </c>
      <c r="C378" s="65" t="s">
        <v>598</v>
      </c>
      <c r="D378" s="33">
        <f>ROUND(SUMIF(prod!$A$34:$A$61,$A378,prod!C$34:C$61)*42*efs!$H$57/1000/1000000+SUMIF(prod!$A$64:$A$91,$A378,prod!C$64:C$91)*efs!$C$70*efs!$H$58/1000000,2)</f>
        <v>0</v>
      </c>
      <c r="E378" s="33">
        <f>ROUND(SUMIF(prod!$A$34:$A$61,$A378,prod!D$34:D$61)*42*efs!$H$57/1000/1000000+SUMIF(prod!$A$64:$A$91,$A378,prod!D$64:D$91)*efs!$C$70*efs!$H$58/1000000,2)</f>
        <v>0</v>
      </c>
      <c r="F378" s="33">
        <f>ROUND(SUMIF(prod!$A$34:$A$61,$A378,prod!E$34:E$61)*42*efs!$H$57/1000/1000000+SUMIF(prod!$A$64:$A$91,$A378,prod!E$64:E$91)*efs!$C$70*efs!$H$58/1000000,2)</f>
        <v>0</v>
      </c>
      <c r="G378" s="33">
        <f>ROUND(SUMIF(prod!$A$34:$A$61,$A378,prod!F$34:F$61)*42*efs!$H$57/1000/1000000+SUMIF(prod!$A$64:$A$91,$A378,prod!F$64:F$91)*efs!$C$70*efs!$H$58/1000000,2)</f>
        <v>0</v>
      </c>
      <c r="H378" s="146">
        <f>ROUND(SUMIF(prod!$A$34:$A$61,$A378,prod!G$34:G$61)*42*efs!$H$57/1000/1000000+SUMIF(prod!$A$64:$A$91,$A378,prod!G$64:G$91)*efs!$C$70*efs!$H$58/1000000,2)</f>
        <v>0</v>
      </c>
      <c r="I378" s="67">
        <f t="shared" si="173"/>
        <v>0</v>
      </c>
    </row>
    <row r="379">
      <c r="A379" s="26" t="s">
        <v>202</v>
      </c>
      <c r="B379" s="148" t="s">
        <v>597</v>
      </c>
      <c r="C379" s="65" t="s">
        <v>598</v>
      </c>
      <c r="D379" s="33">
        <f>ROUND(SUMIF(prod!$A$34:$A$61,$A379,prod!C$34:C$61)*42*efs!$H$57/1000/1000000+SUMIF(prod!$A$64:$A$91,$A379,prod!C$64:C$91)*efs!$C$70*efs!$H$58/1000000,2)</f>
        <v>0.08</v>
      </c>
      <c r="E379" s="33">
        <f>ROUND(SUMIF(prod!$A$34:$A$61,$A379,prod!D$34:D$61)*42*efs!$H$57/1000/1000000+SUMIF(prod!$A$64:$A$91,$A379,prod!D$64:D$91)*efs!$C$70*efs!$H$58/1000000,2)</f>
        <v>0.08</v>
      </c>
      <c r="F379" s="33">
        <f>ROUND(SUMIF(prod!$A$34:$A$61,$A379,prod!E$34:E$61)*42*efs!$H$57/1000/1000000+SUMIF(prod!$A$64:$A$91,$A379,prod!E$64:E$91)*efs!$C$70*efs!$H$58/1000000,2)</f>
        <v>0.07</v>
      </c>
      <c r="G379" s="33">
        <f>ROUND(SUMIF(prod!$A$34:$A$61,$A379,prod!F$34:F$61)*42*efs!$H$57/1000/1000000+SUMIF(prod!$A$64:$A$91,$A379,prod!F$64:F$91)*efs!$C$70*efs!$H$58/1000000,2)</f>
        <v>0.07</v>
      </c>
      <c r="H379" s="146">
        <f>ROUND(SUMIF(prod!$A$34:$A$61,$A379,prod!G$34:G$61)*42*efs!$H$57/1000/1000000+SUMIF(prod!$A$64:$A$91,$A379,prod!G$64:G$91)*efs!$C$70*efs!$H$58/1000000,2)</f>
        <v>0.06</v>
      </c>
      <c r="I379" s="67">
        <f t="shared" si="173"/>
        <v>0.07</v>
      </c>
    </row>
    <row r="380">
      <c r="A380" s="26" t="s">
        <v>214</v>
      </c>
      <c r="B380" s="148" t="s">
        <v>597</v>
      </c>
      <c r="C380" s="65" t="s">
        <v>598</v>
      </c>
      <c r="D380" s="33">
        <f>ROUND(SUMIF(prod!$A$34:$A$61,$A380,prod!C$34:C$61)*42*efs!$H$57/1000/1000000+SUMIF(prod!$A$64:$A$91,$A380,prod!C$64:C$91)*efs!$C$70*efs!$H$58/1000000,2)</f>
        <v>0.21</v>
      </c>
      <c r="E380" s="33">
        <f>ROUND(SUMIF(prod!$A$34:$A$61,$A380,prod!D$34:D$61)*42*efs!$H$57/1000/1000000+SUMIF(prod!$A$64:$A$91,$A380,prod!D$64:D$91)*efs!$C$70*efs!$H$58/1000000,2)</f>
        <v>0.19</v>
      </c>
      <c r="F380" s="33">
        <f>ROUND(SUMIF(prod!$A$34:$A$61,$A380,prod!E$34:E$61)*42*efs!$H$57/1000/1000000+SUMIF(prod!$A$64:$A$91,$A380,prod!E$64:E$91)*efs!$C$70*efs!$H$58/1000000,2)</f>
        <v>0.15</v>
      </c>
      <c r="G380" s="33">
        <f>ROUND(SUMIF(prod!$A$34:$A$61,$A380,prod!F$34:F$61)*42*efs!$H$57/1000/1000000+SUMIF(prod!$A$64:$A$91,$A380,prod!F$64:F$91)*efs!$C$70*efs!$H$58/1000000,2)</f>
        <v>0.14</v>
      </c>
      <c r="H380" s="146">
        <f>ROUND(SUMIF(prod!$A$34:$A$61,$A380,prod!G$34:G$61)*42*efs!$H$57/1000/1000000+SUMIF(prod!$A$64:$A$91,$A380,prod!G$64:G$91)*efs!$C$70*efs!$H$58/1000000,2)</f>
        <v>0.11</v>
      </c>
      <c r="I380" s="67">
        <f t="shared" si="173"/>
        <v>0.16</v>
      </c>
    </row>
    <row r="381">
      <c r="A381" s="26" t="s">
        <v>250</v>
      </c>
      <c r="B381" s="148" t="s">
        <v>597</v>
      </c>
      <c r="C381" s="65" t="s">
        <v>598</v>
      </c>
      <c r="D381" s="33">
        <f>ROUND(SUMIF(prod!$A$34:$A$61,$A381,prod!C$34:C$61)*42*efs!$H$57/1000/1000000+SUMIF(prod!$A$64:$A$91,$A381,prod!C$64:C$91)*efs!$C$70*efs!$H$58/1000000,2)</f>
        <v>2.04</v>
      </c>
      <c r="E381" s="33">
        <f>ROUND(SUMIF(prod!$A$34:$A$61,$A381,prod!D$34:D$61)*42*efs!$H$57/1000/1000000+SUMIF(prod!$A$64:$A$91,$A381,prod!D$64:D$91)*efs!$C$70*efs!$H$58/1000000,2)</f>
        <v>1.91</v>
      </c>
      <c r="F381" s="33">
        <f>ROUND(SUMIF(prod!$A$34:$A$61,$A381,prod!E$34:E$61)*42*efs!$H$57/1000/1000000+SUMIF(prod!$A$64:$A$91,$A381,prod!E$64:E$91)*efs!$C$70*efs!$H$58/1000000,2)</f>
        <v>1.92</v>
      </c>
      <c r="G381" s="33">
        <f>ROUND(SUMIF(prod!$A$34:$A$61,$A381,prod!F$34:F$61)*42*efs!$H$57/1000/1000000+SUMIF(prod!$A$64:$A$91,$A381,prod!F$64:F$91)*efs!$C$70*efs!$H$58/1000000,2)</f>
        <v>2.01</v>
      </c>
      <c r="H381" s="146">
        <f>ROUND(SUMIF(prod!$A$34:$A$61,$A381,prod!G$34:G$61)*42*efs!$H$57/1000/1000000+SUMIF(prod!$A$64:$A$91,$A381,prod!G$64:G$91)*efs!$C$70*efs!$H$58/1000000,2)</f>
        <v>1.82</v>
      </c>
      <c r="I381" s="67">
        <f t="shared" si="173"/>
        <v>1.94</v>
      </c>
    </row>
    <row r="382">
      <c r="A382" s="26" t="s">
        <v>222</v>
      </c>
      <c r="B382" s="148" t="s">
        <v>597</v>
      </c>
      <c r="C382" s="65" t="s">
        <v>598</v>
      </c>
      <c r="D382" s="33">
        <f>ROUND(SUMIF(prod!$A$34:$A$61,$A382,prod!C$34:C$61)*42*efs!$H$57/1000/1000000+SUMIF(prod!$A$64:$A$91,$A382,prod!C$64:C$91)*efs!$C$70*efs!$H$58/1000000,2)</f>
        <v>0.01</v>
      </c>
      <c r="E382" s="33">
        <f>ROUND(SUMIF(prod!$A$34:$A$61,$A382,prod!D$34:D$61)*42*efs!$H$57/1000/1000000+SUMIF(prod!$A$64:$A$91,$A382,prod!D$64:D$91)*efs!$C$70*efs!$H$58/1000000,2)</f>
        <v>0.01</v>
      </c>
      <c r="F382" s="33">
        <f>ROUND(SUMIF(prod!$A$34:$A$61,$A382,prod!E$34:E$61)*42*efs!$H$57/1000/1000000+SUMIF(prod!$A$64:$A$91,$A382,prod!E$64:E$91)*efs!$C$70*efs!$H$58/1000000,2)</f>
        <v>0.01</v>
      </c>
      <c r="G382" s="33">
        <f>ROUND(SUMIF(prod!$A$34:$A$61,$A382,prod!F$34:F$61)*42*efs!$H$57/1000/1000000+SUMIF(prod!$A$64:$A$91,$A382,prod!F$64:F$91)*efs!$C$70*efs!$H$58/1000000,2)</f>
        <v>0.01</v>
      </c>
      <c r="H382" s="146">
        <f>ROUND(SUMIF(prod!$A$34:$A$61,$A382,prod!G$34:G$61)*42*efs!$H$57/1000/1000000+SUMIF(prod!$A$64:$A$91,$A382,prod!G$64:G$91)*efs!$C$70*efs!$H$58/1000000,2)</f>
        <v>0.01</v>
      </c>
      <c r="I382" s="67">
        <f t="shared" si="173"/>
        <v>0.01</v>
      </c>
    </row>
    <row r="383">
      <c r="A383" s="26" t="s">
        <v>286</v>
      </c>
      <c r="B383" s="148" t="s">
        <v>597</v>
      </c>
      <c r="C383" s="65" t="s">
        <v>598</v>
      </c>
      <c r="D383" s="33">
        <f>ROUND(SUMIF(prod!$A$34:$A$61,$A383,prod!C$34:C$61)*42*efs!$H$57/1000/1000000+SUMIF(prod!$A$64:$A$91,$A383,prod!C$64:C$91)*efs!$C$70*efs!$H$58/1000000,2)</f>
        <v>0.12</v>
      </c>
      <c r="E383" s="33">
        <f>ROUND(SUMIF(prod!$A$34:$A$61,$A383,prod!D$34:D$61)*42*efs!$H$57/1000/1000000+SUMIF(prod!$A$64:$A$91,$A383,prod!D$64:D$91)*efs!$C$70*efs!$H$58/1000000,2)</f>
        <v>0.12</v>
      </c>
      <c r="F383" s="33">
        <f>ROUND(SUMIF(prod!$A$34:$A$61,$A383,prod!E$34:E$61)*42*efs!$H$57/1000/1000000+SUMIF(prod!$A$64:$A$91,$A383,prod!E$64:E$91)*efs!$C$70*efs!$H$58/1000000,2)</f>
        <v>0.11</v>
      </c>
      <c r="G383" s="33">
        <f>ROUND(SUMIF(prod!$A$34:$A$61,$A383,prod!F$34:F$61)*42*efs!$H$57/1000/1000000+SUMIF(prod!$A$64:$A$91,$A383,prod!F$64:F$91)*efs!$C$70*efs!$H$58/1000000,2)</f>
        <v>0.11</v>
      </c>
      <c r="H383" s="146">
        <f>ROUND(SUMIF(prod!$A$34:$A$61,$A383,prod!G$34:G$61)*42*efs!$H$57/1000/1000000+SUMIF(prod!$A$64:$A$91,$A383,prod!G$64:G$91)*efs!$C$70*efs!$H$58/1000000,2)</f>
        <v>0.1</v>
      </c>
      <c r="I383" s="67">
        <f t="shared" si="173"/>
        <v>0.11</v>
      </c>
    </row>
    <row r="384">
      <c r="A384" s="26" t="s">
        <v>206</v>
      </c>
      <c r="B384" s="148" t="s">
        <v>597</v>
      </c>
      <c r="C384" s="65" t="s">
        <v>598</v>
      </c>
      <c r="D384" s="33">
        <f>ROUND(SUMIF(prod!$A$34:$A$61,$A384,prod!C$34:C$61)*42*efs!$H$57/1000/1000000+SUMIF(prod!$A$64:$A$91,$A384,prod!C$64:C$91)*efs!$C$70*efs!$H$58/1000000,2)</f>
        <v>74.41</v>
      </c>
      <c r="E384" s="33">
        <f>ROUND(SUMIF(prod!$A$34:$A$61,$A384,prod!D$34:D$61)*42*efs!$H$57/1000/1000000+SUMIF(prod!$A$64:$A$91,$A384,prod!D$64:D$91)*efs!$C$70*efs!$H$58/1000000,2)</f>
        <v>77.84</v>
      </c>
      <c r="F384" s="33">
        <f>ROUND(SUMIF(prod!$A$34:$A$61,$A384,prod!E$34:E$61)*42*efs!$H$57/1000/1000000+SUMIF(prod!$A$64:$A$91,$A384,prod!E$64:E$91)*efs!$C$70*efs!$H$58/1000000,2)</f>
        <v>98.46</v>
      </c>
      <c r="G384" s="33">
        <f>ROUND(SUMIF(prod!$A$34:$A$61,$A384,prod!F$34:F$61)*42*efs!$H$57/1000/1000000+SUMIF(prod!$A$64:$A$91,$A384,prod!F$64:F$91)*efs!$C$70*efs!$H$58/1000000,2)</f>
        <v>129.18</v>
      </c>
      <c r="H384" s="146">
        <f>ROUND(SUMIF(prod!$A$34:$A$61,$A384,prod!G$34:G$61)*42*efs!$H$57/1000/1000000+SUMIF(prod!$A$64:$A$91,$A384,prod!G$64:G$91)*efs!$C$70*efs!$H$58/1000000,2)</f>
        <v>147.11</v>
      </c>
      <c r="I384" s="67">
        <f t="shared" si="173"/>
        <v>105.4</v>
      </c>
    </row>
    <row r="385">
      <c r="A385" s="26" t="s">
        <v>398</v>
      </c>
      <c r="B385" s="148" t="s">
        <v>597</v>
      </c>
      <c r="C385" s="65" t="s">
        <v>598</v>
      </c>
      <c r="D385" s="33">
        <f>ROUND(SUMIF(prod!$A$34:$A$61,$A385,prod!C$34:C$61)*42*efs!$H$57/1000/1000000+SUMIF(prod!$A$64:$A$91,$A385,prod!C$64:C$91)*efs!$C$70*efs!$H$58/1000000,2)</f>
        <v>0</v>
      </c>
      <c r="E385" s="33">
        <f>ROUND(SUMIF(prod!$A$34:$A$61,$A385,prod!D$34:D$61)*42*efs!$H$57/1000/1000000+SUMIF(prod!$A$64:$A$91,$A385,prod!D$64:D$91)*efs!$C$70*efs!$H$58/1000000,2)</f>
        <v>0</v>
      </c>
      <c r="F385" s="33">
        <f>ROUND(SUMIF(prod!$A$34:$A$61,$A385,prod!E$34:E$61)*42*efs!$H$57/1000/1000000+SUMIF(prod!$A$64:$A$91,$A385,prod!E$64:E$91)*efs!$C$70*efs!$H$58/1000000,2)</f>
        <v>0</v>
      </c>
      <c r="G385" s="33">
        <f>ROUND(SUMIF(prod!$A$34:$A$61,$A385,prod!F$34:F$61)*42*efs!$H$57/1000/1000000+SUMIF(prod!$A$64:$A$91,$A385,prod!F$64:F$91)*efs!$C$70*efs!$H$58/1000000,2)</f>
        <v>0</v>
      </c>
      <c r="H385" s="146">
        <f>ROUND(SUMIF(prod!$A$34:$A$61,$A385,prod!G$34:G$61)*42*efs!$H$57/1000/1000000+SUMIF(prod!$A$64:$A$91,$A385,prod!G$64:G$91)*efs!$C$70*efs!$H$58/1000000,2)</f>
        <v>0</v>
      </c>
      <c r="I385" s="67">
        <f t="shared" si="173"/>
        <v>0</v>
      </c>
    </row>
    <row r="386">
      <c r="A386" s="26" t="s">
        <v>194</v>
      </c>
      <c r="B386" s="148" t="s">
        <v>597</v>
      </c>
      <c r="C386" s="65" t="s">
        <v>598</v>
      </c>
      <c r="D386" s="33">
        <f>ROUND(SUMIF(prod!$A$34:$A$61,$A386,prod!C$34:C$61)*42*efs!$H$57/1000/1000000+SUMIF(prod!$A$64:$A$91,$A386,prod!C$64:C$91)*efs!$C$70*efs!$H$58/1000000,2)</f>
        <v>13.68</v>
      </c>
      <c r="E386" s="33">
        <f>ROUND(SUMIF(prod!$A$34:$A$61,$A386,prod!D$34:D$61)*42*efs!$H$57/1000/1000000+SUMIF(prod!$A$64:$A$91,$A386,prod!D$64:D$91)*efs!$C$70*efs!$H$58/1000000,2)</f>
        <v>15.56</v>
      </c>
      <c r="F386" s="33">
        <f>ROUND(SUMIF(prod!$A$34:$A$61,$A386,prod!E$34:E$61)*42*efs!$H$57/1000/1000000+SUMIF(prod!$A$64:$A$91,$A386,prod!E$64:E$91)*efs!$C$70*efs!$H$58/1000000,2)</f>
        <v>18.92</v>
      </c>
      <c r="G386" s="33">
        <f>ROUND(SUMIF(prod!$A$34:$A$61,$A386,prod!F$34:F$61)*42*efs!$H$57/1000/1000000+SUMIF(prod!$A$64:$A$91,$A386,prod!F$64:F$91)*efs!$C$70*efs!$H$58/1000000,2)</f>
        <v>24.54</v>
      </c>
      <c r="H386" s="146">
        <f>ROUND(SUMIF(prod!$A$34:$A$61,$A386,prod!G$34:G$61)*42*efs!$H$57/1000/1000000+SUMIF(prod!$A$64:$A$91,$A386,prod!G$64:G$91)*efs!$C$70*efs!$H$58/1000000,2)</f>
        <v>21.57</v>
      </c>
      <c r="I386" s="67">
        <f t="shared" si="173"/>
        <v>18.85</v>
      </c>
    </row>
    <row r="387">
      <c r="A387" s="26" t="s">
        <v>256</v>
      </c>
      <c r="B387" s="148" t="s">
        <v>597</v>
      </c>
      <c r="C387" s="65" t="s">
        <v>598</v>
      </c>
      <c r="D387" s="33">
        <f>ROUND(SUMIF(prod!$A$34:$A$61,$A387,prod!C$34:C$61)*42*efs!$H$57/1000/1000000+SUMIF(prod!$A$64:$A$91,$A387,prod!C$64:C$91)*efs!$C$70*efs!$H$58/1000000,2)</f>
        <v>0.02</v>
      </c>
      <c r="E387" s="33">
        <f>ROUND(SUMIF(prod!$A$34:$A$61,$A387,prod!D$34:D$61)*42*efs!$H$57/1000/1000000+SUMIF(prod!$A$64:$A$91,$A387,prod!D$64:D$91)*efs!$C$70*efs!$H$58/1000000,2)</f>
        <v>0.22</v>
      </c>
      <c r="F387" s="33">
        <f>ROUND(SUMIF(prod!$A$34:$A$61,$A387,prod!E$34:E$61)*42*efs!$H$57/1000/1000000+SUMIF(prod!$A$64:$A$91,$A387,prod!E$64:E$91)*efs!$C$70*efs!$H$58/1000000,2)</f>
        <v>0.2</v>
      </c>
      <c r="G387" s="33">
        <f>ROUND(SUMIF(prod!$A$34:$A$61,$A387,prod!F$34:F$61)*42*efs!$H$57/1000/1000000+SUMIF(prod!$A$64:$A$91,$A387,prod!F$64:F$91)*efs!$C$70*efs!$H$58/1000000,2)</f>
        <v>0.13</v>
      </c>
      <c r="H387" s="146">
        <f>ROUND(SUMIF(prod!$A$34:$A$61,$A387,prod!G$34:G$61)*42*efs!$H$57/1000/1000000+SUMIF(prod!$A$64:$A$91,$A387,prod!G$64:G$91)*efs!$C$70*efs!$H$58/1000000,2)</f>
        <v>0.2</v>
      </c>
      <c r="I387" s="67">
        <f t="shared" si="173"/>
        <v>0.15</v>
      </c>
    </row>
    <row r="388">
      <c r="A388" s="26" t="s">
        <v>200</v>
      </c>
      <c r="B388" s="148" t="s">
        <v>597</v>
      </c>
      <c r="C388" s="65" t="s">
        <v>598</v>
      </c>
      <c r="D388" s="33">
        <f>ROUND(SUMIF(prod!$A$34:$A$61,$A388,prod!C$34:C$61)*42*efs!$H$57/1000/1000000+SUMIF(prod!$A$64:$A$91,$A388,prod!C$64:C$91)*efs!$C$70*efs!$H$58/1000000,2)</f>
        <v>1.42</v>
      </c>
      <c r="E388" s="33">
        <f>ROUND(SUMIF(prod!$A$34:$A$61,$A388,prod!D$34:D$61)*42*efs!$H$57/1000/1000000+SUMIF(prod!$A$64:$A$91,$A388,prod!D$64:D$91)*efs!$C$70*efs!$H$58/1000000,2)</f>
        <v>1.13</v>
      </c>
      <c r="F388" s="33">
        <f>ROUND(SUMIF(prod!$A$34:$A$61,$A388,prod!E$34:E$61)*42*efs!$H$57/1000/1000000+SUMIF(prod!$A$64:$A$91,$A388,prod!E$64:E$91)*efs!$C$70*efs!$H$58/1000000,2)</f>
        <v>1.07</v>
      </c>
      <c r="G388" s="33">
        <f>ROUND(SUMIF(prod!$A$34:$A$61,$A388,prod!F$34:F$61)*42*efs!$H$57/1000/1000000+SUMIF(prod!$A$64:$A$91,$A388,prod!F$64:F$91)*efs!$C$70*efs!$H$58/1000000,2)</f>
        <v>1.15</v>
      </c>
      <c r="H388" s="146">
        <f>ROUND(SUMIF(prod!$A$34:$A$61,$A388,prod!G$34:G$61)*42*efs!$H$57/1000/1000000+SUMIF(prod!$A$64:$A$91,$A388,prod!G$64:G$91)*efs!$C$70*efs!$H$58/1000000,2)</f>
        <v>1.05</v>
      </c>
      <c r="I388" s="67">
        <f t="shared" si="173"/>
        <v>1.16</v>
      </c>
    </row>
    <row r="389">
      <c r="A389" s="26" t="s">
        <v>567</v>
      </c>
      <c r="B389" s="148" t="s">
        <v>597</v>
      </c>
      <c r="C389" s="65" t="s">
        <v>598</v>
      </c>
      <c r="D389" s="33">
        <f>ROUND(SUMIF(prod!$A$34:$A$61,$A389,prod!C$34:C$61)*42*efs!$H$57/1000/1000000+SUMIF(prod!$A$64:$A$91,$A389,prod!C$64:C$91)*efs!$C$70*efs!$H$58/1000000,2)</f>
        <v>0</v>
      </c>
      <c r="E389" s="33">
        <f>ROUND(SUMIF(prod!$A$34:$A$61,$A389,prod!D$34:D$61)*42*efs!$H$57/1000/1000000+SUMIF(prod!$A$64:$A$91,$A389,prod!D$64:D$91)*efs!$C$70*efs!$H$58/1000000,2)</f>
        <v>0</v>
      </c>
      <c r="F389" s="33">
        <f>ROUND(SUMIF(prod!$A$34:$A$61,$A389,prod!E$34:E$61)*42*efs!$H$57/1000/1000000+SUMIF(prod!$A$64:$A$91,$A389,prod!E$64:E$91)*efs!$C$70*efs!$H$58/1000000,2)</f>
        <v>0</v>
      </c>
      <c r="G389" s="33">
        <f>ROUND(SUMIF(prod!$A$34:$A$61,$A389,prod!F$34:F$61)*42*efs!$H$57/1000/1000000+SUMIF(prod!$A$64:$A$91,$A389,prod!F$64:F$91)*efs!$C$70*efs!$H$58/1000000,2)</f>
        <v>0</v>
      </c>
      <c r="H389" s="146">
        <f>ROUND(SUMIF(prod!$A$34:$A$61,$A389,prod!G$34:G$61)*42*efs!$H$57/1000/1000000+SUMIF(prod!$A$64:$A$91,$A389,prod!G$64:G$91)*efs!$C$70*efs!$H$58/1000000,2)</f>
        <v>0</v>
      </c>
      <c r="I389" s="67">
        <f t="shared" si="173"/>
        <v>0</v>
      </c>
    </row>
    <row r="390">
      <c r="A390" s="26" t="s">
        <v>260</v>
      </c>
      <c r="B390" s="148" t="s">
        <v>597</v>
      </c>
      <c r="C390" s="65" t="s">
        <v>598</v>
      </c>
      <c r="D390" s="33">
        <f>ROUND(SUMIF(prod!$A$34:$A$61,$A390,prod!C$34:C$61)*42*efs!$H$57/1000/1000000+SUMIF(prod!$A$64:$A$91,$A390,prod!C$64:C$91)*efs!$C$70*efs!$H$58/1000000,2)</f>
        <v>0</v>
      </c>
      <c r="E390" s="33">
        <f>ROUND(SUMIF(prod!$A$34:$A$61,$A390,prod!D$34:D$61)*42*efs!$H$57/1000/1000000+SUMIF(prod!$A$64:$A$91,$A390,prod!D$64:D$91)*efs!$C$70*efs!$H$58/1000000,2)</f>
        <v>0</v>
      </c>
      <c r="F390" s="33">
        <f>ROUND(SUMIF(prod!$A$34:$A$61,$A390,prod!E$34:E$61)*42*efs!$H$57/1000/1000000+SUMIF(prod!$A$64:$A$91,$A390,prod!E$64:E$91)*efs!$C$70*efs!$H$58/1000000,2)</f>
        <v>0.01</v>
      </c>
      <c r="G390" s="33">
        <f>ROUND(SUMIF(prod!$A$34:$A$61,$A390,prod!F$34:F$61)*42*efs!$H$57/1000/1000000+SUMIF(prod!$A$64:$A$91,$A390,prod!F$64:F$91)*efs!$C$70*efs!$H$58/1000000,2)</f>
        <v>0</v>
      </c>
      <c r="H390" s="146">
        <f>ROUND(SUMIF(prod!$A$34:$A$61,$A390,prod!G$34:G$61)*42*efs!$H$57/1000/1000000+SUMIF(prod!$A$64:$A$91,$A390,prod!G$64:G$91)*efs!$C$70*efs!$H$58/1000000,2)</f>
        <v>0</v>
      </c>
      <c r="I390" s="67">
        <f t="shared" si="173"/>
        <v>0</v>
      </c>
    </row>
    <row r="391">
      <c r="A391" s="26" t="s">
        <v>396</v>
      </c>
      <c r="B391" s="148" t="s">
        <v>597</v>
      </c>
      <c r="C391" s="65" t="s">
        <v>598</v>
      </c>
      <c r="D391" s="33">
        <f>ROUND(SUMIF(prod!$A$34:$A$61,$A391,prod!C$34:C$61)*42*efs!$H$57/1000/1000000+SUMIF(prod!$A$64:$A$91,$A391,prod!C$64:C$91)*efs!$C$70*efs!$H$58/1000000,2)</f>
        <v>0.15</v>
      </c>
      <c r="E391" s="33">
        <f>ROUND(SUMIF(prod!$A$34:$A$61,$A391,prod!D$34:D$61)*42*efs!$H$57/1000/1000000+SUMIF(prod!$A$64:$A$91,$A391,prod!D$64:D$91)*efs!$C$70*efs!$H$58/1000000,2)</f>
        <v>0.12</v>
      </c>
      <c r="F391" s="33">
        <f>ROUND(SUMIF(prod!$A$34:$A$61,$A391,prod!E$34:E$61)*42*efs!$H$57/1000/1000000+SUMIF(prod!$A$64:$A$91,$A391,prod!E$64:E$91)*efs!$C$70*efs!$H$58/1000000,2)</f>
        <v>0.1</v>
      </c>
      <c r="G391" s="33">
        <f>ROUND(SUMIF(prod!$A$34:$A$61,$A391,prod!F$34:F$61)*42*efs!$H$57/1000/1000000+SUMIF(prod!$A$64:$A$91,$A391,prod!F$64:F$91)*efs!$C$70*efs!$H$58/1000000,2)</f>
        <v>0.09</v>
      </c>
      <c r="H391" s="146">
        <f>ROUND(SUMIF(prod!$A$34:$A$61,$A391,prod!G$34:G$61)*42*efs!$H$57/1000/1000000+SUMIF(prod!$A$64:$A$91,$A391,prod!G$64:G$91)*efs!$C$70*efs!$H$58/1000000,2)</f>
        <v>0.08</v>
      </c>
      <c r="I391" s="67">
        <f t="shared" si="173"/>
        <v>0.11</v>
      </c>
    </row>
    <row r="392">
      <c r="A392" s="26" t="s">
        <v>570</v>
      </c>
      <c r="B392" s="148" t="s">
        <v>597</v>
      </c>
      <c r="C392" s="65" t="s">
        <v>598</v>
      </c>
      <c r="D392" s="33">
        <f>ROUND(SUMIF(prod!$A$34:$A$61,$A392,prod!C$34:C$61)*42*efs!$H$57/1000/1000000+SUMIF(prod!$A$64:$A$91,$A392,prod!C$64:C$91)*efs!$C$70*efs!$H$58/1000000,2)</f>
        <v>0</v>
      </c>
      <c r="E392" s="33">
        <f>ROUND(SUMIF(prod!$A$34:$A$61,$A392,prod!D$34:D$61)*42*efs!$H$57/1000/1000000+SUMIF(prod!$A$64:$A$91,$A392,prod!D$64:D$91)*efs!$C$70*efs!$H$58/1000000,2)</f>
        <v>0</v>
      </c>
      <c r="F392" s="33">
        <f>ROUND(SUMIF(prod!$A$34:$A$61,$A392,prod!E$34:E$61)*42*efs!$H$57/1000/1000000+SUMIF(prod!$A$64:$A$91,$A392,prod!E$64:E$91)*efs!$C$70*efs!$H$58/1000000,2)</f>
        <v>0</v>
      </c>
      <c r="G392" s="33">
        <f>ROUND(SUMIF(prod!$A$34:$A$61,$A392,prod!F$34:F$61)*42*efs!$H$57/1000/1000000+SUMIF(prod!$A$64:$A$91,$A392,prod!F$64:F$91)*efs!$C$70*efs!$H$58/1000000,2)</f>
        <v>0</v>
      </c>
      <c r="H392" s="146">
        <f>ROUND(SUMIF(prod!$A$34:$A$61,$A392,prod!G$34:G$61)*42*efs!$H$57/1000/1000000+SUMIF(prod!$A$64:$A$91,$A392,prod!G$64:G$91)*efs!$C$70*efs!$H$58/1000000,2)</f>
        <v>0</v>
      </c>
      <c r="I392" s="67">
        <f t="shared" si="173"/>
        <v>0</v>
      </c>
    </row>
    <row r="393">
      <c r="A393" s="26" t="s">
        <v>190</v>
      </c>
      <c r="B393" s="148" t="s">
        <v>597</v>
      </c>
      <c r="C393" s="65" t="s">
        <v>598</v>
      </c>
      <c r="D393" s="33">
        <f>ROUND(SUMIF(prod!$A$34:$A$61,$A393,prod!C$34:C$61)*42*efs!$H$57/1000/1000000+SUMIF(prod!$A$64:$A$91,$A393,prod!C$64:C$91)*efs!$C$70*efs!$H$58/1000000,2)</f>
        <v>1.9</v>
      </c>
      <c r="E393" s="33">
        <f>ROUND(SUMIF(prod!$A$34:$A$61,$A393,prod!D$34:D$61)*42*efs!$H$57/1000/1000000+SUMIF(prod!$A$64:$A$91,$A393,prod!D$64:D$91)*efs!$C$70*efs!$H$58/1000000,2)</f>
        <v>1.83</v>
      </c>
      <c r="F393" s="33">
        <f>ROUND(SUMIF(prod!$A$34:$A$61,$A393,prod!E$34:E$61)*42*efs!$H$57/1000/1000000+SUMIF(prod!$A$64:$A$91,$A393,prod!E$64:E$91)*efs!$C$70*efs!$H$58/1000000,2)</f>
        <v>1.69</v>
      </c>
      <c r="G393" s="33">
        <f>ROUND(SUMIF(prod!$A$34:$A$61,$A393,prod!F$34:F$61)*42*efs!$H$57/1000/1000000+SUMIF(prod!$A$64:$A$91,$A393,prod!F$64:F$91)*efs!$C$70*efs!$H$58/1000000,2)</f>
        <v>1.64</v>
      </c>
      <c r="H393" s="146">
        <f>ROUND(SUMIF(prod!$A$34:$A$61,$A393,prod!G$34:G$61)*42*efs!$H$57/1000/1000000+SUMIF(prod!$A$64:$A$91,$A393,prod!G$64:G$91)*efs!$C$70*efs!$H$58/1000000,2)</f>
        <v>1.28</v>
      </c>
      <c r="I393" s="67">
        <f t="shared" si="173"/>
        <v>1.67</v>
      </c>
    </row>
    <row r="394">
      <c r="A394" s="26" t="s">
        <v>196</v>
      </c>
      <c r="B394" s="148" t="s">
        <v>597</v>
      </c>
      <c r="C394" s="65" t="s">
        <v>598</v>
      </c>
      <c r="D394" s="33">
        <f>ROUND(SUMIF(prod!$A$34:$A$61,$A394,prod!C$34:C$61)*42*efs!$H$57/1000/1000000+SUMIF(prod!$A$64:$A$91,$A394,prod!C$64:C$91)*efs!$C$70*efs!$H$58/1000000,2)</f>
        <v>16.86</v>
      </c>
      <c r="E394" s="33">
        <f>ROUND(SUMIF(prod!$A$34:$A$61,$A394,prod!D$34:D$61)*42*efs!$H$57/1000/1000000+SUMIF(prod!$A$64:$A$91,$A394,prod!D$64:D$91)*efs!$C$70*efs!$H$58/1000000,2)</f>
        <v>14.61</v>
      </c>
      <c r="F394" s="33">
        <f>ROUND(SUMIF(prod!$A$34:$A$61,$A394,prod!E$34:E$61)*42*efs!$H$57/1000/1000000+SUMIF(prod!$A$64:$A$91,$A394,prod!E$64:E$91)*efs!$C$70*efs!$H$58/1000000,2)</f>
        <v>13.11</v>
      </c>
      <c r="G394" s="33">
        <f>ROUND(SUMIF(prod!$A$34:$A$61,$A394,prod!F$34:F$61)*42*efs!$H$57/1000/1000000+SUMIF(prod!$A$64:$A$91,$A394,prod!F$64:F$91)*efs!$C$70*efs!$H$58/1000000,2)</f>
        <v>12.04</v>
      </c>
      <c r="H394" s="146">
        <f>ROUND(SUMIF(prod!$A$34:$A$61,$A394,prod!G$34:G$61)*42*efs!$H$57/1000/1000000+SUMIF(prod!$A$64:$A$91,$A394,prod!G$64:G$91)*efs!$C$70*efs!$H$58/1000000,2)</f>
        <v>10.28</v>
      </c>
      <c r="I394" s="67">
        <f t="shared" si="173"/>
        <v>13.38</v>
      </c>
    </row>
    <row r="395">
      <c r="A395" s="26" t="s">
        <v>209</v>
      </c>
      <c r="B395" s="148" t="s">
        <v>597</v>
      </c>
      <c r="C395" s="65" t="s">
        <v>598</v>
      </c>
      <c r="D395" s="33">
        <f>ROUND(SUMIF(prod!$A$34:$A$61,$A395,prod!C$34:C$61)*42*efs!$H$57/1000/1000000+SUMIF(prod!$A$64:$A$91,$A395,prod!C$64:C$91)*efs!$C$70*efs!$H$58/1000000,2)</f>
        <v>0.01</v>
      </c>
      <c r="E395" s="33">
        <f>ROUND(SUMIF(prod!$A$34:$A$61,$A395,prod!D$34:D$61)*42*efs!$H$57/1000/1000000+SUMIF(prod!$A$64:$A$91,$A395,prod!D$64:D$91)*efs!$C$70*efs!$H$58/1000000,2)</f>
        <v>0.01</v>
      </c>
      <c r="F395" s="33">
        <f>ROUND(SUMIF(prod!$A$34:$A$61,$A395,prod!E$34:E$61)*42*efs!$H$57/1000/1000000+SUMIF(prod!$A$64:$A$91,$A395,prod!E$64:E$91)*efs!$C$70*efs!$H$58/1000000,2)</f>
        <v>0.01</v>
      </c>
      <c r="G395" s="33">
        <f>ROUND(SUMIF(prod!$A$34:$A$61,$A395,prod!F$34:F$61)*42*efs!$H$57/1000/1000000+SUMIF(prod!$A$64:$A$91,$A395,prod!F$64:F$91)*efs!$C$70*efs!$H$58/1000000,2)</f>
        <v>0.01</v>
      </c>
      <c r="H395" s="146">
        <f>ROUND(SUMIF(prod!$A$34:$A$61,$A395,prod!G$34:G$61)*42*efs!$H$57/1000/1000000+SUMIF(prod!$A$64:$A$91,$A395,prod!G$64:G$91)*efs!$C$70*efs!$H$58/1000000,2)</f>
        <v>0.01</v>
      </c>
      <c r="I395" s="67">
        <f t="shared" si="173"/>
        <v>0.01</v>
      </c>
    </row>
    <row r="396">
      <c r="A396" s="26" t="s">
        <v>220</v>
      </c>
      <c r="B396" s="148" t="s">
        <v>597</v>
      </c>
      <c r="C396" s="65" t="s">
        <v>598</v>
      </c>
      <c r="D396" s="33">
        <f>ROUND(SUMIF(prod!$A$34:$A$61,$A396,prod!C$34:C$61)*42*efs!$H$57/1000/1000000+SUMIF(prod!$A$64:$A$91,$A396,prod!C$64:C$91)*efs!$C$70*efs!$H$58/1000000,2)</f>
        <v>0.01</v>
      </c>
      <c r="E396" s="33">
        <f>ROUND(SUMIF(prod!$A$34:$A$61,$A396,prod!D$34:D$61)*42*efs!$H$57/1000/1000000+SUMIF(prod!$A$64:$A$91,$A396,prod!D$64:D$91)*efs!$C$70*efs!$H$58/1000000,2)</f>
        <v>0.01</v>
      </c>
      <c r="F396" s="33">
        <f>ROUND(SUMIF(prod!$A$34:$A$61,$A396,prod!E$34:E$61)*42*efs!$H$57/1000/1000000+SUMIF(prod!$A$64:$A$91,$A396,prod!E$64:E$91)*efs!$C$70*efs!$H$58/1000000,2)</f>
        <v>0.01</v>
      </c>
      <c r="G396" s="33">
        <f>ROUND(SUMIF(prod!$A$34:$A$61,$A396,prod!F$34:F$61)*42*efs!$H$57/1000/1000000+SUMIF(prod!$A$64:$A$91,$A396,prod!F$64:F$91)*efs!$C$70*efs!$H$58/1000000,2)</f>
        <v>0</v>
      </c>
      <c r="H396" s="146">
        <f>ROUND(SUMIF(prod!$A$34:$A$61,$A396,prod!G$34:G$61)*42*efs!$H$57/1000/1000000+SUMIF(prod!$A$64:$A$91,$A396,prod!G$64:G$91)*efs!$C$70*efs!$H$58/1000000,2)</f>
        <v>0</v>
      </c>
      <c r="I396" s="67">
        <f t="shared" si="173"/>
        <v>0.01</v>
      </c>
    </row>
    <row r="397">
      <c r="A397" s="26" t="s">
        <v>187</v>
      </c>
      <c r="B397" s="148" t="s">
        <v>597</v>
      </c>
      <c r="C397" s="65" t="s">
        <v>598</v>
      </c>
      <c r="D397" s="33">
        <f>ROUND(SUMIF(prod!$A$34:$A$61,$A397,prod!C$34:C$61)*42*efs!$H$57/1000/1000000+SUMIF(prod!$A$64:$A$91,$A397,prod!C$64:C$91)*efs!$C$70*efs!$H$58/1000000,2)</f>
        <v>95.61</v>
      </c>
      <c r="E397" s="33">
        <f>ROUND(SUMIF(prod!$A$34:$A$61,$A397,prod!D$34:D$61)*42*efs!$H$57/1000/1000000+SUMIF(prod!$A$64:$A$91,$A397,prod!D$64:D$91)*efs!$C$70*efs!$H$58/1000000,2)</f>
        <v>92.03</v>
      </c>
      <c r="F397" s="33">
        <f>ROUND(SUMIF(prod!$A$34:$A$61,$A397,prod!E$34:E$61)*42*efs!$H$57/1000/1000000+SUMIF(prod!$A$64:$A$91,$A397,prod!E$64:E$91)*efs!$C$70*efs!$H$58/1000000,2)</f>
        <v>95</v>
      </c>
      <c r="G397" s="33">
        <f>ROUND(SUMIF(prod!$A$34:$A$61,$A397,prod!F$34:F$61)*42*efs!$H$57/1000/1000000+SUMIF(prod!$A$64:$A$91,$A397,prod!F$64:F$91)*efs!$C$70*efs!$H$58/1000000,2)</f>
        <v>90.68</v>
      </c>
      <c r="H397" s="146">
        <f>ROUND(SUMIF(prod!$A$34:$A$61,$A397,prod!G$34:G$61)*42*efs!$H$57/1000/1000000+SUMIF(prod!$A$64:$A$91,$A397,prod!G$64:G$91)*efs!$C$70*efs!$H$58/1000000,2)</f>
        <v>86.53</v>
      </c>
      <c r="I397" s="67">
        <f t="shared" si="173"/>
        <v>91.97</v>
      </c>
    </row>
    <row r="398">
      <c r="A398" s="26" t="s">
        <v>198</v>
      </c>
      <c r="B398" s="147" t="s">
        <v>599</v>
      </c>
      <c r="C398" s="65" t="s">
        <v>600</v>
      </c>
      <c r="D398" s="33">
        <f t="shared" ref="D398:H398" si="174">ROUND(IF(D35,D365/D35*1000000,0),2)</f>
        <v>96.91</v>
      </c>
      <c r="E398" s="33">
        <f t="shared" si="174"/>
        <v>82.89</v>
      </c>
      <c r="F398" s="33">
        <f t="shared" si="174"/>
        <v>77.77</v>
      </c>
      <c r="G398" s="33">
        <f t="shared" si="174"/>
        <v>111.22</v>
      </c>
      <c r="H398" s="146">
        <f t="shared" si="174"/>
        <v>99.51</v>
      </c>
      <c r="I398" s="67">
        <f t="shared" si="173"/>
        <v>93.66</v>
      </c>
    </row>
    <row r="399">
      <c r="A399" s="26" t="s">
        <v>234</v>
      </c>
      <c r="B399" s="147" t="s">
        <v>599</v>
      </c>
      <c r="C399" s="65" t="s">
        <v>600</v>
      </c>
      <c r="D399" s="33">
        <f t="shared" ref="D399:H399" si="175">ROUND(IF(D36,D366/D36*1000000,0),2)</f>
        <v>68.12</v>
      </c>
      <c r="E399" s="33">
        <f t="shared" si="175"/>
        <v>75.23</v>
      </c>
      <c r="F399" s="33">
        <f t="shared" si="175"/>
        <v>65.79</v>
      </c>
      <c r="G399" s="33">
        <f t="shared" si="175"/>
        <v>69.7</v>
      </c>
      <c r="H399" s="146">
        <f t="shared" si="175"/>
        <v>62.46</v>
      </c>
      <c r="I399" s="67">
        <f t="shared" si="173"/>
        <v>68.26</v>
      </c>
    </row>
    <row r="400">
      <c r="A400" s="26" t="s">
        <v>549</v>
      </c>
      <c r="B400" s="147" t="s">
        <v>599</v>
      </c>
      <c r="C400" s="65" t="s">
        <v>600</v>
      </c>
      <c r="D400" s="33">
        <f t="shared" ref="D400:H400" si="176">ROUND(IF(D37,D367/D37*1000000,0),2)</f>
        <v>0</v>
      </c>
      <c r="E400" s="33">
        <f t="shared" si="176"/>
        <v>0</v>
      </c>
      <c r="F400" s="33">
        <f t="shared" si="176"/>
        <v>0</v>
      </c>
      <c r="G400" s="33">
        <f t="shared" si="176"/>
        <v>0</v>
      </c>
      <c r="H400" s="146">
        <f t="shared" si="176"/>
        <v>0</v>
      </c>
      <c r="I400" s="67">
        <f t="shared" si="173"/>
        <v>0</v>
      </c>
    </row>
    <row r="401">
      <c r="A401" s="26" t="s">
        <v>231</v>
      </c>
      <c r="B401" s="147" t="s">
        <v>599</v>
      </c>
      <c r="C401" s="65" t="s">
        <v>600</v>
      </c>
      <c r="D401" s="33">
        <f t="shared" ref="D401:H401" si="177">ROUND(IF(D38,D368/D38*1000000,0),2)</f>
        <v>5.52</v>
      </c>
      <c r="E401" s="33">
        <f t="shared" si="177"/>
        <v>4.81</v>
      </c>
      <c r="F401" s="33">
        <f t="shared" si="177"/>
        <v>4.41</v>
      </c>
      <c r="G401" s="33">
        <f t="shared" si="177"/>
        <v>3.71</v>
      </c>
      <c r="H401" s="146">
        <f t="shared" si="177"/>
        <v>3.44</v>
      </c>
      <c r="I401" s="67">
        <f t="shared" si="173"/>
        <v>4.38</v>
      </c>
    </row>
    <row r="402">
      <c r="A402" s="26" t="s">
        <v>300</v>
      </c>
      <c r="B402" s="147" t="s">
        <v>599</v>
      </c>
      <c r="C402" s="65" t="s">
        <v>600</v>
      </c>
      <c r="D402" s="33">
        <f t="shared" ref="D402:H402" si="178">ROUND(IF(D39,D369/D39*1000000,0),2)</f>
        <v>67.36</v>
      </c>
      <c r="E402" s="33">
        <f t="shared" si="178"/>
        <v>60.07</v>
      </c>
      <c r="F402" s="33">
        <f t="shared" si="178"/>
        <v>59.92</v>
      </c>
      <c r="G402" s="33">
        <f t="shared" si="178"/>
        <v>52.1</v>
      </c>
      <c r="H402" s="146">
        <f t="shared" si="178"/>
        <v>50.42</v>
      </c>
      <c r="I402" s="67">
        <f t="shared" si="173"/>
        <v>57.97</v>
      </c>
    </row>
    <row r="403">
      <c r="A403" s="26" t="s">
        <v>204</v>
      </c>
      <c r="B403" s="147" t="s">
        <v>599</v>
      </c>
      <c r="C403" s="65" t="s">
        <v>600</v>
      </c>
      <c r="D403" s="33">
        <f t="shared" ref="D403:H403" si="179">ROUND(IF(D40,D370/D40*1000000,0),2)</f>
        <v>23.76</v>
      </c>
      <c r="E403" s="33">
        <f t="shared" si="179"/>
        <v>24.54</v>
      </c>
      <c r="F403" s="33">
        <f t="shared" si="179"/>
        <v>25.15</v>
      </c>
      <c r="G403" s="33">
        <f t="shared" si="179"/>
        <v>25.81</v>
      </c>
      <c r="H403" s="146">
        <f t="shared" si="179"/>
        <v>23.63</v>
      </c>
      <c r="I403" s="67">
        <f t="shared" si="173"/>
        <v>24.58</v>
      </c>
    </row>
    <row r="404">
      <c r="A404" s="26" t="s">
        <v>553</v>
      </c>
      <c r="B404" s="147" t="s">
        <v>599</v>
      </c>
      <c r="C404" s="65" t="s">
        <v>600</v>
      </c>
      <c r="D404" s="33">
        <f t="shared" ref="D404:H404" si="180">ROUND(IF(D41,D371/D41*1000000,0),2)</f>
        <v>0</v>
      </c>
      <c r="E404" s="33">
        <f t="shared" si="180"/>
        <v>0</v>
      </c>
      <c r="F404" s="33">
        <f t="shared" si="180"/>
        <v>0</v>
      </c>
      <c r="G404" s="33">
        <f t="shared" si="180"/>
        <v>0</v>
      </c>
      <c r="H404" s="146">
        <f t="shared" si="180"/>
        <v>0</v>
      </c>
      <c r="I404" s="67">
        <f t="shared" si="173"/>
        <v>0</v>
      </c>
    </row>
    <row r="405">
      <c r="A405" s="26" t="s">
        <v>363</v>
      </c>
      <c r="B405" s="147" t="s">
        <v>599</v>
      </c>
      <c r="C405" s="65" t="s">
        <v>600</v>
      </c>
      <c r="D405" s="33">
        <f t="shared" ref="D405:H405" si="181">ROUND(IF(D42,D372/D42*1000000,0),2)</f>
        <v>8.57</v>
      </c>
      <c r="E405" s="33">
        <f t="shared" si="181"/>
        <v>17.15</v>
      </c>
      <c r="F405" s="33">
        <f t="shared" si="181"/>
        <v>4.29</v>
      </c>
      <c r="G405" s="33">
        <f t="shared" si="181"/>
        <v>0</v>
      </c>
      <c r="H405" s="146">
        <f t="shared" si="181"/>
        <v>0</v>
      </c>
      <c r="I405" s="67">
        <f t="shared" si="173"/>
        <v>6</v>
      </c>
    </row>
    <row r="406">
      <c r="A406" s="26" t="s">
        <v>244</v>
      </c>
      <c r="B406" s="147" t="s">
        <v>599</v>
      </c>
      <c r="C406" s="65" t="s">
        <v>600</v>
      </c>
      <c r="D406" s="33">
        <f t="shared" ref="D406:H406" si="182">ROUND(IF(D43,D373/D43*1000000,0),2)</f>
        <v>6.33</v>
      </c>
      <c r="E406" s="33">
        <f t="shared" si="182"/>
        <v>6.33</v>
      </c>
      <c r="F406" s="33">
        <f t="shared" si="182"/>
        <v>6.33</v>
      </c>
      <c r="G406" s="33">
        <f t="shared" si="182"/>
        <v>0</v>
      </c>
      <c r="H406" s="146">
        <f t="shared" si="182"/>
        <v>0</v>
      </c>
      <c r="I406" s="67">
        <f t="shared" si="173"/>
        <v>3.8</v>
      </c>
    </row>
    <row r="407">
      <c r="A407" s="26" t="s">
        <v>557</v>
      </c>
      <c r="B407" s="147" t="s">
        <v>599</v>
      </c>
      <c r="C407" s="65" t="s">
        <v>600</v>
      </c>
      <c r="D407" s="33">
        <f t="shared" ref="D407:H407" si="183">ROUND(IF(D44,D374/D44*1000000,0),2)</f>
        <v>0</v>
      </c>
      <c r="E407" s="33">
        <f t="shared" si="183"/>
        <v>0</v>
      </c>
      <c r="F407" s="33">
        <f t="shared" si="183"/>
        <v>0</v>
      </c>
      <c r="G407" s="33">
        <f t="shared" si="183"/>
        <v>0</v>
      </c>
      <c r="H407" s="146">
        <f t="shared" si="183"/>
        <v>0</v>
      </c>
      <c r="I407" s="67">
        <f t="shared" si="173"/>
        <v>0</v>
      </c>
    </row>
    <row r="408">
      <c r="A408" s="26" t="s">
        <v>263</v>
      </c>
      <c r="B408" s="147" t="s">
        <v>599</v>
      </c>
      <c r="C408" s="65" t="s">
        <v>600</v>
      </c>
      <c r="D408" s="33">
        <f t="shared" ref="D408:H408" si="184">ROUND(IF(D45,D375/D45*1000000,0),2)</f>
        <v>2.65</v>
      </c>
      <c r="E408" s="33">
        <f t="shared" si="184"/>
        <v>2.47</v>
      </c>
      <c r="F408" s="33">
        <f t="shared" si="184"/>
        <v>2.39</v>
      </c>
      <c r="G408" s="33">
        <f t="shared" si="184"/>
        <v>2.35</v>
      </c>
      <c r="H408" s="146">
        <f t="shared" si="184"/>
        <v>2.07</v>
      </c>
      <c r="I408" s="67">
        <f t="shared" si="173"/>
        <v>2.39</v>
      </c>
    </row>
    <row r="409">
      <c r="A409" s="26" t="s">
        <v>217</v>
      </c>
      <c r="B409" s="147" t="s">
        <v>599</v>
      </c>
      <c r="C409" s="65" t="s">
        <v>600</v>
      </c>
      <c r="D409" s="33">
        <f t="shared" ref="D409:H409" si="185">ROUND(IF(D46,D376/D46*1000000,0),2)</f>
        <v>0.3</v>
      </c>
      <c r="E409" s="33">
        <f t="shared" si="185"/>
        <v>0.3</v>
      </c>
      <c r="F409" s="33">
        <f t="shared" si="185"/>
        <v>0.3</v>
      </c>
      <c r="G409" s="33">
        <f t="shared" si="185"/>
        <v>0.3</v>
      </c>
      <c r="H409" s="146">
        <f t="shared" si="185"/>
        <v>0.31</v>
      </c>
      <c r="I409" s="67">
        <f t="shared" si="173"/>
        <v>0.3</v>
      </c>
    </row>
    <row r="410">
      <c r="A410" s="26" t="s">
        <v>192</v>
      </c>
      <c r="B410" s="147" t="s">
        <v>599</v>
      </c>
      <c r="C410" s="65" t="s">
        <v>600</v>
      </c>
      <c r="D410" s="33">
        <f t="shared" ref="D410:H410" si="186">ROUND(IF(D47,D377/D47*1000000,0),2)</f>
        <v>15.89</v>
      </c>
      <c r="E410" s="33">
        <f t="shared" si="186"/>
        <v>21</v>
      </c>
      <c r="F410" s="33">
        <f t="shared" si="186"/>
        <v>23.8</v>
      </c>
      <c r="G410" s="33">
        <f t="shared" si="186"/>
        <v>30.86</v>
      </c>
      <c r="H410" s="146">
        <f t="shared" si="186"/>
        <v>26.62</v>
      </c>
      <c r="I410" s="67">
        <f t="shared" si="173"/>
        <v>23.63</v>
      </c>
    </row>
    <row r="411">
      <c r="A411" s="26" t="s">
        <v>560</v>
      </c>
      <c r="B411" s="147" t="s">
        <v>599</v>
      </c>
      <c r="C411" s="65" t="s">
        <v>600</v>
      </c>
      <c r="D411" s="33">
        <f t="shared" ref="D411:H411" si="187">ROUND(IF(D48,D378/D48*1000000,0),2)</f>
        <v>0</v>
      </c>
      <c r="E411" s="33">
        <f t="shared" si="187"/>
        <v>0</v>
      </c>
      <c r="F411" s="33">
        <f t="shared" si="187"/>
        <v>0</v>
      </c>
      <c r="G411" s="33">
        <f t="shared" si="187"/>
        <v>0</v>
      </c>
      <c r="H411" s="146">
        <f t="shared" si="187"/>
        <v>0</v>
      </c>
      <c r="I411" s="67">
        <f t="shared" si="173"/>
        <v>0</v>
      </c>
    </row>
    <row r="412">
      <c r="A412" s="26" t="s">
        <v>202</v>
      </c>
      <c r="B412" s="147" t="s">
        <v>599</v>
      </c>
      <c r="C412" s="65" t="s">
        <v>600</v>
      </c>
      <c r="D412" s="33">
        <f t="shared" ref="D412:H412" si="188">ROUND(IF(D49,D379/D49*1000000,0),2)</f>
        <v>2.59</v>
      </c>
      <c r="E412" s="33">
        <f t="shared" si="188"/>
        <v>2.59</v>
      </c>
      <c r="F412" s="33">
        <f t="shared" si="188"/>
        <v>2.27</v>
      </c>
      <c r="G412" s="33">
        <f t="shared" si="188"/>
        <v>2.44</v>
      </c>
      <c r="H412" s="146">
        <f t="shared" si="188"/>
        <v>2.09</v>
      </c>
      <c r="I412" s="67">
        <f t="shared" si="173"/>
        <v>2.4</v>
      </c>
    </row>
    <row r="413">
      <c r="A413" s="26" t="s">
        <v>214</v>
      </c>
      <c r="B413" s="147" t="s">
        <v>599</v>
      </c>
      <c r="C413" s="65" t="s">
        <v>600</v>
      </c>
      <c r="D413" s="33">
        <f t="shared" ref="D413:H413" si="189">ROUND(IF(D50,D380/D50*1000000,0),2)</f>
        <v>5.51</v>
      </c>
      <c r="E413" s="33">
        <f t="shared" si="189"/>
        <v>4.96</v>
      </c>
      <c r="F413" s="33">
        <f t="shared" si="189"/>
        <v>3.93</v>
      </c>
      <c r="G413" s="33">
        <f t="shared" si="189"/>
        <v>3.57</v>
      </c>
      <c r="H413" s="146">
        <f t="shared" si="189"/>
        <v>2.83</v>
      </c>
      <c r="I413" s="67">
        <f t="shared" si="173"/>
        <v>4.16</v>
      </c>
    </row>
    <row r="414">
      <c r="A414" s="26" t="s">
        <v>250</v>
      </c>
      <c r="B414" s="147" t="s">
        <v>599</v>
      </c>
      <c r="C414" s="65" t="s">
        <v>600</v>
      </c>
      <c r="D414" s="33">
        <f t="shared" ref="D414:H414" si="190">ROUND(IF(D51,D381/D51*1000000,0),2)</f>
        <v>2.87</v>
      </c>
      <c r="E414" s="33">
        <f t="shared" si="190"/>
        <v>2.69</v>
      </c>
      <c r="F414" s="33">
        <f t="shared" si="190"/>
        <v>2.77</v>
      </c>
      <c r="G414" s="33">
        <f t="shared" si="190"/>
        <v>2.99</v>
      </c>
      <c r="H414" s="146">
        <f t="shared" si="190"/>
        <v>2.73</v>
      </c>
      <c r="I414" s="67">
        <f t="shared" si="173"/>
        <v>2.81</v>
      </c>
    </row>
    <row r="415">
      <c r="A415" s="26" t="s">
        <v>222</v>
      </c>
      <c r="B415" s="147" t="s">
        <v>599</v>
      </c>
      <c r="C415" s="65" t="s">
        <v>600</v>
      </c>
      <c r="D415" s="33">
        <f t="shared" ref="D415:H415" si="191">ROUND(IF(D52,D382/D52*1000000,0),2)</f>
        <v>1.13</v>
      </c>
      <c r="E415" s="33">
        <f t="shared" si="191"/>
        <v>1.13</v>
      </c>
      <c r="F415" s="33">
        <f t="shared" si="191"/>
        <v>1.13</v>
      </c>
      <c r="G415" s="33">
        <f t="shared" si="191"/>
        <v>1.13</v>
      </c>
      <c r="H415" s="146">
        <f t="shared" si="191"/>
        <v>1.13</v>
      </c>
      <c r="I415" s="67">
        <f t="shared" si="173"/>
        <v>1.13</v>
      </c>
    </row>
    <row r="416">
      <c r="A416" s="26" t="s">
        <v>286</v>
      </c>
      <c r="B416" s="147" t="s">
        <v>599</v>
      </c>
      <c r="C416" s="65" t="s">
        <v>600</v>
      </c>
      <c r="D416" s="33">
        <f t="shared" ref="D416:H416" si="192">ROUND(IF(D53,D383/D53*1000000,0),2)</f>
        <v>4.44</v>
      </c>
      <c r="E416" s="33">
        <f t="shared" si="192"/>
        <v>4.91</v>
      </c>
      <c r="F416" s="33">
        <f t="shared" si="192"/>
        <v>4.5</v>
      </c>
      <c r="G416" s="33">
        <f t="shared" si="192"/>
        <v>4.5</v>
      </c>
      <c r="H416" s="146">
        <f t="shared" si="192"/>
        <v>3.71</v>
      </c>
      <c r="I416" s="67">
        <f t="shared" si="173"/>
        <v>4.41</v>
      </c>
    </row>
    <row r="417">
      <c r="A417" s="26" t="s">
        <v>206</v>
      </c>
      <c r="B417" s="147" t="s">
        <v>599</v>
      </c>
      <c r="C417" s="65" t="s">
        <v>600</v>
      </c>
      <c r="D417" s="33">
        <f t="shared" ref="D417:H417" si="193">ROUND(IF(D54,D384/D54*1000000,0),2)</f>
        <v>19.78</v>
      </c>
      <c r="E417" s="33">
        <f t="shared" si="193"/>
        <v>20.61</v>
      </c>
      <c r="F417" s="33">
        <f t="shared" si="193"/>
        <v>25.99</v>
      </c>
      <c r="G417" s="33">
        <f t="shared" si="193"/>
        <v>33.19</v>
      </c>
      <c r="H417" s="146">
        <f t="shared" si="193"/>
        <v>37.61</v>
      </c>
      <c r="I417" s="67">
        <f t="shared" si="173"/>
        <v>27.44</v>
      </c>
    </row>
    <row r="418">
      <c r="A418" s="26" t="s">
        <v>398</v>
      </c>
      <c r="B418" s="147" t="s">
        <v>599</v>
      </c>
      <c r="C418" s="65" t="s">
        <v>600</v>
      </c>
      <c r="D418" s="33">
        <f t="shared" ref="D418:H418" si="194">ROUND(IF(D55,D385/D55*1000000,0),2)</f>
        <v>0</v>
      </c>
      <c r="E418" s="33">
        <f t="shared" si="194"/>
        <v>0</v>
      </c>
      <c r="F418" s="33">
        <f t="shared" si="194"/>
        <v>0</v>
      </c>
      <c r="G418" s="33">
        <f t="shared" si="194"/>
        <v>0</v>
      </c>
      <c r="H418" s="146">
        <f t="shared" si="194"/>
        <v>0</v>
      </c>
      <c r="I418" s="67">
        <f t="shared" si="173"/>
        <v>0</v>
      </c>
    </row>
    <row r="419">
      <c r="A419" s="26" t="s">
        <v>194</v>
      </c>
      <c r="B419" s="147" t="s">
        <v>599</v>
      </c>
      <c r="C419" s="65" t="s">
        <v>600</v>
      </c>
      <c r="D419" s="33">
        <f t="shared" ref="D419:H419" si="195">ROUND(IF(D56,D386/D56*1000000,0),2)</f>
        <v>22.97</v>
      </c>
      <c r="E419" s="33">
        <f t="shared" si="195"/>
        <v>26.01</v>
      </c>
      <c r="F419" s="33">
        <f t="shared" si="195"/>
        <v>31.38</v>
      </c>
      <c r="G419" s="33">
        <f t="shared" si="195"/>
        <v>40.08</v>
      </c>
      <c r="H419" s="146">
        <f t="shared" si="195"/>
        <v>35.17</v>
      </c>
      <c r="I419" s="67">
        <f t="shared" si="173"/>
        <v>31.12</v>
      </c>
    </row>
    <row r="420">
      <c r="A420" s="26" t="s">
        <v>256</v>
      </c>
      <c r="B420" s="147" t="s">
        <v>599</v>
      </c>
      <c r="C420" s="65" t="s">
        <v>600</v>
      </c>
      <c r="D420" s="33">
        <f t="shared" ref="D420:H420" si="196">ROUND(IF(D57,D387/D57*1000000,0),2)</f>
        <v>0.43</v>
      </c>
      <c r="E420" s="33">
        <f t="shared" si="196"/>
        <v>6.68</v>
      </c>
      <c r="F420" s="33">
        <f t="shared" si="196"/>
        <v>6.04</v>
      </c>
      <c r="G420" s="33">
        <f t="shared" si="196"/>
        <v>3.92</v>
      </c>
      <c r="H420" s="146">
        <f t="shared" si="196"/>
        <v>6.01</v>
      </c>
      <c r="I420" s="67">
        <f t="shared" si="173"/>
        <v>4.62</v>
      </c>
    </row>
    <row r="421">
      <c r="A421" s="26" t="s">
        <v>200</v>
      </c>
      <c r="B421" s="147" t="s">
        <v>599</v>
      </c>
      <c r="C421" s="65" t="s">
        <v>600</v>
      </c>
      <c r="D421" s="33">
        <f t="shared" ref="D421:H421" si="197">ROUND(IF(D58,D388/D58*1000000,0),2)</f>
        <v>9.59</v>
      </c>
      <c r="E421" s="33">
        <f t="shared" si="197"/>
        <v>7.6</v>
      </c>
      <c r="F421" s="33">
        <f t="shared" si="197"/>
        <v>7.21</v>
      </c>
      <c r="G421" s="33">
        <f t="shared" si="197"/>
        <v>7.56</v>
      </c>
      <c r="H421" s="146">
        <f t="shared" si="197"/>
        <v>7.14</v>
      </c>
      <c r="I421" s="67">
        <f t="shared" si="173"/>
        <v>7.82</v>
      </c>
    </row>
    <row r="422">
      <c r="A422" s="26" t="s">
        <v>567</v>
      </c>
      <c r="B422" s="147" t="s">
        <v>599</v>
      </c>
      <c r="C422" s="65" t="s">
        <v>600</v>
      </c>
      <c r="D422" s="33">
        <f t="shared" ref="D422:H422" si="198">ROUND(IF(D59,D389/D59*1000000,0),2)</f>
        <v>0</v>
      </c>
      <c r="E422" s="33">
        <f t="shared" si="198"/>
        <v>0</v>
      </c>
      <c r="F422" s="33">
        <f t="shared" si="198"/>
        <v>0</v>
      </c>
      <c r="G422" s="33">
        <f t="shared" si="198"/>
        <v>0</v>
      </c>
      <c r="H422" s="146">
        <f t="shared" si="198"/>
        <v>0</v>
      </c>
      <c r="I422" s="67">
        <f t="shared" si="173"/>
        <v>0</v>
      </c>
    </row>
    <row r="423">
      <c r="A423" s="26" t="s">
        <v>260</v>
      </c>
      <c r="B423" s="147" t="s">
        <v>599</v>
      </c>
      <c r="C423" s="65" t="s">
        <v>600</v>
      </c>
      <c r="D423" s="33">
        <f t="shared" ref="D423:H423" si="199">ROUND(IF(D60,D390/D60*1000000,0),2)</f>
        <v>0</v>
      </c>
      <c r="E423" s="33">
        <f t="shared" si="199"/>
        <v>0</v>
      </c>
      <c r="F423" s="33">
        <f t="shared" si="199"/>
        <v>2.1</v>
      </c>
      <c r="G423" s="33">
        <f t="shared" si="199"/>
        <v>0</v>
      </c>
      <c r="H423" s="146">
        <f t="shared" si="199"/>
        <v>0</v>
      </c>
      <c r="I423" s="67">
        <f t="shared" si="173"/>
        <v>0.42</v>
      </c>
    </row>
    <row r="424">
      <c r="A424" s="26" t="s">
        <v>396</v>
      </c>
      <c r="B424" s="147" t="s">
        <v>599</v>
      </c>
      <c r="C424" s="65" t="s">
        <v>600</v>
      </c>
      <c r="D424" s="33">
        <f t="shared" ref="D424:H424" si="200">ROUND(IF(D61,D391/D61*1000000,0),2)</f>
        <v>3.23</v>
      </c>
      <c r="E424" s="33">
        <f t="shared" si="200"/>
        <v>2.58</v>
      </c>
      <c r="F424" s="33">
        <f t="shared" si="200"/>
        <v>2.15</v>
      </c>
      <c r="G424" s="33">
        <f t="shared" si="200"/>
        <v>1.94</v>
      </c>
      <c r="H424" s="146">
        <f t="shared" si="200"/>
        <v>2.1</v>
      </c>
      <c r="I424" s="67">
        <f t="shared" si="173"/>
        <v>2.4</v>
      </c>
    </row>
    <row r="425">
      <c r="A425" s="26" t="s">
        <v>570</v>
      </c>
      <c r="B425" s="147" t="s">
        <v>599</v>
      </c>
      <c r="C425" s="65" t="s">
        <v>600</v>
      </c>
      <c r="D425" s="33">
        <f t="shared" ref="D425:H425" si="201">ROUND(IF(D62,D392/D62*1000000,0),2)</f>
        <v>0</v>
      </c>
      <c r="E425" s="33">
        <f t="shared" si="201"/>
        <v>0</v>
      </c>
      <c r="F425" s="33">
        <f t="shared" si="201"/>
        <v>0</v>
      </c>
      <c r="G425" s="33">
        <f t="shared" si="201"/>
        <v>0</v>
      </c>
      <c r="H425" s="146">
        <f t="shared" si="201"/>
        <v>0</v>
      </c>
      <c r="I425" s="67">
        <f t="shared" si="173"/>
        <v>0</v>
      </c>
    </row>
    <row r="426">
      <c r="A426" s="26" t="s">
        <v>190</v>
      </c>
      <c r="B426" s="147" t="s">
        <v>599</v>
      </c>
      <c r="C426" s="65" t="s">
        <v>600</v>
      </c>
      <c r="D426" s="33">
        <f t="shared" ref="D426:H426" si="202">ROUND(IF(D63,D393/D63*1000000,0),2)</f>
        <v>11.53</v>
      </c>
      <c r="E426" s="33">
        <f t="shared" si="202"/>
        <v>9.88</v>
      </c>
      <c r="F426" s="33">
        <f t="shared" si="202"/>
        <v>9.21</v>
      </c>
      <c r="G426" s="33">
        <f t="shared" si="202"/>
        <v>8.86</v>
      </c>
      <c r="H426" s="146">
        <f t="shared" si="202"/>
        <v>6.63</v>
      </c>
      <c r="I426" s="67">
        <f t="shared" si="173"/>
        <v>9.22</v>
      </c>
    </row>
    <row r="427">
      <c r="A427" s="26" t="s">
        <v>196</v>
      </c>
      <c r="B427" s="147" t="s">
        <v>599</v>
      </c>
      <c r="C427" s="65" t="s">
        <v>600</v>
      </c>
      <c r="D427" s="33">
        <f t="shared" ref="D427:H427" si="203">ROUND(IF(D64,D394/D64*1000000,0),2)</f>
        <v>14.79</v>
      </c>
      <c r="E427" s="33">
        <f t="shared" si="203"/>
        <v>12.97</v>
      </c>
      <c r="F427" s="33">
        <f t="shared" si="203"/>
        <v>11.8</v>
      </c>
      <c r="G427" s="33">
        <f t="shared" si="203"/>
        <v>10.92</v>
      </c>
      <c r="H427" s="146">
        <f t="shared" si="203"/>
        <v>9.41</v>
      </c>
      <c r="I427" s="67">
        <f t="shared" si="173"/>
        <v>11.98</v>
      </c>
    </row>
    <row r="428">
      <c r="A428" s="26" t="s">
        <v>209</v>
      </c>
      <c r="B428" s="147" t="s">
        <v>599</v>
      </c>
      <c r="C428" s="65" t="s">
        <v>600</v>
      </c>
      <c r="D428" s="33">
        <f t="shared" ref="D428:H428" si="204">ROUND(IF(D65,D395/D65*1000000,0),2)</f>
        <v>0.69</v>
      </c>
      <c r="E428" s="33">
        <f t="shared" si="204"/>
        <v>0.69</v>
      </c>
      <c r="F428" s="33">
        <f t="shared" si="204"/>
        <v>0.69</v>
      </c>
      <c r="G428" s="33">
        <f t="shared" si="204"/>
        <v>0.68</v>
      </c>
      <c r="H428" s="146">
        <f t="shared" si="204"/>
        <v>0.68</v>
      </c>
      <c r="I428" s="67">
        <f t="shared" si="173"/>
        <v>0.69</v>
      </c>
    </row>
    <row r="429">
      <c r="A429" s="26" t="s">
        <v>220</v>
      </c>
      <c r="B429" s="147" t="s">
        <v>599</v>
      </c>
      <c r="C429" s="65" t="s">
        <v>600</v>
      </c>
      <c r="D429" s="33">
        <f t="shared" ref="D429:H429" si="205">ROUND(IF(D66,D396/D66*1000000,0),2)</f>
        <v>0.18</v>
      </c>
      <c r="E429" s="33">
        <f t="shared" si="205"/>
        <v>0.18</v>
      </c>
      <c r="F429" s="33">
        <f t="shared" si="205"/>
        <v>0.18</v>
      </c>
      <c r="G429" s="33">
        <f t="shared" si="205"/>
        <v>0</v>
      </c>
      <c r="H429" s="146">
        <f t="shared" si="205"/>
        <v>0</v>
      </c>
      <c r="I429" s="67">
        <f t="shared" si="173"/>
        <v>0.11</v>
      </c>
    </row>
    <row r="430">
      <c r="A430" s="26" t="s">
        <v>187</v>
      </c>
      <c r="B430" s="147" t="s">
        <v>599</v>
      </c>
      <c r="C430" s="65" t="s">
        <v>600</v>
      </c>
      <c r="D430" s="33">
        <f t="shared" ref="D430:H430" si="206">ROUND(IF(D67,D397/D67*1000000,0),2)</f>
        <v>23.78</v>
      </c>
      <c r="E430" s="33">
        <f t="shared" si="206"/>
        <v>22.76</v>
      </c>
      <c r="F430" s="33">
        <f t="shared" si="206"/>
        <v>23.3</v>
      </c>
      <c r="G430" s="33">
        <f t="shared" si="206"/>
        <v>22.08</v>
      </c>
      <c r="H430" s="146">
        <f t="shared" si="206"/>
        <v>22.06</v>
      </c>
      <c r="I430" s="67">
        <f t="shared" si="173"/>
        <v>22.8</v>
      </c>
    </row>
    <row r="431">
      <c r="A431" s="26" t="s">
        <v>198</v>
      </c>
      <c r="B431" s="149" t="s">
        <v>601</v>
      </c>
      <c r="C431" s="65" t="s">
        <v>602</v>
      </c>
      <c r="D431" s="33">
        <f t="shared" ref="D431:I431" si="207">CEILING(IF(D101&gt;0,D101*D68*D233,0),1)</f>
        <v>0</v>
      </c>
      <c r="E431" s="33">
        <f t="shared" si="207"/>
        <v>0</v>
      </c>
      <c r="F431" s="33">
        <f t="shared" si="207"/>
        <v>0</v>
      </c>
      <c r="G431" s="33">
        <f t="shared" si="207"/>
        <v>1</v>
      </c>
      <c r="H431" s="146">
        <f t="shared" si="207"/>
        <v>0</v>
      </c>
      <c r="I431" s="67">
        <f t="shared" si="207"/>
        <v>1</v>
      </c>
    </row>
    <row r="432">
      <c r="A432" s="26" t="s">
        <v>234</v>
      </c>
      <c r="B432" s="149" t="s">
        <v>601</v>
      </c>
      <c r="C432" s="65" t="s">
        <v>602</v>
      </c>
      <c r="D432" s="33">
        <f t="shared" ref="D432:I432" si="208">CEILING(IF(D102&gt;0,D102*D69*D234,0),1)</f>
        <v>3</v>
      </c>
      <c r="E432" s="33">
        <f t="shared" si="208"/>
        <v>23</v>
      </c>
      <c r="F432" s="33">
        <f t="shared" si="208"/>
        <v>6</v>
      </c>
      <c r="G432" s="33">
        <f t="shared" si="208"/>
        <v>12</v>
      </c>
      <c r="H432" s="146">
        <f t="shared" si="208"/>
        <v>53</v>
      </c>
      <c r="I432" s="67">
        <f t="shared" si="208"/>
        <v>22</v>
      </c>
    </row>
    <row r="433">
      <c r="A433" s="26" t="s">
        <v>549</v>
      </c>
      <c r="B433" s="149" t="s">
        <v>601</v>
      </c>
      <c r="C433" s="65" t="s">
        <v>602</v>
      </c>
      <c r="D433" s="33">
        <f t="shared" ref="D433:I433" si="209">CEILING(IF(D103&gt;0,D103*D70*D235,0),1)</f>
        <v>0</v>
      </c>
      <c r="E433" s="33">
        <f t="shared" si="209"/>
        <v>0</v>
      </c>
      <c r="F433" s="33">
        <f t="shared" si="209"/>
        <v>0</v>
      </c>
      <c r="G433" s="33">
        <f t="shared" si="209"/>
        <v>0</v>
      </c>
      <c r="H433" s="146">
        <f t="shared" si="209"/>
        <v>0</v>
      </c>
      <c r="I433" s="67">
        <f t="shared" si="209"/>
        <v>0</v>
      </c>
    </row>
    <row r="434">
      <c r="A434" s="26" t="s">
        <v>231</v>
      </c>
      <c r="B434" s="149" t="s">
        <v>601</v>
      </c>
      <c r="C434" s="65" t="s">
        <v>602</v>
      </c>
      <c r="D434" s="33">
        <f t="shared" ref="D434:I434" si="210">CEILING(IF(D104&gt;0,D104*D71*D236,0),1)</f>
        <v>1</v>
      </c>
      <c r="E434" s="33">
        <f t="shared" si="210"/>
        <v>1</v>
      </c>
      <c r="F434" s="33">
        <f t="shared" si="210"/>
        <v>2</v>
      </c>
      <c r="G434" s="33">
        <f t="shared" si="210"/>
        <v>1</v>
      </c>
      <c r="H434" s="146">
        <f t="shared" si="210"/>
        <v>0</v>
      </c>
      <c r="I434" s="67">
        <f t="shared" si="210"/>
        <v>1</v>
      </c>
    </row>
    <row r="435">
      <c r="A435" s="26" t="s">
        <v>300</v>
      </c>
      <c r="B435" s="149" t="s">
        <v>601</v>
      </c>
      <c r="C435" s="65" t="s">
        <v>602</v>
      </c>
      <c r="D435" s="33">
        <f t="shared" ref="D435:I435" si="211">CEILING(IF(D105&gt;0,D105*D72*D237,0),1)</f>
        <v>0</v>
      </c>
      <c r="E435" s="33">
        <f t="shared" si="211"/>
        <v>0</v>
      </c>
      <c r="F435" s="33">
        <f t="shared" si="211"/>
        <v>0</v>
      </c>
      <c r="G435" s="33">
        <f t="shared" si="211"/>
        <v>0</v>
      </c>
      <c r="H435" s="146">
        <f t="shared" si="211"/>
        <v>42</v>
      </c>
      <c r="I435" s="67">
        <f t="shared" si="211"/>
        <v>8</v>
      </c>
    </row>
    <row r="436">
      <c r="A436" s="26" t="s">
        <v>204</v>
      </c>
      <c r="B436" s="149" t="s">
        <v>601</v>
      </c>
      <c r="C436" s="65" t="s">
        <v>602</v>
      </c>
      <c r="D436" s="33">
        <f t="shared" ref="D436:I436" si="212">CEILING(IF(D106&gt;0,D106*D73*D238,0),1)</f>
        <v>218</v>
      </c>
      <c r="E436" s="33">
        <f t="shared" si="212"/>
        <v>287</v>
      </c>
      <c r="F436" s="33">
        <f t="shared" si="212"/>
        <v>232</v>
      </c>
      <c r="G436" s="33">
        <f t="shared" si="212"/>
        <v>75</v>
      </c>
      <c r="H436" s="146">
        <f t="shared" si="212"/>
        <v>44</v>
      </c>
      <c r="I436" s="67">
        <f t="shared" si="212"/>
        <v>181</v>
      </c>
    </row>
    <row r="437">
      <c r="A437" s="26" t="s">
        <v>553</v>
      </c>
      <c r="B437" s="149" t="s">
        <v>601</v>
      </c>
      <c r="C437" s="65" t="s">
        <v>602</v>
      </c>
      <c r="D437" s="33">
        <f t="shared" ref="D437:I437" si="213">CEILING(IF(D107&gt;0,D107*D74*D239,0),1)</f>
        <v>0</v>
      </c>
      <c r="E437" s="33">
        <f t="shared" si="213"/>
        <v>0</v>
      </c>
      <c r="F437" s="33">
        <f t="shared" si="213"/>
        <v>0</v>
      </c>
      <c r="G437" s="33">
        <f t="shared" si="213"/>
        <v>0</v>
      </c>
      <c r="H437" s="146">
        <f t="shared" si="213"/>
        <v>0</v>
      </c>
      <c r="I437" s="67">
        <f t="shared" si="213"/>
        <v>0</v>
      </c>
    </row>
    <row r="438">
      <c r="A438" s="26" t="s">
        <v>363</v>
      </c>
      <c r="B438" s="149" t="s">
        <v>601</v>
      </c>
      <c r="C438" s="65" t="s">
        <v>602</v>
      </c>
      <c r="D438" s="33">
        <f t="shared" ref="D438:I438" si="214">CEILING(IF(D108&gt;0,D108*D75*D240,0),1)</f>
        <v>0</v>
      </c>
      <c r="E438" s="33">
        <f t="shared" si="214"/>
        <v>0</v>
      </c>
      <c r="F438" s="33">
        <f t="shared" si="214"/>
        <v>0</v>
      </c>
      <c r="G438" s="33">
        <f t="shared" si="214"/>
        <v>0</v>
      </c>
      <c r="H438" s="146">
        <f t="shared" si="214"/>
        <v>0</v>
      </c>
      <c r="I438" s="67">
        <f t="shared" si="214"/>
        <v>1</v>
      </c>
    </row>
    <row r="439">
      <c r="A439" s="26" t="s">
        <v>244</v>
      </c>
      <c r="B439" s="149" t="s">
        <v>601</v>
      </c>
      <c r="C439" s="65" t="s">
        <v>602</v>
      </c>
      <c r="D439" s="33">
        <f t="shared" ref="D439:I439" si="215">CEILING(IF(D109&gt;0,D109*D76*D241,0),1)</f>
        <v>0</v>
      </c>
      <c r="E439" s="33">
        <f t="shared" si="215"/>
        <v>0</v>
      </c>
      <c r="F439" s="33">
        <f t="shared" si="215"/>
        <v>0</v>
      </c>
      <c r="G439" s="33">
        <f t="shared" si="215"/>
        <v>0</v>
      </c>
      <c r="H439" s="146">
        <f t="shared" si="215"/>
        <v>0</v>
      </c>
      <c r="I439" s="67">
        <f t="shared" si="215"/>
        <v>0</v>
      </c>
    </row>
    <row r="440">
      <c r="A440" s="26" t="s">
        <v>557</v>
      </c>
      <c r="B440" s="149" t="s">
        <v>601</v>
      </c>
      <c r="C440" s="65" t="s">
        <v>602</v>
      </c>
      <c r="D440" s="33">
        <f t="shared" ref="D440:I440" si="216">CEILING(IF(D110&gt;0,D110*D77*D242,0),1)</f>
        <v>0</v>
      </c>
      <c r="E440" s="33">
        <f t="shared" si="216"/>
        <v>0</v>
      </c>
      <c r="F440" s="33">
        <f t="shared" si="216"/>
        <v>0</v>
      </c>
      <c r="G440" s="33">
        <f t="shared" si="216"/>
        <v>0</v>
      </c>
      <c r="H440" s="146">
        <f t="shared" si="216"/>
        <v>0</v>
      </c>
      <c r="I440" s="67">
        <f t="shared" si="216"/>
        <v>0</v>
      </c>
    </row>
    <row r="441">
      <c r="A441" s="26" t="s">
        <v>263</v>
      </c>
      <c r="B441" s="149" t="s">
        <v>601</v>
      </c>
      <c r="C441" s="65" t="s">
        <v>602</v>
      </c>
      <c r="D441" s="33">
        <f t="shared" ref="D441:I441" si="217">CEILING(IF(D111&gt;0,D111*D78*D243,0),1)</f>
        <v>0</v>
      </c>
      <c r="E441" s="33">
        <f t="shared" si="217"/>
        <v>0</v>
      </c>
      <c r="F441" s="33">
        <f t="shared" si="217"/>
        <v>5</v>
      </c>
      <c r="G441" s="33">
        <f t="shared" si="217"/>
        <v>0</v>
      </c>
      <c r="H441" s="146">
        <f t="shared" si="217"/>
        <v>0</v>
      </c>
      <c r="I441" s="67">
        <f t="shared" si="217"/>
        <v>1</v>
      </c>
    </row>
    <row r="442">
      <c r="A442" s="26" t="s">
        <v>217</v>
      </c>
      <c r="B442" s="149" t="s">
        <v>601</v>
      </c>
      <c r="C442" s="65" t="s">
        <v>602</v>
      </c>
      <c r="D442" s="33">
        <f t="shared" ref="D442:I442" si="218">CEILING(IF(D112&gt;0,D112*D79*D244,0),1)</f>
        <v>0</v>
      </c>
      <c r="E442" s="33">
        <f t="shared" si="218"/>
        <v>1</v>
      </c>
      <c r="F442" s="33">
        <f t="shared" si="218"/>
        <v>0</v>
      </c>
      <c r="G442" s="33">
        <f t="shared" si="218"/>
        <v>0</v>
      </c>
      <c r="H442" s="146">
        <f t="shared" si="218"/>
        <v>0</v>
      </c>
      <c r="I442" s="67">
        <f t="shared" si="218"/>
        <v>1</v>
      </c>
    </row>
    <row r="443">
      <c r="A443" s="26" t="s">
        <v>192</v>
      </c>
      <c r="B443" s="149" t="s">
        <v>601</v>
      </c>
      <c r="C443" s="65" t="s">
        <v>602</v>
      </c>
      <c r="D443" s="33">
        <f t="shared" ref="D443:I443" si="219">CEILING(IF(D113&gt;0,D113*D80*D245,0),1)</f>
        <v>34</v>
      </c>
      <c r="E443" s="33">
        <f t="shared" si="219"/>
        <v>0</v>
      </c>
      <c r="F443" s="33">
        <f t="shared" si="219"/>
        <v>2</v>
      </c>
      <c r="G443" s="33">
        <f t="shared" si="219"/>
        <v>1</v>
      </c>
      <c r="H443" s="146">
        <f t="shared" si="219"/>
        <v>27</v>
      </c>
      <c r="I443" s="67">
        <f t="shared" si="219"/>
        <v>13</v>
      </c>
    </row>
    <row r="444">
      <c r="A444" s="26" t="s">
        <v>560</v>
      </c>
      <c r="B444" s="149" t="s">
        <v>601</v>
      </c>
      <c r="C444" s="65" t="s">
        <v>602</v>
      </c>
      <c r="D444" s="33">
        <f t="shared" ref="D444:I444" si="220">CEILING(IF(D114&gt;0,D114*D81*D246,0),1)</f>
        <v>0</v>
      </c>
      <c r="E444" s="33">
        <f t="shared" si="220"/>
        <v>0</v>
      </c>
      <c r="F444" s="33">
        <f t="shared" si="220"/>
        <v>0</v>
      </c>
      <c r="G444" s="33">
        <f t="shared" si="220"/>
        <v>0</v>
      </c>
      <c r="H444" s="146">
        <f t="shared" si="220"/>
        <v>0</v>
      </c>
      <c r="I444" s="67">
        <f t="shared" si="220"/>
        <v>0</v>
      </c>
    </row>
    <row r="445">
      <c r="A445" s="26" t="s">
        <v>202</v>
      </c>
      <c r="B445" s="149" t="s">
        <v>601</v>
      </c>
      <c r="C445" s="65" t="s">
        <v>602</v>
      </c>
      <c r="D445" s="33">
        <f t="shared" ref="D445:I445" si="221">CEILING(IF(D115&gt;0,D115*D82*D247,0),1)</f>
        <v>14</v>
      </c>
      <c r="E445" s="33">
        <f t="shared" si="221"/>
        <v>2</v>
      </c>
      <c r="F445" s="33">
        <f t="shared" si="221"/>
        <v>4</v>
      </c>
      <c r="G445" s="33">
        <f t="shared" si="221"/>
        <v>1</v>
      </c>
      <c r="H445" s="146">
        <f t="shared" si="221"/>
        <v>0</v>
      </c>
      <c r="I445" s="67">
        <f t="shared" si="221"/>
        <v>7</v>
      </c>
    </row>
    <row r="446">
      <c r="A446" s="26" t="s">
        <v>214</v>
      </c>
      <c r="B446" s="149" t="s">
        <v>601</v>
      </c>
      <c r="C446" s="65" t="s">
        <v>602</v>
      </c>
      <c r="D446" s="33">
        <f t="shared" ref="D446:I446" si="222">CEILING(IF(D116&gt;0,D116*D83*D248,0),1)</f>
        <v>1</v>
      </c>
      <c r="E446" s="33">
        <f t="shared" si="222"/>
        <v>3</v>
      </c>
      <c r="F446" s="33">
        <f t="shared" si="222"/>
        <v>0</v>
      </c>
      <c r="G446" s="33">
        <f t="shared" si="222"/>
        <v>1</v>
      </c>
      <c r="H446" s="146">
        <f t="shared" si="222"/>
        <v>4</v>
      </c>
      <c r="I446" s="67">
        <f t="shared" si="222"/>
        <v>2</v>
      </c>
    </row>
    <row r="447">
      <c r="A447" s="26" t="s">
        <v>250</v>
      </c>
      <c r="B447" s="149" t="s">
        <v>601</v>
      </c>
      <c r="C447" s="65" t="s">
        <v>602</v>
      </c>
      <c r="D447" s="33">
        <f t="shared" ref="D447:I447" si="223">CEILING(IF(D117&gt;0,D117*D84*D249,0),1)</f>
        <v>2</v>
      </c>
      <c r="E447" s="33">
        <f t="shared" si="223"/>
        <v>48</v>
      </c>
      <c r="F447" s="33">
        <f t="shared" si="223"/>
        <v>237</v>
      </c>
      <c r="G447" s="33">
        <f t="shared" si="223"/>
        <v>123</v>
      </c>
      <c r="H447" s="146">
        <f t="shared" si="223"/>
        <v>43</v>
      </c>
      <c r="I447" s="67">
        <f t="shared" si="223"/>
        <v>90</v>
      </c>
    </row>
    <row r="448">
      <c r="A448" s="26" t="s">
        <v>222</v>
      </c>
      <c r="B448" s="149" t="s">
        <v>601</v>
      </c>
      <c r="C448" s="65" t="s">
        <v>602</v>
      </c>
      <c r="D448" s="33">
        <f t="shared" ref="D448:I448" si="224">CEILING(IF(D118&gt;0,D118*D85*D250,0),1)</f>
        <v>0</v>
      </c>
      <c r="E448" s="33">
        <f t="shared" si="224"/>
        <v>0</v>
      </c>
      <c r="F448" s="33">
        <f t="shared" si="224"/>
        <v>0</v>
      </c>
      <c r="G448" s="33">
        <f t="shared" si="224"/>
        <v>0</v>
      </c>
      <c r="H448" s="146">
        <f t="shared" si="224"/>
        <v>1</v>
      </c>
      <c r="I448" s="67">
        <f t="shared" si="224"/>
        <v>1</v>
      </c>
    </row>
    <row r="449">
      <c r="A449" s="26" t="s">
        <v>286</v>
      </c>
      <c r="B449" s="149" t="s">
        <v>601</v>
      </c>
      <c r="C449" s="65" t="s">
        <v>602</v>
      </c>
      <c r="D449" s="33">
        <f t="shared" ref="D449:I449" si="225">CEILING(IF(D119&gt;0,D119*D86*D251,0),1)</f>
        <v>8</v>
      </c>
      <c r="E449" s="33">
        <f t="shared" si="225"/>
        <v>34</v>
      </c>
      <c r="F449" s="33">
        <f t="shared" si="225"/>
        <v>34</v>
      </c>
      <c r="G449" s="33">
        <f t="shared" si="225"/>
        <v>25</v>
      </c>
      <c r="H449" s="146">
        <f t="shared" si="225"/>
        <v>8</v>
      </c>
      <c r="I449" s="67">
        <f t="shared" si="225"/>
        <v>20</v>
      </c>
    </row>
    <row r="450">
      <c r="A450" s="26" t="s">
        <v>206</v>
      </c>
      <c r="B450" s="149" t="s">
        <v>601</v>
      </c>
      <c r="C450" s="65" t="s">
        <v>602</v>
      </c>
      <c r="D450" s="33">
        <f t="shared" ref="D450:I450" si="226">CEILING(IF(D120&gt;0,D120*D87*D252,0),1)</f>
        <v>170</v>
      </c>
      <c r="E450" s="33">
        <f t="shared" si="226"/>
        <v>98</v>
      </c>
      <c r="F450" s="33">
        <f t="shared" si="226"/>
        <v>133</v>
      </c>
      <c r="G450" s="33">
        <f t="shared" si="226"/>
        <v>379</v>
      </c>
      <c r="H450" s="146">
        <f t="shared" si="226"/>
        <v>652</v>
      </c>
      <c r="I450" s="67">
        <f t="shared" si="226"/>
        <v>281</v>
      </c>
    </row>
    <row r="451">
      <c r="A451" s="26" t="s">
        <v>398</v>
      </c>
      <c r="B451" s="149" t="s">
        <v>601</v>
      </c>
      <c r="C451" s="65" t="s">
        <v>602</v>
      </c>
      <c r="D451" s="33">
        <f t="shared" ref="D451:I451" si="227">CEILING(IF(D121&gt;0,D121*D88*D253,0),1)</f>
        <v>0</v>
      </c>
      <c r="E451" s="33">
        <f t="shared" si="227"/>
        <v>0</v>
      </c>
      <c r="F451" s="33">
        <f t="shared" si="227"/>
        <v>0</v>
      </c>
      <c r="G451" s="33">
        <f t="shared" si="227"/>
        <v>0</v>
      </c>
      <c r="H451" s="146">
        <f t="shared" si="227"/>
        <v>0</v>
      </c>
      <c r="I451" s="67">
        <f t="shared" si="227"/>
        <v>0</v>
      </c>
    </row>
    <row r="452">
      <c r="A452" s="26" t="s">
        <v>194</v>
      </c>
      <c r="B452" s="149" t="s">
        <v>601</v>
      </c>
      <c r="C452" s="65" t="s">
        <v>602</v>
      </c>
      <c r="D452" s="33">
        <f t="shared" ref="D452:I452" si="228">CEILING(IF(D122&gt;0,D122*D89*D254,0),1)</f>
        <v>1</v>
      </c>
      <c r="E452" s="33">
        <f t="shared" si="228"/>
        <v>2</v>
      </c>
      <c r="F452" s="33">
        <f t="shared" si="228"/>
        <v>1</v>
      </c>
      <c r="G452" s="33">
        <f t="shared" si="228"/>
        <v>35</v>
      </c>
      <c r="H452" s="146">
        <f t="shared" si="228"/>
        <v>9</v>
      </c>
      <c r="I452" s="67">
        <f t="shared" si="228"/>
        <v>8</v>
      </c>
    </row>
    <row r="453">
      <c r="A453" s="26" t="s">
        <v>256</v>
      </c>
      <c r="B453" s="149" t="s">
        <v>601</v>
      </c>
      <c r="C453" s="65" t="s">
        <v>602</v>
      </c>
      <c r="D453" s="33">
        <f t="shared" ref="D453:I453" si="229">CEILING(IF(D123&gt;0,D123*D90*D255,0),1)</f>
        <v>0</v>
      </c>
      <c r="E453" s="33">
        <f t="shared" si="229"/>
        <v>25</v>
      </c>
      <c r="F453" s="33">
        <f t="shared" si="229"/>
        <v>17</v>
      </c>
      <c r="G453" s="33">
        <f t="shared" si="229"/>
        <v>1</v>
      </c>
      <c r="H453" s="146">
        <f t="shared" si="229"/>
        <v>5</v>
      </c>
      <c r="I453" s="67">
        <f t="shared" si="229"/>
        <v>10</v>
      </c>
    </row>
    <row r="454">
      <c r="A454" s="26" t="s">
        <v>200</v>
      </c>
      <c r="B454" s="149" t="s">
        <v>601</v>
      </c>
      <c r="C454" s="65" t="s">
        <v>602</v>
      </c>
      <c r="D454" s="33">
        <f t="shared" ref="D454:I454" si="230">CEILING(IF(D124&gt;0,D124*D91*D256,0),1)</f>
        <v>0</v>
      </c>
      <c r="E454" s="33">
        <f t="shared" si="230"/>
        <v>0</v>
      </c>
      <c r="F454" s="33">
        <f t="shared" si="230"/>
        <v>13</v>
      </c>
      <c r="G454" s="33">
        <f t="shared" si="230"/>
        <v>0</v>
      </c>
      <c r="H454" s="146">
        <f t="shared" si="230"/>
        <v>16</v>
      </c>
      <c r="I454" s="67">
        <f t="shared" si="230"/>
        <v>5</v>
      </c>
    </row>
    <row r="455">
      <c r="A455" s="26" t="s">
        <v>567</v>
      </c>
      <c r="B455" s="149" t="s">
        <v>601</v>
      </c>
      <c r="C455" s="65" t="s">
        <v>602</v>
      </c>
      <c r="D455" s="33">
        <f t="shared" ref="D455:I455" si="231">CEILING(IF(D125&gt;0,D125*D92*D257,0),1)</f>
        <v>0</v>
      </c>
      <c r="E455" s="33">
        <f t="shared" si="231"/>
        <v>0</v>
      </c>
      <c r="F455" s="33">
        <f t="shared" si="231"/>
        <v>0</v>
      </c>
      <c r="G455" s="33">
        <f t="shared" si="231"/>
        <v>0</v>
      </c>
      <c r="H455" s="146">
        <f t="shared" si="231"/>
        <v>0</v>
      </c>
      <c r="I455" s="67">
        <f t="shared" si="231"/>
        <v>0</v>
      </c>
    </row>
    <row r="456">
      <c r="A456" s="26" t="s">
        <v>260</v>
      </c>
      <c r="B456" s="149" t="s">
        <v>601</v>
      </c>
      <c r="C456" s="65" t="s">
        <v>602</v>
      </c>
      <c r="D456" s="33">
        <f t="shared" ref="D456:I456" si="232">CEILING(IF(D126&gt;0,D126*D93*D258,0),1)</f>
        <v>0</v>
      </c>
      <c r="E456" s="33">
        <f t="shared" si="232"/>
        <v>0</v>
      </c>
      <c r="F456" s="33">
        <f t="shared" si="232"/>
        <v>0</v>
      </c>
      <c r="G456" s="33">
        <f t="shared" si="232"/>
        <v>0</v>
      </c>
      <c r="H456" s="146">
        <f t="shared" si="232"/>
        <v>0</v>
      </c>
      <c r="I456" s="67">
        <f t="shared" si="232"/>
        <v>0</v>
      </c>
    </row>
    <row r="457">
      <c r="A457" s="26" t="s">
        <v>396</v>
      </c>
      <c r="B457" s="149" t="s">
        <v>601</v>
      </c>
      <c r="C457" s="65" t="s">
        <v>602</v>
      </c>
      <c r="D457" s="33">
        <f t="shared" ref="D457:I457" si="233">CEILING(IF(D127&gt;0,D127*D94*D259,0),1)</f>
        <v>1</v>
      </c>
      <c r="E457" s="33">
        <f t="shared" si="233"/>
        <v>0</v>
      </c>
      <c r="F457" s="33">
        <f t="shared" si="233"/>
        <v>3</v>
      </c>
      <c r="G457" s="33">
        <f t="shared" si="233"/>
        <v>2</v>
      </c>
      <c r="H457" s="146">
        <f t="shared" si="233"/>
        <v>1</v>
      </c>
      <c r="I457" s="67">
        <f t="shared" si="233"/>
        <v>1</v>
      </c>
    </row>
    <row r="458">
      <c r="A458" s="26" t="s">
        <v>570</v>
      </c>
      <c r="B458" s="149" t="s">
        <v>601</v>
      </c>
      <c r="C458" s="65" t="s">
        <v>602</v>
      </c>
      <c r="D458" s="33">
        <f t="shared" ref="D458:I458" si="234">CEILING(IF(D128&gt;0,D128*D95*D260,0),1)</f>
        <v>0</v>
      </c>
      <c r="E458" s="33">
        <f t="shared" si="234"/>
        <v>0</v>
      </c>
      <c r="F458" s="33">
        <f t="shared" si="234"/>
        <v>0</v>
      </c>
      <c r="G458" s="33">
        <f t="shared" si="234"/>
        <v>0</v>
      </c>
      <c r="H458" s="146">
        <f t="shared" si="234"/>
        <v>0</v>
      </c>
      <c r="I458" s="67">
        <f t="shared" si="234"/>
        <v>0</v>
      </c>
    </row>
    <row r="459">
      <c r="A459" s="26" t="s">
        <v>190</v>
      </c>
      <c r="B459" s="149" t="s">
        <v>601</v>
      </c>
      <c r="C459" s="65" t="s">
        <v>602</v>
      </c>
      <c r="D459" s="33">
        <f t="shared" ref="D459:I459" si="235">CEILING(IF(D129&gt;0,D129*D96*D261,0),1)</f>
        <v>0</v>
      </c>
      <c r="E459" s="33">
        <f t="shared" si="235"/>
        <v>0</v>
      </c>
      <c r="F459" s="33">
        <f t="shared" si="235"/>
        <v>6</v>
      </c>
      <c r="G459" s="33">
        <f t="shared" si="235"/>
        <v>0</v>
      </c>
      <c r="H459" s="146">
        <f t="shared" si="235"/>
        <v>8</v>
      </c>
      <c r="I459" s="67">
        <f t="shared" si="235"/>
        <v>3</v>
      </c>
    </row>
    <row r="460">
      <c r="A460" s="26" t="s">
        <v>196</v>
      </c>
      <c r="B460" s="149" t="s">
        <v>601</v>
      </c>
      <c r="C460" s="65" t="s">
        <v>602</v>
      </c>
      <c r="D460" s="33">
        <f t="shared" ref="D460:I460" si="236">CEILING(IF(D130&gt;0,D130*D97*D262,0),1)</f>
        <v>127</v>
      </c>
      <c r="E460" s="33">
        <f t="shared" si="236"/>
        <v>110</v>
      </c>
      <c r="F460" s="33">
        <f t="shared" si="236"/>
        <v>421</v>
      </c>
      <c r="G460" s="33">
        <f t="shared" si="236"/>
        <v>1509</v>
      </c>
      <c r="H460" s="146">
        <f t="shared" si="236"/>
        <v>97</v>
      </c>
      <c r="I460" s="67">
        <f t="shared" si="236"/>
        <v>464</v>
      </c>
    </row>
    <row r="461">
      <c r="A461" s="26" t="s">
        <v>209</v>
      </c>
      <c r="B461" s="149" t="s">
        <v>601</v>
      </c>
      <c r="C461" s="65" t="s">
        <v>602</v>
      </c>
      <c r="D461" s="33">
        <f t="shared" ref="D461:I461" si="237">CEILING(IF(D131&gt;0,D131*D98*D263,0),1)</f>
        <v>0</v>
      </c>
      <c r="E461" s="33">
        <f t="shared" si="237"/>
        <v>0</v>
      </c>
      <c r="F461" s="33">
        <f t="shared" si="237"/>
        <v>0</v>
      </c>
      <c r="G461" s="33">
        <f t="shared" si="237"/>
        <v>0</v>
      </c>
      <c r="H461" s="146">
        <f t="shared" si="237"/>
        <v>0</v>
      </c>
      <c r="I461" s="67">
        <f t="shared" si="237"/>
        <v>0</v>
      </c>
    </row>
    <row r="462">
      <c r="A462" s="26" t="s">
        <v>220</v>
      </c>
      <c r="B462" s="149" t="s">
        <v>601</v>
      </c>
      <c r="C462" s="65" t="s">
        <v>602</v>
      </c>
      <c r="D462" s="33">
        <f t="shared" ref="D462:I462" si="238">CEILING(IF(D132&gt;0,D132*D99*D264,0),1)</f>
        <v>0</v>
      </c>
      <c r="E462" s="33">
        <f t="shared" si="238"/>
        <v>0</v>
      </c>
      <c r="F462" s="33">
        <f t="shared" si="238"/>
        <v>1</v>
      </c>
      <c r="G462" s="33">
        <f t="shared" si="238"/>
        <v>0</v>
      </c>
      <c r="H462" s="146">
        <f t="shared" si="238"/>
        <v>0</v>
      </c>
      <c r="I462" s="67">
        <f t="shared" si="238"/>
        <v>1</v>
      </c>
    </row>
    <row r="463">
      <c r="A463" s="26" t="s">
        <v>187</v>
      </c>
      <c r="B463" s="149" t="s">
        <v>601</v>
      </c>
      <c r="C463" s="65" t="s">
        <v>602</v>
      </c>
      <c r="D463" s="33">
        <f t="shared" ref="D463:I463" si="239">CEILING(IF(D133&gt;0,D133*D100*D265,0),1)</f>
        <v>899</v>
      </c>
      <c r="E463" s="33">
        <f t="shared" si="239"/>
        <v>977</v>
      </c>
      <c r="F463" s="33">
        <f t="shared" si="239"/>
        <v>1985</v>
      </c>
      <c r="G463" s="33">
        <f t="shared" si="239"/>
        <v>4128</v>
      </c>
      <c r="H463" s="146">
        <f t="shared" si="239"/>
        <v>1887</v>
      </c>
      <c r="I463" s="67">
        <f t="shared" si="239"/>
        <v>2011</v>
      </c>
    </row>
    <row r="464">
      <c r="A464" s="26" t="s">
        <v>603</v>
      </c>
      <c r="B464" s="26" t="s">
        <v>575</v>
      </c>
      <c r="C464" s="65" t="s">
        <v>576</v>
      </c>
      <c r="D464" s="33">
        <f t="shared" ref="D464:I464" si="240">SUMIF($C$2:$C$463,$C464,D$2:D$463)</f>
        <v>27207018</v>
      </c>
      <c r="E464" s="33">
        <f t="shared" si="240"/>
        <v>25742991</v>
      </c>
      <c r="F464" s="33">
        <f t="shared" si="240"/>
        <v>25552475</v>
      </c>
      <c r="G464" s="33">
        <f t="shared" si="240"/>
        <v>26287326</v>
      </c>
      <c r="H464" s="146">
        <f t="shared" si="240"/>
        <v>26604169</v>
      </c>
      <c r="I464" s="67">
        <f t="shared" si="240"/>
        <v>26278796</v>
      </c>
    </row>
    <row r="465">
      <c r="A465" s="26" t="s">
        <v>603</v>
      </c>
      <c r="B465" s="26" t="s">
        <v>577</v>
      </c>
      <c r="C465" s="142" t="s">
        <v>578</v>
      </c>
      <c r="D465" s="33">
        <f t="shared" ref="D465:I465" si="241">SUMIF($C$2:$C$463,$C465,D$2:D$463)</f>
        <v>12771830</v>
      </c>
      <c r="E465" s="33">
        <f t="shared" si="241"/>
        <v>12790557</v>
      </c>
      <c r="F465" s="33">
        <f t="shared" si="241"/>
        <v>12794552</v>
      </c>
      <c r="G465" s="33">
        <f t="shared" si="241"/>
        <v>12915006</v>
      </c>
      <c r="H465" s="146">
        <f t="shared" si="241"/>
        <v>12711111</v>
      </c>
      <c r="I465" s="67">
        <f t="shared" si="241"/>
        <v>12796611</v>
      </c>
    </row>
    <row r="466">
      <c r="A466" s="26" t="s">
        <v>603</v>
      </c>
      <c r="B466" s="5" t="s">
        <v>579</v>
      </c>
      <c r="C466" s="46" t="s">
        <v>580</v>
      </c>
      <c r="D466" s="144" t="str">
        <f t="shared" ref="D466:I466" si="242">IF(D464=0,0&amp;"%",ROUND(D465/D464*100,2)&amp;"%")</f>
        <v>46.94%</v>
      </c>
      <c r="E466" s="144" t="str">
        <f t="shared" si="242"/>
        <v>49.69%</v>
      </c>
      <c r="F466" s="144" t="str">
        <f t="shared" si="242"/>
        <v>50.07%</v>
      </c>
      <c r="G466" s="144" t="str">
        <f t="shared" si="242"/>
        <v>49.13%</v>
      </c>
      <c r="H466" s="145" t="str">
        <f t="shared" si="242"/>
        <v>47.78%</v>
      </c>
      <c r="I466" s="67" t="str">
        <f t="shared" si="242"/>
        <v>48.7%</v>
      </c>
    </row>
    <row r="467">
      <c r="A467" s="26" t="s">
        <v>603</v>
      </c>
      <c r="B467" s="26" t="s">
        <v>581</v>
      </c>
      <c r="C467" s="65" t="s">
        <v>582</v>
      </c>
      <c r="D467" s="33">
        <f t="shared" ref="D467:I467" si="243">SUMIF($C$2:$C$463,$C467,D$2:D$463)</f>
        <v>577317</v>
      </c>
      <c r="E467" s="33">
        <f t="shared" si="243"/>
        <v>1114218</v>
      </c>
      <c r="F467" s="33">
        <f t="shared" si="243"/>
        <v>1253369</v>
      </c>
      <c r="G467" s="33">
        <f t="shared" si="243"/>
        <v>2245906</v>
      </c>
      <c r="H467" s="146">
        <f t="shared" si="243"/>
        <v>1871962</v>
      </c>
      <c r="I467" s="67">
        <f t="shared" si="243"/>
        <v>1412553</v>
      </c>
    </row>
    <row r="468">
      <c r="A468" s="26" t="s">
        <v>603</v>
      </c>
      <c r="B468" s="26" t="s">
        <v>583</v>
      </c>
      <c r="C468" s="65" t="s">
        <v>584</v>
      </c>
      <c r="D468" s="33">
        <f t="shared" ref="D468:I468" si="244">SUMIF($C$2:$C$463,$C468,D$2:D$463)</f>
        <v>2184</v>
      </c>
      <c r="E468" s="33">
        <f t="shared" si="244"/>
        <v>2486</v>
      </c>
      <c r="F468" s="33">
        <f t="shared" si="244"/>
        <v>3388</v>
      </c>
      <c r="G468" s="33">
        <f t="shared" si="244"/>
        <v>3181</v>
      </c>
      <c r="H468" s="146">
        <f t="shared" si="244"/>
        <v>4226</v>
      </c>
      <c r="I468" s="67">
        <f t="shared" si="244"/>
        <v>3928</v>
      </c>
    </row>
    <row r="469">
      <c r="A469" s="26" t="s">
        <v>603</v>
      </c>
      <c r="B469" s="26" t="s">
        <v>585</v>
      </c>
      <c r="C469" s="65" t="s">
        <v>586</v>
      </c>
      <c r="D469" s="33">
        <f t="shared" ref="D469:I469" si="245">SUMIF($C$2:$C$463,$C469,D$2:D$463)</f>
        <v>847</v>
      </c>
      <c r="E469" s="33">
        <f t="shared" si="245"/>
        <v>1428</v>
      </c>
      <c r="F469" s="33">
        <f t="shared" si="245"/>
        <v>1919</v>
      </c>
      <c r="G469" s="33">
        <f t="shared" si="245"/>
        <v>1995</v>
      </c>
      <c r="H469" s="146">
        <f t="shared" si="245"/>
        <v>1486</v>
      </c>
      <c r="I469" s="67">
        <f t="shared" si="245"/>
        <v>1533</v>
      </c>
    </row>
    <row r="470">
      <c r="A470" s="26" t="s">
        <v>603</v>
      </c>
      <c r="B470" s="26" t="s">
        <v>587</v>
      </c>
      <c r="C470" s="65" t="s">
        <v>588</v>
      </c>
      <c r="D470" s="33">
        <f t="shared" ref="D470:I470" si="246">SUMIF($C$2:$C$463,$C470,D$2:D$463)</f>
        <v>94096</v>
      </c>
      <c r="E470" s="33">
        <f t="shared" si="246"/>
        <v>94434</v>
      </c>
      <c r="F470" s="33">
        <f t="shared" si="246"/>
        <v>96199</v>
      </c>
      <c r="G470" s="33">
        <f t="shared" si="246"/>
        <v>96356</v>
      </c>
      <c r="H470" s="146">
        <f t="shared" si="246"/>
        <v>96110</v>
      </c>
      <c r="I470" s="67">
        <f t="shared" si="246"/>
        <v>95437</v>
      </c>
    </row>
    <row r="471">
      <c r="A471" s="26" t="s">
        <v>603</v>
      </c>
      <c r="B471" s="26" t="s">
        <v>589</v>
      </c>
      <c r="C471" s="65" t="s">
        <v>590</v>
      </c>
      <c r="D471" s="33">
        <f t="shared" ref="D471:I471" si="247">ROUND(SUMIF($C$2:$C$463,$C471,D$2:D$463),4)</f>
        <v>0.245</v>
      </c>
      <c r="E471" s="33">
        <f t="shared" si="247"/>
        <v>0.312</v>
      </c>
      <c r="F471" s="33">
        <f t="shared" si="247"/>
        <v>0.3215</v>
      </c>
      <c r="G471" s="33">
        <f t="shared" si="247"/>
        <v>0.3119</v>
      </c>
      <c r="H471" s="146">
        <f t="shared" si="247"/>
        <v>0.3131</v>
      </c>
      <c r="I471" s="67">
        <f t="shared" si="247"/>
        <v>0.3007</v>
      </c>
    </row>
    <row r="472">
      <c r="A472" s="26" t="s">
        <v>603</v>
      </c>
      <c r="B472" s="5" t="s">
        <v>591</v>
      </c>
      <c r="C472" s="65" t="s">
        <v>592</v>
      </c>
      <c r="D472" s="33">
        <f t="shared" ref="D472:I472" si="248">SUMIF($C$2:$C$463,$C472,D$2:D$463)</f>
        <v>189524</v>
      </c>
      <c r="E472" s="33">
        <f t="shared" si="248"/>
        <v>181534</v>
      </c>
      <c r="F472" s="33">
        <f t="shared" si="248"/>
        <v>185671</v>
      </c>
      <c r="G472" s="33">
        <f t="shared" si="248"/>
        <v>186699</v>
      </c>
      <c r="H472" s="146">
        <f t="shared" si="248"/>
        <v>192262</v>
      </c>
      <c r="I472" s="67">
        <f t="shared" si="248"/>
        <v>187136</v>
      </c>
    </row>
    <row r="473">
      <c r="A473" s="26" t="s">
        <v>603</v>
      </c>
      <c r="B473" s="147" t="s">
        <v>593</v>
      </c>
      <c r="C473" s="65" t="s">
        <v>594</v>
      </c>
      <c r="D473" s="33">
        <f t="shared" ref="D473:I473" si="249">SUMIF($C$2:$C$463,$C473,D$2:D$463)</f>
        <v>95441</v>
      </c>
      <c r="E473" s="33">
        <f t="shared" si="249"/>
        <v>87112</v>
      </c>
      <c r="F473" s="33">
        <f t="shared" si="249"/>
        <v>89485</v>
      </c>
      <c r="G473" s="33">
        <f t="shared" si="249"/>
        <v>90356</v>
      </c>
      <c r="H473" s="146">
        <f t="shared" si="249"/>
        <v>96165</v>
      </c>
      <c r="I473" s="67">
        <f t="shared" si="249"/>
        <v>91711</v>
      </c>
    </row>
    <row r="474">
      <c r="A474" s="26" t="s">
        <v>603</v>
      </c>
      <c r="B474" s="148" t="s">
        <v>595</v>
      </c>
      <c r="C474" s="65" t="s">
        <v>596</v>
      </c>
      <c r="D474" s="33">
        <f t="shared" ref="D474:I474" si="250">ROUND(SUMIF($C$2:$C$463,$C474,D$2:D$463),1)</f>
        <v>4473.3</v>
      </c>
      <c r="E474" s="33">
        <f t="shared" si="250"/>
        <v>1764</v>
      </c>
      <c r="F474" s="33">
        <f t="shared" si="250"/>
        <v>608.9</v>
      </c>
      <c r="G474" s="33">
        <f t="shared" si="250"/>
        <v>1172.7</v>
      </c>
      <c r="H474" s="146">
        <f t="shared" si="250"/>
        <v>1090</v>
      </c>
      <c r="I474" s="67">
        <f t="shared" si="250"/>
        <v>1823</v>
      </c>
    </row>
    <row r="475">
      <c r="A475" s="26" t="s">
        <v>603</v>
      </c>
      <c r="B475" s="148" t="s">
        <v>597</v>
      </c>
      <c r="C475" s="65" t="s">
        <v>598</v>
      </c>
      <c r="D475" s="33">
        <f t="shared" ref="D475:I475" si="251">ROUND(SUMIF($C$2:$C$463,$C475,D$2:D$463),2)</f>
        <v>252.21</v>
      </c>
      <c r="E475" s="33">
        <f t="shared" si="251"/>
        <v>251.71</v>
      </c>
      <c r="F475" s="33">
        <f t="shared" si="251"/>
        <v>277.3</v>
      </c>
      <c r="G475" s="33">
        <f t="shared" si="251"/>
        <v>309.45</v>
      </c>
      <c r="H475" s="146">
        <f t="shared" si="251"/>
        <v>313.64</v>
      </c>
      <c r="I475" s="67">
        <f t="shared" si="251"/>
        <v>280.86</v>
      </c>
    </row>
    <row r="476">
      <c r="A476" s="26" t="s">
        <v>603</v>
      </c>
      <c r="B476" s="147" t="s">
        <v>599</v>
      </c>
      <c r="C476" s="65" t="s">
        <v>600</v>
      </c>
      <c r="D476" s="33">
        <f t="shared" ref="D476:I476" si="252">ROUND(SUMIF($C$2:$C$463,$C476,D$2:D$463),2)</f>
        <v>418.92</v>
      </c>
      <c r="E476" s="33">
        <f t="shared" si="252"/>
        <v>421.03</v>
      </c>
      <c r="F476" s="33">
        <f t="shared" si="252"/>
        <v>404.8</v>
      </c>
      <c r="G476" s="33">
        <f t="shared" si="252"/>
        <v>439.91</v>
      </c>
      <c r="H476" s="146">
        <f t="shared" si="252"/>
        <v>407.76</v>
      </c>
      <c r="I476" s="67">
        <f t="shared" si="252"/>
        <v>418.5</v>
      </c>
    </row>
    <row r="477">
      <c r="A477" s="26" t="s">
        <v>603</v>
      </c>
      <c r="B477" s="149" t="s">
        <v>601</v>
      </c>
      <c r="C477" s="65" t="s">
        <v>602</v>
      </c>
      <c r="D477" s="33">
        <f t="shared" ref="D477:I477" si="253">SUMIF($C$2:$C$463,$C477,D$2:D$463)</f>
        <v>1479</v>
      </c>
      <c r="E477" s="33">
        <f t="shared" si="253"/>
        <v>1611</v>
      </c>
      <c r="F477" s="33">
        <f t="shared" si="253"/>
        <v>3102</v>
      </c>
      <c r="G477" s="33">
        <f t="shared" si="253"/>
        <v>6294</v>
      </c>
      <c r="H477" s="146">
        <f t="shared" si="253"/>
        <v>2897</v>
      </c>
      <c r="I477" s="67">
        <f t="shared" si="253"/>
        <v>3133</v>
      </c>
    </row>
    <row r="478">
      <c r="C478" s="67"/>
      <c r="I478" s="67"/>
      <c r="J478" s="67"/>
    </row>
    <row r="479">
      <c r="C479" s="67"/>
      <c r="H479" s="146"/>
      <c r="I479" s="67"/>
    </row>
    <row r="480">
      <c r="C480" s="67"/>
      <c r="H480" s="146"/>
      <c r="I480" s="67"/>
    </row>
    <row r="481">
      <c r="C481" s="67"/>
      <c r="H481" s="146"/>
      <c r="I481" s="67"/>
    </row>
    <row r="482">
      <c r="C482" s="67"/>
      <c r="H482" s="146"/>
      <c r="I482" s="67"/>
    </row>
    <row r="483">
      <c r="C483" s="67"/>
      <c r="H483" s="146"/>
      <c r="I483" s="67"/>
    </row>
    <row r="484">
      <c r="C484" s="67"/>
      <c r="H484" s="146"/>
      <c r="I484" s="67"/>
    </row>
    <row r="485">
      <c r="C485" s="67"/>
      <c r="H485" s="146"/>
      <c r="I485" s="67"/>
    </row>
    <row r="486">
      <c r="C486" s="67"/>
      <c r="H486" s="146"/>
      <c r="I486" s="67"/>
    </row>
    <row r="487">
      <c r="C487" s="67"/>
      <c r="H487" s="146"/>
      <c r="I487" s="67"/>
    </row>
    <row r="488">
      <c r="C488" s="67"/>
      <c r="H488" s="146"/>
      <c r="I488" s="67"/>
    </row>
    <row r="489">
      <c r="C489" s="67"/>
      <c r="H489" s="146"/>
      <c r="I489" s="67"/>
    </row>
    <row r="490">
      <c r="C490" s="67"/>
      <c r="H490" s="146"/>
      <c r="I490" s="67"/>
    </row>
    <row r="491">
      <c r="C491" s="67"/>
      <c r="H491" s="146"/>
      <c r="I491" s="67"/>
    </row>
    <row r="492">
      <c r="C492" s="67"/>
      <c r="H492" s="146"/>
      <c r="I492" s="67"/>
    </row>
    <row r="493">
      <c r="C493" s="67"/>
      <c r="H493" s="146"/>
      <c r="I493" s="67"/>
    </row>
    <row r="494">
      <c r="C494" s="67"/>
      <c r="H494" s="146"/>
      <c r="I494" s="67"/>
    </row>
    <row r="495">
      <c r="C495" s="67"/>
      <c r="H495" s="146"/>
      <c r="I495" s="67"/>
    </row>
    <row r="496">
      <c r="C496" s="67"/>
      <c r="H496" s="146"/>
      <c r="I496" s="67"/>
    </row>
    <row r="497">
      <c r="C497" s="67"/>
      <c r="H497" s="146"/>
      <c r="I497" s="67"/>
    </row>
    <row r="498">
      <c r="C498" s="67"/>
      <c r="H498" s="146"/>
      <c r="I498" s="67"/>
    </row>
    <row r="499">
      <c r="C499" s="67"/>
      <c r="H499" s="146"/>
      <c r="I499" s="67"/>
    </row>
    <row r="500">
      <c r="C500" s="67"/>
      <c r="H500" s="146"/>
      <c r="I500" s="67"/>
    </row>
    <row r="501">
      <c r="C501" s="67"/>
      <c r="H501" s="146"/>
      <c r="I501" s="67"/>
    </row>
    <row r="502">
      <c r="C502" s="67"/>
      <c r="H502" s="146"/>
      <c r="I502" s="67"/>
    </row>
    <row r="503">
      <c r="C503" s="67"/>
      <c r="H503" s="146"/>
      <c r="I503" s="67"/>
    </row>
    <row r="504">
      <c r="C504" s="67"/>
      <c r="H504" s="146"/>
      <c r="I504" s="67"/>
    </row>
    <row r="505">
      <c r="C505" s="67"/>
      <c r="H505" s="146"/>
      <c r="I505" s="67"/>
    </row>
    <row r="506">
      <c r="C506" s="67"/>
      <c r="H506" s="146"/>
      <c r="I506" s="67"/>
    </row>
    <row r="507">
      <c r="C507" s="67"/>
      <c r="H507" s="146"/>
      <c r="I507" s="67"/>
    </row>
    <row r="508">
      <c r="C508" s="67"/>
      <c r="H508" s="146"/>
      <c r="I508" s="67"/>
    </row>
    <row r="509">
      <c r="C509" s="67"/>
      <c r="H509" s="146"/>
      <c r="I509" s="67"/>
    </row>
    <row r="510">
      <c r="C510" s="67"/>
      <c r="H510" s="146"/>
      <c r="I510" s="67"/>
    </row>
    <row r="511">
      <c r="C511" s="67"/>
      <c r="H511" s="146"/>
      <c r="I511" s="67"/>
    </row>
    <row r="512">
      <c r="C512" s="67"/>
      <c r="H512" s="146"/>
      <c r="I512" s="67"/>
    </row>
    <row r="513">
      <c r="C513" s="67"/>
      <c r="H513" s="146"/>
      <c r="I513" s="67"/>
    </row>
    <row r="514">
      <c r="C514" s="67"/>
      <c r="H514" s="146"/>
      <c r="I514" s="67"/>
    </row>
    <row r="515">
      <c r="C515" s="67"/>
      <c r="H515" s="146"/>
      <c r="I515" s="67"/>
    </row>
    <row r="516">
      <c r="C516" s="67"/>
      <c r="H516" s="146"/>
      <c r="I516" s="67"/>
    </row>
    <row r="517">
      <c r="C517" s="67"/>
      <c r="H517" s="146"/>
      <c r="I517" s="67"/>
    </row>
    <row r="518">
      <c r="C518" s="67"/>
      <c r="H518" s="146"/>
      <c r="I518" s="67"/>
    </row>
    <row r="519">
      <c r="C519" s="67"/>
      <c r="H519" s="146"/>
      <c r="I519" s="67"/>
    </row>
    <row r="520">
      <c r="C520" s="67"/>
      <c r="H520" s="146"/>
      <c r="I520" s="67"/>
    </row>
    <row r="521">
      <c r="C521" s="67"/>
      <c r="H521" s="146"/>
      <c r="I521" s="67"/>
    </row>
    <row r="522">
      <c r="C522" s="67"/>
      <c r="H522" s="146"/>
      <c r="I522" s="67"/>
    </row>
    <row r="523">
      <c r="C523" s="67"/>
      <c r="H523" s="146"/>
      <c r="I523" s="67"/>
    </row>
    <row r="524">
      <c r="C524" s="67"/>
      <c r="H524" s="146"/>
      <c r="I524" s="67"/>
    </row>
    <row r="525">
      <c r="C525" s="67"/>
      <c r="H525" s="146"/>
      <c r="I525" s="67"/>
    </row>
    <row r="526">
      <c r="C526" s="67"/>
      <c r="H526" s="146"/>
      <c r="I526" s="67"/>
    </row>
    <row r="527">
      <c r="C527" s="67"/>
      <c r="H527" s="146"/>
      <c r="I527" s="67"/>
    </row>
    <row r="528">
      <c r="C528" s="67"/>
      <c r="H528" s="146"/>
      <c r="I528" s="67"/>
    </row>
    <row r="529">
      <c r="C529" s="67"/>
      <c r="H529" s="146"/>
      <c r="I529" s="67"/>
    </row>
    <row r="530">
      <c r="C530" s="67"/>
      <c r="H530" s="146"/>
      <c r="I530" s="67"/>
    </row>
    <row r="531">
      <c r="C531" s="67"/>
      <c r="H531" s="146"/>
      <c r="I531" s="67"/>
    </row>
    <row r="532">
      <c r="C532" s="67"/>
      <c r="H532" s="146"/>
      <c r="I532" s="67"/>
    </row>
    <row r="533">
      <c r="C533" s="67"/>
      <c r="H533" s="146"/>
      <c r="I533" s="67"/>
    </row>
    <row r="534">
      <c r="C534" s="67"/>
      <c r="H534" s="146"/>
      <c r="I534" s="67"/>
    </row>
    <row r="535">
      <c r="C535" s="67"/>
      <c r="H535" s="146"/>
      <c r="I535" s="67"/>
    </row>
    <row r="536">
      <c r="C536" s="67"/>
      <c r="H536" s="146"/>
      <c r="I536" s="67"/>
    </row>
    <row r="537">
      <c r="C537" s="67"/>
      <c r="H537" s="146"/>
      <c r="I537" s="67"/>
    </row>
    <row r="538">
      <c r="C538" s="67"/>
      <c r="H538" s="146"/>
      <c r="I538" s="67"/>
    </row>
    <row r="539">
      <c r="C539" s="67"/>
      <c r="H539" s="146"/>
      <c r="I539" s="67"/>
    </row>
    <row r="540">
      <c r="C540" s="67"/>
      <c r="H540" s="146"/>
      <c r="I540" s="67"/>
    </row>
    <row r="541">
      <c r="C541" s="67"/>
      <c r="H541" s="146"/>
      <c r="I541" s="67"/>
    </row>
    <row r="542">
      <c r="C542" s="67"/>
      <c r="H542" s="146"/>
      <c r="I542" s="67"/>
    </row>
    <row r="543">
      <c r="C543" s="67"/>
      <c r="H543" s="146"/>
      <c r="I543" s="67"/>
    </row>
    <row r="544">
      <c r="C544" s="67"/>
      <c r="H544" s="146"/>
      <c r="I544" s="67"/>
    </row>
    <row r="545">
      <c r="C545" s="67"/>
      <c r="H545" s="146"/>
      <c r="I545" s="67"/>
    </row>
    <row r="546">
      <c r="C546" s="67"/>
      <c r="H546" s="146"/>
      <c r="I546" s="67"/>
    </row>
    <row r="547">
      <c r="C547" s="67"/>
      <c r="H547" s="146"/>
      <c r="I547" s="67"/>
    </row>
    <row r="548">
      <c r="C548" s="67"/>
      <c r="H548" s="146"/>
      <c r="I548" s="67"/>
    </row>
    <row r="549">
      <c r="C549" s="67"/>
      <c r="H549" s="146"/>
      <c r="I549" s="67"/>
    </row>
    <row r="550">
      <c r="C550" s="67"/>
      <c r="H550" s="146"/>
      <c r="I550" s="67"/>
    </row>
    <row r="551">
      <c r="C551" s="67"/>
      <c r="H551" s="146"/>
      <c r="I551" s="67"/>
    </row>
    <row r="552">
      <c r="C552" s="67"/>
      <c r="H552" s="146"/>
      <c r="I552" s="67"/>
    </row>
    <row r="553">
      <c r="C553" s="67"/>
      <c r="H553" s="146"/>
      <c r="I553" s="67"/>
    </row>
    <row r="554">
      <c r="C554" s="67"/>
      <c r="H554" s="146"/>
      <c r="I554" s="67"/>
    </row>
    <row r="555">
      <c r="C555" s="67"/>
      <c r="H555" s="146"/>
      <c r="I555" s="67"/>
    </row>
    <row r="556">
      <c r="C556" s="67"/>
      <c r="H556" s="146"/>
      <c r="I556" s="67"/>
    </row>
    <row r="557">
      <c r="C557" s="67"/>
      <c r="H557" s="146"/>
      <c r="I557" s="67"/>
    </row>
    <row r="558">
      <c r="C558" s="67"/>
      <c r="H558" s="146"/>
      <c r="I558" s="67"/>
    </row>
    <row r="559">
      <c r="C559" s="67"/>
      <c r="H559" s="146"/>
      <c r="I559" s="67"/>
    </row>
    <row r="560">
      <c r="C560" s="67"/>
      <c r="H560" s="146"/>
      <c r="I560" s="67"/>
    </row>
    <row r="561">
      <c r="C561" s="67"/>
      <c r="H561" s="146"/>
      <c r="I561" s="67"/>
    </row>
    <row r="562">
      <c r="C562" s="67"/>
      <c r="H562" s="146"/>
      <c r="I562" s="67"/>
    </row>
    <row r="563">
      <c r="C563" s="67"/>
      <c r="H563" s="146"/>
      <c r="I563" s="67"/>
    </row>
    <row r="564">
      <c r="C564" s="67"/>
      <c r="H564" s="146"/>
      <c r="I564" s="67"/>
    </row>
    <row r="565">
      <c r="C565" s="67"/>
      <c r="H565" s="146"/>
      <c r="I565" s="67"/>
    </row>
    <row r="566">
      <c r="C566" s="67"/>
      <c r="H566" s="146"/>
      <c r="I566" s="67"/>
    </row>
    <row r="567">
      <c r="C567" s="67"/>
      <c r="H567" s="146"/>
      <c r="I567" s="67"/>
    </row>
    <row r="568">
      <c r="C568" s="67"/>
      <c r="H568" s="146"/>
      <c r="I568" s="67"/>
    </row>
    <row r="569">
      <c r="C569" s="67"/>
      <c r="H569" s="146"/>
      <c r="I569" s="67"/>
    </row>
    <row r="570">
      <c r="C570" s="67"/>
      <c r="H570" s="146"/>
      <c r="I570" s="67"/>
    </row>
    <row r="571">
      <c r="C571" s="67"/>
      <c r="H571" s="146"/>
      <c r="I571" s="67"/>
    </row>
    <row r="572">
      <c r="C572" s="67"/>
      <c r="H572" s="146"/>
      <c r="I572" s="67"/>
    </row>
    <row r="573">
      <c r="C573" s="67"/>
      <c r="H573" s="146"/>
      <c r="I573" s="67"/>
    </row>
    <row r="574">
      <c r="C574" s="67"/>
      <c r="H574" s="146"/>
      <c r="I574" s="67"/>
    </row>
    <row r="575">
      <c r="C575" s="67"/>
      <c r="H575" s="146"/>
      <c r="I575" s="67"/>
    </row>
    <row r="576">
      <c r="C576" s="67"/>
      <c r="H576" s="146"/>
      <c r="I576" s="67"/>
    </row>
    <row r="577">
      <c r="C577" s="67"/>
      <c r="H577" s="146"/>
      <c r="I577" s="67"/>
    </row>
    <row r="578">
      <c r="C578" s="67"/>
      <c r="H578" s="146"/>
      <c r="I578" s="67"/>
    </row>
    <row r="579">
      <c r="C579" s="67"/>
      <c r="H579" s="146"/>
      <c r="I579" s="67"/>
    </row>
    <row r="580">
      <c r="C580" s="67"/>
      <c r="H580" s="146"/>
      <c r="I580" s="67"/>
    </row>
    <row r="581">
      <c r="C581" s="67"/>
      <c r="H581" s="146"/>
      <c r="I581" s="67"/>
    </row>
    <row r="582">
      <c r="C582" s="67"/>
      <c r="H582" s="146"/>
      <c r="I582" s="67"/>
    </row>
    <row r="583">
      <c r="C583" s="67"/>
      <c r="H583" s="146"/>
      <c r="I583" s="67"/>
    </row>
    <row r="584">
      <c r="C584" s="67"/>
      <c r="H584" s="146"/>
      <c r="I584" s="67"/>
    </row>
    <row r="585">
      <c r="C585" s="67"/>
      <c r="H585" s="146"/>
      <c r="I585" s="67"/>
    </row>
    <row r="586">
      <c r="C586" s="67"/>
      <c r="H586" s="146"/>
      <c r="I586" s="67"/>
    </row>
    <row r="587">
      <c r="C587" s="67"/>
      <c r="H587" s="146"/>
      <c r="I587" s="67"/>
    </row>
    <row r="588">
      <c r="C588" s="67"/>
      <c r="H588" s="146"/>
      <c r="I588" s="67"/>
    </row>
    <row r="589">
      <c r="C589" s="67"/>
      <c r="H589" s="146"/>
      <c r="I589" s="67"/>
    </row>
    <row r="590">
      <c r="C590" s="67"/>
      <c r="H590" s="146"/>
      <c r="I590" s="67"/>
    </row>
    <row r="591">
      <c r="C591" s="67"/>
      <c r="H591" s="146"/>
      <c r="I591" s="67"/>
    </row>
    <row r="592">
      <c r="C592" s="67"/>
      <c r="H592" s="146"/>
      <c r="I592" s="67"/>
    </row>
    <row r="593">
      <c r="C593" s="67"/>
      <c r="H593" s="146"/>
      <c r="I593" s="67"/>
    </row>
    <row r="594">
      <c r="C594" s="67"/>
      <c r="H594" s="146"/>
      <c r="I594" s="67"/>
    </row>
    <row r="595">
      <c r="C595" s="67"/>
      <c r="H595" s="146"/>
      <c r="I595" s="67"/>
    </row>
    <row r="596">
      <c r="C596" s="67"/>
      <c r="H596" s="146"/>
      <c r="I596" s="67"/>
    </row>
    <row r="597">
      <c r="C597" s="67"/>
      <c r="H597" s="146"/>
      <c r="I597" s="67"/>
    </row>
    <row r="598">
      <c r="C598" s="67"/>
      <c r="H598" s="146"/>
      <c r="I598" s="67"/>
    </row>
    <row r="599">
      <c r="C599" s="67"/>
      <c r="H599" s="146"/>
      <c r="I599" s="67"/>
    </row>
    <row r="600">
      <c r="C600" s="67"/>
      <c r="H600" s="146"/>
      <c r="I600" s="67"/>
    </row>
    <row r="601">
      <c r="C601" s="67"/>
      <c r="H601" s="146"/>
      <c r="I601" s="67"/>
    </row>
    <row r="602">
      <c r="C602" s="67"/>
      <c r="H602" s="146"/>
      <c r="I602" s="67"/>
    </row>
    <row r="603">
      <c r="C603" s="67"/>
      <c r="H603" s="146"/>
      <c r="I603" s="67"/>
    </row>
    <row r="604">
      <c r="C604" s="67"/>
      <c r="H604" s="146"/>
      <c r="I604" s="67"/>
    </row>
    <row r="605">
      <c r="C605" s="67"/>
      <c r="H605" s="146"/>
      <c r="I605" s="67"/>
    </row>
    <row r="606">
      <c r="C606" s="67"/>
      <c r="H606" s="146"/>
      <c r="I606" s="67"/>
    </row>
    <row r="607">
      <c r="C607" s="67"/>
      <c r="H607" s="146"/>
      <c r="I607" s="67"/>
    </row>
    <row r="608">
      <c r="C608" s="67"/>
      <c r="H608" s="146"/>
      <c r="I608" s="67"/>
    </row>
    <row r="609">
      <c r="C609" s="67"/>
      <c r="H609" s="146"/>
      <c r="I609" s="67"/>
    </row>
    <row r="610">
      <c r="C610" s="67"/>
      <c r="H610" s="146"/>
      <c r="I610" s="67"/>
    </row>
    <row r="611">
      <c r="C611" s="67"/>
      <c r="H611" s="146"/>
      <c r="I611" s="67"/>
    </row>
    <row r="612">
      <c r="C612" s="67"/>
      <c r="H612" s="146"/>
      <c r="I612" s="67"/>
    </row>
    <row r="613">
      <c r="C613" s="67"/>
      <c r="H613" s="146"/>
      <c r="I613" s="67"/>
    </row>
    <row r="614">
      <c r="C614" s="67"/>
      <c r="H614" s="146"/>
      <c r="I614" s="67"/>
    </row>
    <row r="615">
      <c r="C615" s="67"/>
      <c r="H615" s="146"/>
      <c r="I615" s="67"/>
    </row>
    <row r="616">
      <c r="C616" s="67"/>
      <c r="H616" s="146"/>
      <c r="I616" s="67"/>
    </row>
    <row r="617">
      <c r="C617" s="67"/>
      <c r="H617" s="146"/>
      <c r="I617" s="67"/>
    </row>
    <row r="618">
      <c r="C618" s="67"/>
      <c r="H618" s="146"/>
      <c r="I618" s="67"/>
    </row>
    <row r="619">
      <c r="C619" s="67"/>
      <c r="H619" s="146"/>
      <c r="I619" s="67"/>
    </row>
    <row r="620">
      <c r="C620" s="67"/>
      <c r="H620" s="146"/>
      <c r="I620" s="67"/>
    </row>
    <row r="621">
      <c r="C621" s="67"/>
      <c r="H621" s="146"/>
      <c r="I621" s="67"/>
    </row>
    <row r="622">
      <c r="C622" s="67"/>
      <c r="H622" s="146"/>
      <c r="I622" s="67"/>
    </row>
    <row r="623">
      <c r="C623" s="67"/>
      <c r="H623" s="146"/>
      <c r="I623" s="67"/>
    </row>
    <row r="624">
      <c r="C624" s="67"/>
      <c r="H624" s="146"/>
      <c r="I624" s="67"/>
    </row>
    <row r="625">
      <c r="C625" s="67"/>
      <c r="H625" s="146"/>
      <c r="I625" s="67"/>
    </row>
    <row r="626">
      <c r="C626" s="67"/>
      <c r="H626" s="146"/>
      <c r="I626" s="67"/>
    </row>
    <row r="627">
      <c r="C627" s="67"/>
      <c r="H627" s="146"/>
      <c r="I627" s="67"/>
    </row>
    <row r="628">
      <c r="C628" s="67"/>
      <c r="H628" s="146"/>
      <c r="I628" s="67"/>
    </row>
    <row r="629">
      <c r="C629" s="67"/>
      <c r="H629" s="146"/>
      <c r="I629" s="67"/>
    </row>
    <row r="630">
      <c r="C630" s="67"/>
      <c r="H630" s="146"/>
      <c r="I630" s="67"/>
    </row>
    <row r="631">
      <c r="C631" s="67"/>
      <c r="H631" s="146"/>
      <c r="I631" s="67"/>
    </row>
    <row r="632">
      <c r="C632" s="67"/>
      <c r="H632" s="146"/>
      <c r="I632" s="67"/>
    </row>
    <row r="633">
      <c r="C633" s="67"/>
      <c r="H633" s="146"/>
      <c r="I633" s="67"/>
    </row>
    <row r="634">
      <c r="C634" s="67"/>
      <c r="H634" s="146"/>
      <c r="I634" s="67"/>
    </row>
    <row r="635">
      <c r="C635" s="67"/>
      <c r="H635" s="146"/>
      <c r="I635" s="67"/>
    </row>
    <row r="636">
      <c r="C636" s="67"/>
      <c r="H636" s="146"/>
      <c r="I636" s="67"/>
    </row>
    <row r="637">
      <c r="C637" s="67"/>
      <c r="H637" s="146"/>
      <c r="I637" s="67"/>
    </row>
    <row r="638">
      <c r="C638" s="67"/>
      <c r="H638" s="146"/>
      <c r="I638" s="67"/>
    </row>
    <row r="639">
      <c r="C639" s="67"/>
      <c r="H639" s="146"/>
      <c r="I639" s="67"/>
    </row>
    <row r="640">
      <c r="C640" s="67"/>
      <c r="H640" s="146"/>
      <c r="I640" s="67"/>
    </row>
    <row r="641">
      <c r="C641" s="67"/>
      <c r="H641" s="146"/>
      <c r="I641" s="67"/>
    </row>
    <row r="642">
      <c r="C642" s="67"/>
      <c r="H642" s="146"/>
      <c r="I642" s="67"/>
    </row>
    <row r="643">
      <c r="C643" s="67"/>
      <c r="H643" s="146"/>
      <c r="I643" s="67"/>
    </row>
    <row r="644">
      <c r="C644" s="67"/>
      <c r="H644" s="146"/>
      <c r="I644" s="67"/>
    </row>
    <row r="645">
      <c r="C645" s="67"/>
      <c r="H645" s="146"/>
      <c r="I645" s="67"/>
    </row>
    <row r="646">
      <c r="C646" s="67"/>
      <c r="H646" s="146"/>
      <c r="I646" s="67"/>
    </row>
    <row r="647">
      <c r="C647" s="67"/>
      <c r="H647" s="146"/>
      <c r="I647" s="67"/>
    </row>
    <row r="648">
      <c r="C648" s="67"/>
      <c r="H648" s="146"/>
      <c r="I648" s="67"/>
    </row>
    <row r="649">
      <c r="C649" s="67"/>
      <c r="H649" s="146"/>
      <c r="I649" s="67"/>
    </row>
    <row r="650">
      <c r="C650" s="67"/>
      <c r="H650" s="146"/>
      <c r="I650" s="67"/>
    </row>
    <row r="651">
      <c r="C651" s="67"/>
      <c r="H651" s="146"/>
      <c r="I651" s="67"/>
    </row>
    <row r="652">
      <c r="C652" s="67"/>
      <c r="H652" s="146"/>
      <c r="I652" s="67"/>
    </row>
    <row r="653">
      <c r="C653" s="67"/>
      <c r="H653" s="146"/>
      <c r="I653" s="67"/>
    </row>
    <row r="654">
      <c r="C654" s="67"/>
      <c r="H654" s="146"/>
      <c r="I654" s="67"/>
    </row>
    <row r="655">
      <c r="C655" s="67"/>
      <c r="H655" s="146"/>
      <c r="I655" s="67"/>
    </row>
    <row r="656">
      <c r="C656" s="67"/>
      <c r="H656" s="146"/>
      <c r="I656" s="67"/>
    </row>
    <row r="657">
      <c r="C657" s="67"/>
      <c r="H657" s="146"/>
      <c r="I657" s="67"/>
    </row>
    <row r="658">
      <c r="C658" s="67"/>
      <c r="H658" s="146"/>
      <c r="I658" s="67"/>
    </row>
    <row r="659">
      <c r="C659" s="67"/>
      <c r="H659" s="146"/>
      <c r="I659" s="67"/>
    </row>
    <row r="660">
      <c r="C660" s="67"/>
      <c r="H660" s="146"/>
      <c r="I660" s="67"/>
    </row>
    <row r="661">
      <c r="C661" s="67"/>
      <c r="H661" s="146"/>
      <c r="I661" s="67"/>
    </row>
    <row r="662">
      <c r="C662" s="67"/>
      <c r="H662" s="146"/>
      <c r="I662" s="67"/>
    </row>
    <row r="663">
      <c r="C663" s="67"/>
      <c r="H663" s="146"/>
      <c r="I663" s="67"/>
    </row>
    <row r="664">
      <c r="C664" s="67"/>
      <c r="H664" s="146"/>
      <c r="I664" s="67"/>
    </row>
    <row r="665">
      <c r="C665" s="67"/>
      <c r="H665" s="146"/>
      <c r="I665" s="67"/>
    </row>
    <row r="666">
      <c r="C666" s="67"/>
      <c r="H666" s="146"/>
      <c r="I666" s="67"/>
    </row>
    <row r="667">
      <c r="C667" s="67"/>
      <c r="H667" s="146"/>
      <c r="I667" s="67"/>
    </row>
    <row r="668">
      <c r="C668" s="67"/>
      <c r="H668" s="146"/>
      <c r="I668" s="67"/>
    </row>
    <row r="669">
      <c r="C669" s="67"/>
      <c r="H669" s="146"/>
      <c r="I669" s="67"/>
    </row>
    <row r="670">
      <c r="C670" s="67"/>
      <c r="H670" s="146"/>
      <c r="I670" s="67"/>
    </row>
    <row r="671">
      <c r="C671" s="67"/>
      <c r="H671" s="146"/>
      <c r="I671" s="67"/>
    </row>
    <row r="672">
      <c r="C672" s="67"/>
      <c r="H672" s="146"/>
      <c r="I672" s="67"/>
    </row>
    <row r="673">
      <c r="C673" s="67"/>
      <c r="H673" s="146"/>
      <c r="I673" s="67"/>
    </row>
    <row r="674">
      <c r="C674" s="67"/>
      <c r="H674" s="146"/>
      <c r="I674" s="67"/>
    </row>
    <row r="675">
      <c r="C675" s="67"/>
      <c r="H675" s="146"/>
      <c r="I675" s="67"/>
    </row>
    <row r="676">
      <c r="C676" s="67"/>
      <c r="H676" s="146"/>
      <c r="I676" s="67"/>
    </row>
    <row r="677">
      <c r="C677" s="67"/>
      <c r="H677" s="146"/>
      <c r="I677" s="67"/>
    </row>
    <row r="678">
      <c r="C678" s="67"/>
      <c r="H678" s="146"/>
      <c r="I678" s="67"/>
    </row>
    <row r="679">
      <c r="C679" s="67"/>
      <c r="H679" s="146"/>
      <c r="I679" s="67"/>
    </row>
    <row r="680">
      <c r="C680" s="67"/>
      <c r="H680" s="146"/>
      <c r="I680" s="67"/>
    </row>
    <row r="681">
      <c r="C681" s="67"/>
      <c r="H681" s="146"/>
      <c r="I681" s="67"/>
    </row>
    <row r="682">
      <c r="C682" s="67"/>
      <c r="H682" s="146"/>
      <c r="I682" s="67"/>
    </row>
    <row r="683">
      <c r="C683" s="67"/>
      <c r="H683" s="146"/>
      <c r="I683" s="67"/>
    </row>
    <row r="684">
      <c r="C684" s="67"/>
      <c r="H684" s="146"/>
      <c r="I684" s="67"/>
    </row>
    <row r="685">
      <c r="C685" s="67"/>
      <c r="H685" s="146"/>
      <c r="I685" s="67"/>
    </row>
    <row r="686">
      <c r="C686" s="67"/>
      <c r="H686" s="146"/>
      <c r="I686" s="67"/>
    </row>
    <row r="687">
      <c r="C687" s="67"/>
      <c r="H687" s="146"/>
      <c r="I687" s="67"/>
    </row>
    <row r="688">
      <c r="C688" s="67"/>
      <c r="H688" s="146"/>
      <c r="I688" s="67"/>
    </row>
    <row r="689">
      <c r="C689" s="67"/>
      <c r="H689" s="146"/>
      <c r="I689" s="67"/>
    </row>
    <row r="690">
      <c r="C690" s="67"/>
      <c r="H690" s="146"/>
      <c r="I690" s="67"/>
    </row>
    <row r="691">
      <c r="C691" s="67"/>
      <c r="H691" s="146"/>
      <c r="I691" s="67"/>
    </row>
    <row r="692">
      <c r="C692" s="67"/>
      <c r="H692" s="146"/>
      <c r="I692" s="67"/>
    </row>
    <row r="693">
      <c r="C693" s="67"/>
      <c r="H693" s="146"/>
      <c r="I693" s="67"/>
    </row>
    <row r="694">
      <c r="C694" s="67"/>
      <c r="H694" s="146"/>
      <c r="I694" s="67"/>
    </row>
    <row r="695">
      <c r="C695" s="67"/>
      <c r="H695" s="146"/>
      <c r="I695" s="67"/>
    </row>
    <row r="696">
      <c r="C696" s="67"/>
      <c r="H696" s="146"/>
      <c r="I696" s="67"/>
    </row>
    <row r="697">
      <c r="C697" s="67"/>
      <c r="H697" s="146"/>
      <c r="I697" s="67"/>
    </row>
    <row r="698">
      <c r="C698" s="67"/>
      <c r="H698" s="146"/>
      <c r="I698" s="67"/>
    </row>
    <row r="699">
      <c r="C699" s="67"/>
      <c r="H699" s="146"/>
      <c r="I699" s="67"/>
    </row>
    <row r="700">
      <c r="C700" s="67"/>
      <c r="H700" s="146"/>
      <c r="I700" s="67"/>
    </row>
    <row r="701">
      <c r="C701" s="67"/>
      <c r="H701" s="146"/>
      <c r="I701" s="67"/>
    </row>
    <row r="702">
      <c r="C702" s="67"/>
      <c r="H702" s="146"/>
      <c r="I702" s="67"/>
    </row>
    <row r="703">
      <c r="C703" s="67"/>
      <c r="H703" s="146"/>
      <c r="I703" s="67"/>
    </row>
    <row r="704">
      <c r="C704" s="67"/>
      <c r="H704" s="146"/>
      <c r="I704" s="67"/>
    </row>
    <row r="705">
      <c r="C705" s="67"/>
      <c r="H705" s="146"/>
      <c r="I705" s="67"/>
    </row>
    <row r="706">
      <c r="C706" s="67"/>
      <c r="H706" s="146"/>
      <c r="I706" s="67"/>
    </row>
    <row r="707">
      <c r="C707" s="67"/>
      <c r="H707" s="146"/>
      <c r="I707" s="67"/>
    </row>
    <row r="708">
      <c r="C708" s="67"/>
      <c r="H708" s="146"/>
      <c r="I708" s="67"/>
    </row>
    <row r="709">
      <c r="C709" s="67"/>
      <c r="H709" s="146"/>
      <c r="I709" s="67"/>
    </row>
    <row r="710">
      <c r="C710" s="67"/>
      <c r="H710" s="146"/>
      <c r="I710" s="67"/>
    </row>
    <row r="711">
      <c r="C711" s="67"/>
      <c r="H711" s="146"/>
      <c r="I711" s="67"/>
    </row>
    <row r="712">
      <c r="C712" s="67"/>
      <c r="H712" s="146"/>
      <c r="I712" s="67"/>
    </row>
    <row r="713">
      <c r="C713" s="67"/>
      <c r="H713" s="146"/>
      <c r="I713" s="67"/>
    </row>
    <row r="714">
      <c r="C714" s="67"/>
      <c r="H714" s="146"/>
      <c r="I714" s="67"/>
    </row>
    <row r="715">
      <c r="C715" s="67"/>
      <c r="H715" s="146"/>
      <c r="I715" s="67"/>
    </row>
    <row r="716">
      <c r="C716" s="67"/>
      <c r="H716" s="146"/>
      <c r="I716" s="67"/>
    </row>
    <row r="717">
      <c r="C717" s="67"/>
      <c r="H717" s="146"/>
      <c r="I717" s="67"/>
    </row>
    <row r="718">
      <c r="C718" s="67"/>
      <c r="H718" s="146"/>
      <c r="I718" s="67"/>
    </row>
    <row r="719">
      <c r="C719" s="67"/>
      <c r="H719" s="146"/>
      <c r="I719" s="67"/>
    </row>
    <row r="720">
      <c r="C720" s="67"/>
      <c r="H720" s="146"/>
      <c r="I720" s="67"/>
    </row>
    <row r="721">
      <c r="C721" s="67"/>
      <c r="H721" s="146"/>
      <c r="I721" s="67"/>
    </row>
    <row r="722">
      <c r="C722" s="67"/>
      <c r="H722" s="146"/>
      <c r="I722" s="67"/>
    </row>
    <row r="723">
      <c r="C723" s="67"/>
      <c r="H723" s="146"/>
      <c r="I723" s="67"/>
    </row>
    <row r="724">
      <c r="C724" s="67"/>
      <c r="H724" s="146"/>
      <c r="I724" s="67"/>
    </row>
    <row r="725">
      <c r="C725" s="67"/>
      <c r="H725" s="146"/>
      <c r="I725" s="67"/>
    </row>
    <row r="726">
      <c r="C726" s="67"/>
      <c r="H726" s="146"/>
      <c r="I726" s="67"/>
    </row>
    <row r="727">
      <c r="C727" s="67"/>
      <c r="H727" s="146"/>
      <c r="I727" s="67"/>
    </row>
    <row r="728">
      <c r="C728" s="67"/>
      <c r="H728" s="146"/>
      <c r="I728" s="67"/>
    </row>
    <row r="729">
      <c r="C729" s="67"/>
      <c r="H729" s="146"/>
      <c r="I729" s="67"/>
    </row>
    <row r="730">
      <c r="C730" s="67"/>
      <c r="H730" s="146"/>
      <c r="I730" s="67"/>
    </row>
    <row r="731">
      <c r="C731" s="67"/>
      <c r="H731" s="146"/>
      <c r="I731" s="67"/>
    </row>
    <row r="732">
      <c r="C732" s="67"/>
      <c r="H732" s="146"/>
      <c r="I732" s="67"/>
    </row>
    <row r="733">
      <c r="C733" s="67"/>
      <c r="H733" s="146"/>
      <c r="I733" s="67"/>
    </row>
    <row r="734">
      <c r="C734" s="67"/>
      <c r="H734" s="146"/>
      <c r="I734" s="67"/>
    </row>
    <row r="735">
      <c r="C735" s="67"/>
      <c r="H735" s="146"/>
      <c r="I735" s="67"/>
    </row>
    <row r="736">
      <c r="C736" s="67"/>
      <c r="H736" s="146"/>
      <c r="I736" s="67"/>
    </row>
    <row r="737">
      <c r="C737" s="67"/>
      <c r="H737" s="146"/>
      <c r="I737" s="67"/>
    </row>
    <row r="738">
      <c r="C738" s="67"/>
      <c r="H738" s="146"/>
      <c r="I738" s="67"/>
    </row>
    <row r="739">
      <c r="C739" s="67"/>
      <c r="H739" s="146"/>
      <c r="I739" s="67"/>
    </row>
    <row r="740">
      <c r="C740" s="67"/>
      <c r="H740" s="146"/>
      <c r="I740" s="67"/>
    </row>
    <row r="741">
      <c r="C741" s="67"/>
      <c r="H741" s="146"/>
      <c r="I741" s="67"/>
    </row>
    <row r="742">
      <c r="C742" s="67"/>
      <c r="H742" s="146"/>
      <c r="I742" s="67"/>
    </row>
    <row r="743">
      <c r="C743" s="67"/>
      <c r="H743" s="146"/>
      <c r="I743" s="67"/>
    </row>
    <row r="744">
      <c r="C744" s="67"/>
      <c r="H744" s="146"/>
      <c r="I744" s="67"/>
    </row>
    <row r="745">
      <c r="C745" s="67"/>
      <c r="H745" s="146"/>
      <c r="I745" s="67"/>
    </row>
    <row r="746">
      <c r="C746" s="67"/>
      <c r="H746" s="146"/>
      <c r="I746" s="67"/>
    </row>
    <row r="747">
      <c r="C747" s="67"/>
      <c r="H747" s="146"/>
      <c r="I747" s="67"/>
    </row>
    <row r="748">
      <c r="C748" s="67"/>
      <c r="H748" s="146"/>
      <c r="I748" s="67"/>
    </row>
    <row r="749">
      <c r="C749" s="67"/>
      <c r="H749" s="146"/>
      <c r="I749" s="67"/>
    </row>
    <row r="750">
      <c r="C750" s="67"/>
      <c r="H750" s="146"/>
      <c r="I750" s="67"/>
    </row>
    <row r="751">
      <c r="C751" s="67"/>
      <c r="H751" s="146"/>
      <c r="I751" s="67"/>
    </row>
    <row r="752">
      <c r="C752" s="67"/>
      <c r="H752" s="146"/>
      <c r="I752" s="67"/>
    </row>
    <row r="753">
      <c r="C753" s="67"/>
      <c r="H753" s="146"/>
      <c r="I753" s="67"/>
    </row>
    <row r="754">
      <c r="C754" s="67"/>
      <c r="H754" s="146"/>
      <c r="I754" s="67"/>
    </row>
    <row r="755">
      <c r="C755" s="67"/>
      <c r="H755" s="146"/>
      <c r="I755" s="67"/>
    </row>
    <row r="756">
      <c r="C756" s="67"/>
      <c r="H756" s="146"/>
      <c r="I756" s="67"/>
    </row>
    <row r="757">
      <c r="C757" s="67"/>
      <c r="H757" s="146"/>
      <c r="I757" s="67"/>
    </row>
    <row r="758">
      <c r="C758" s="67"/>
      <c r="H758" s="146"/>
      <c r="I758" s="67"/>
    </row>
    <row r="759">
      <c r="C759" s="67"/>
      <c r="H759" s="146"/>
      <c r="I759" s="67"/>
    </row>
    <row r="760">
      <c r="C760" s="67"/>
      <c r="H760" s="146"/>
      <c r="I760" s="67"/>
    </row>
    <row r="761">
      <c r="C761" s="67"/>
      <c r="H761" s="146"/>
      <c r="I761" s="67"/>
    </row>
    <row r="762">
      <c r="C762" s="67"/>
      <c r="H762" s="146"/>
      <c r="I762" s="67"/>
    </row>
    <row r="763">
      <c r="C763" s="67"/>
      <c r="H763" s="146"/>
      <c r="I763" s="67"/>
    </row>
    <row r="764">
      <c r="C764" s="67"/>
      <c r="H764" s="146"/>
      <c r="I764" s="67"/>
    </row>
    <row r="765">
      <c r="C765" s="67"/>
      <c r="H765" s="146"/>
      <c r="I765" s="67"/>
    </row>
    <row r="766">
      <c r="C766" s="67"/>
      <c r="H766" s="146"/>
      <c r="I766" s="67"/>
    </row>
    <row r="767">
      <c r="C767" s="67"/>
      <c r="H767" s="146"/>
      <c r="I767" s="67"/>
    </row>
    <row r="768">
      <c r="C768" s="67"/>
      <c r="H768" s="146"/>
      <c r="I768" s="67"/>
    </row>
    <row r="769">
      <c r="C769" s="67"/>
      <c r="H769" s="146"/>
      <c r="I769" s="67"/>
    </row>
    <row r="770">
      <c r="C770" s="67"/>
      <c r="H770" s="146"/>
      <c r="I770" s="67"/>
    </row>
    <row r="771">
      <c r="C771" s="67"/>
      <c r="H771" s="146"/>
      <c r="I771" s="67"/>
    </row>
    <row r="772">
      <c r="C772" s="67"/>
      <c r="H772" s="146"/>
      <c r="I772" s="67"/>
    </row>
    <row r="773">
      <c r="C773" s="67"/>
      <c r="H773" s="146"/>
      <c r="I773" s="67"/>
    </row>
    <row r="774">
      <c r="C774" s="67"/>
      <c r="H774" s="146"/>
      <c r="I774" s="67"/>
    </row>
    <row r="775">
      <c r="C775" s="67"/>
      <c r="H775" s="146"/>
      <c r="I775" s="67"/>
    </row>
    <row r="776">
      <c r="C776" s="67"/>
      <c r="H776" s="146"/>
      <c r="I776" s="67"/>
    </row>
    <row r="777">
      <c r="C777" s="67"/>
      <c r="H777" s="146"/>
      <c r="I777" s="67"/>
    </row>
    <row r="778">
      <c r="C778" s="67"/>
      <c r="H778" s="146"/>
      <c r="I778" s="67"/>
    </row>
    <row r="779">
      <c r="C779" s="67"/>
      <c r="H779" s="146"/>
      <c r="I779" s="67"/>
    </row>
    <row r="780">
      <c r="C780" s="67"/>
      <c r="H780" s="146"/>
      <c r="I780" s="67"/>
    </row>
    <row r="781">
      <c r="C781" s="67"/>
      <c r="H781" s="146"/>
      <c r="I781" s="67"/>
    </row>
    <row r="782">
      <c r="C782" s="67"/>
      <c r="H782" s="146"/>
      <c r="I782" s="67"/>
    </row>
    <row r="783">
      <c r="C783" s="67"/>
      <c r="H783" s="146"/>
      <c r="I783" s="67"/>
    </row>
    <row r="784">
      <c r="C784" s="67"/>
      <c r="H784" s="146"/>
      <c r="I784" s="67"/>
    </row>
    <row r="785">
      <c r="C785" s="67"/>
      <c r="H785" s="146"/>
      <c r="I785" s="67"/>
    </row>
    <row r="786">
      <c r="C786" s="67"/>
      <c r="H786" s="146"/>
      <c r="I786" s="67"/>
    </row>
    <row r="787">
      <c r="C787" s="67"/>
      <c r="H787" s="146"/>
      <c r="I787" s="67"/>
    </row>
    <row r="788">
      <c r="C788" s="67"/>
      <c r="H788" s="146"/>
      <c r="I788" s="67"/>
    </row>
    <row r="789">
      <c r="C789" s="67"/>
      <c r="H789" s="146"/>
      <c r="I789" s="67"/>
    </row>
    <row r="790">
      <c r="C790" s="67"/>
      <c r="H790" s="146"/>
      <c r="I790" s="67"/>
    </row>
    <row r="791">
      <c r="C791" s="67"/>
      <c r="H791" s="146"/>
      <c r="I791" s="67"/>
    </row>
    <row r="792">
      <c r="C792" s="67"/>
      <c r="H792" s="146"/>
      <c r="I792" s="67"/>
    </row>
    <row r="793">
      <c r="C793" s="67"/>
      <c r="H793" s="146"/>
      <c r="I793" s="67"/>
    </row>
    <row r="794">
      <c r="C794" s="67"/>
      <c r="H794" s="146"/>
      <c r="I794" s="67"/>
    </row>
    <row r="795">
      <c r="C795" s="67"/>
      <c r="H795" s="146"/>
      <c r="I795" s="67"/>
    </row>
    <row r="796">
      <c r="C796" s="67"/>
      <c r="H796" s="146"/>
      <c r="I796" s="67"/>
    </row>
    <row r="797">
      <c r="C797" s="67"/>
      <c r="H797" s="146"/>
      <c r="I797" s="67"/>
    </row>
    <row r="798">
      <c r="C798" s="67"/>
      <c r="H798" s="146"/>
      <c r="I798" s="67"/>
    </row>
    <row r="799">
      <c r="C799" s="67"/>
      <c r="H799" s="146"/>
      <c r="I799" s="67"/>
    </row>
    <row r="800">
      <c r="C800" s="67"/>
      <c r="H800" s="146"/>
      <c r="I800" s="67"/>
    </row>
    <row r="801">
      <c r="C801" s="67"/>
      <c r="H801" s="146"/>
      <c r="I801" s="67"/>
    </row>
    <row r="802">
      <c r="C802" s="67"/>
      <c r="H802" s="146"/>
      <c r="I802" s="67"/>
    </row>
    <row r="803">
      <c r="C803" s="67"/>
      <c r="H803" s="146"/>
      <c r="I803" s="67"/>
    </row>
    <row r="804">
      <c r="C804" s="67"/>
      <c r="H804" s="146"/>
      <c r="I804" s="67"/>
    </row>
    <row r="805">
      <c r="C805" s="67"/>
      <c r="H805" s="146"/>
      <c r="I805" s="67"/>
    </row>
    <row r="806">
      <c r="C806" s="67"/>
      <c r="H806" s="146"/>
      <c r="I806" s="67"/>
    </row>
    <row r="807">
      <c r="C807" s="67"/>
      <c r="H807" s="146"/>
      <c r="I807" s="67"/>
    </row>
    <row r="808">
      <c r="C808" s="67"/>
      <c r="H808" s="146"/>
      <c r="I808" s="67"/>
    </row>
    <row r="809">
      <c r="C809" s="67"/>
      <c r="H809" s="146"/>
      <c r="I809" s="67"/>
    </row>
    <row r="810">
      <c r="C810" s="67"/>
      <c r="H810" s="146"/>
      <c r="I810" s="67"/>
    </row>
    <row r="811">
      <c r="C811" s="67"/>
      <c r="H811" s="146"/>
      <c r="I811" s="67"/>
    </row>
    <row r="812">
      <c r="C812" s="67"/>
      <c r="H812" s="146"/>
      <c r="I812" s="67"/>
    </row>
    <row r="813">
      <c r="C813" s="67"/>
      <c r="H813" s="146"/>
      <c r="I813" s="67"/>
    </row>
    <row r="814">
      <c r="C814" s="67"/>
      <c r="H814" s="146"/>
      <c r="I814" s="67"/>
    </row>
    <row r="815">
      <c r="C815" s="67"/>
      <c r="H815" s="146"/>
      <c r="I815" s="67"/>
    </row>
    <row r="816">
      <c r="C816" s="67"/>
      <c r="H816" s="146"/>
      <c r="I816" s="67"/>
    </row>
    <row r="817">
      <c r="C817" s="67"/>
      <c r="H817" s="146"/>
      <c r="I817" s="67"/>
    </row>
    <row r="818">
      <c r="C818" s="67"/>
      <c r="H818" s="146"/>
      <c r="I818" s="67"/>
    </row>
    <row r="819">
      <c r="C819" s="67"/>
      <c r="H819" s="146"/>
      <c r="I819" s="67"/>
    </row>
    <row r="820">
      <c r="C820" s="67"/>
      <c r="H820" s="146"/>
      <c r="I820" s="67"/>
    </row>
    <row r="821">
      <c r="C821" s="67"/>
      <c r="H821" s="146"/>
      <c r="I821" s="67"/>
    </row>
    <row r="822">
      <c r="C822" s="67"/>
      <c r="H822" s="146"/>
      <c r="I822" s="67"/>
    </row>
    <row r="823">
      <c r="C823" s="67"/>
      <c r="H823" s="146"/>
      <c r="I823" s="67"/>
    </row>
    <row r="824">
      <c r="C824" s="67"/>
      <c r="H824" s="146"/>
      <c r="I824" s="67"/>
    </row>
    <row r="825">
      <c r="C825" s="67"/>
      <c r="H825" s="146"/>
      <c r="I825" s="67"/>
    </row>
    <row r="826">
      <c r="C826" s="67"/>
      <c r="H826" s="146"/>
      <c r="I826" s="67"/>
    </row>
    <row r="827">
      <c r="C827" s="67"/>
      <c r="H827" s="146"/>
      <c r="I827" s="67"/>
    </row>
    <row r="828">
      <c r="C828" s="67"/>
      <c r="H828" s="146"/>
      <c r="I828" s="67"/>
    </row>
    <row r="829">
      <c r="C829" s="67"/>
      <c r="H829" s="146"/>
      <c r="I829" s="67"/>
    </row>
    <row r="830">
      <c r="C830" s="67"/>
      <c r="H830" s="146"/>
      <c r="I830" s="67"/>
    </row>
    <row r="831">
      <c r="C831" s="67"/>
      <c r="H831" s="146"/>
      <c r="I831" s="67"/>
    </row>
    <row r="832">
      <c r="C832" s="67"/>
      <c r="H832" s="146"/>
      <c r="I832" s="67"/>
    </row>
    <row r="833">
      <c r="C833" s="67"/>
      <c r="H833" s="146"/>
      <c r="I833" s="67"/>
    </row>
    <row r="834">
      <c r="C834" s="67"/>
      <c r="H834" s="146"/>
      <c r="I834" s="67"/>
    </row>
    <row r="835">
      <c r="C835" s="67"/>
      <c r="H835" s="146"/>
      <c r="I835" s="67"/>
    </row>
    <row r="836">
      <c r="C836" s="67"/>
      <c r="H836" s="146"/>
      <c r="I836" s="67"/>
    </row>
    <row r="837">
      <c r="C837" s="67"/>
      <c r="H837" s="146"/>
      <c r="I837" s="67"/>
    </row>
    <row r="838">
      <c r="C838" s="67"/>
      <c r="H838" s="146"/>
      <c r="I838" s="67"/>
    </row>
    <row r="839">
      <c r="C839" s="67"/>
      <c r="H839" s="146"/>
      <c r="I839" s="67"/>
    </row>
    <row r="840">
      <c r="C840" s="67"/>
      <c r="H840" s="146"/>
      <c r="I840" s="67"/>
    </row>
    <row r="841">
      <c r="C841" s="67"/>
      <c r="H841" s="146"/>
      <c r="I841" s="67"/>
    </row>
    <row r="842">
      <c r="C842" s="67"/>
      <c r="H842" s="146"/>
      <c r="I842" s="67"/>
    </row>
    <row r="843">
      <c r="C843" s="67"/>
      <c r="H843" s="146"/>
      <c r="I843" s="67"/>
    </row>
    <row r="844">
      <c r="C844" s="67"/>
      <c r="H844" s="146"/>
      <c r="I844" s="67"/>
    </row>
    <row r="845">
      <c r="C845" s="67"/>
      <c r="H845" s="146"/>
      <c r="I845" s="67"/>
    </row>
    <row r="846">
      <c r="C846" s="67"/>
      <c r="H846" s="146"/>
      <c r="I846" s="67"/>
    </row>
    <row r="847">
      <c r="C847" s="67"/>
      <c r="H847" s="146"/>
      <c r="I847" s="67"/>
    </row>
    <row r="848">
      <c r="C848" s="67"/>
      <c r="H848" s="146"/>
      <c r="I848" s="67"/>
    </row>
    <row r="849">
      <c r="C849" s="67"/>
      <c r="H849" s="146"/>
      <c r="I849" s="67"/>
    </row>
    <row r="850">
      <c r="C850" s="67"/>
      <c r="H850" s="146"/>
      <c r="I850" s="67"/>
    </row>
    <row r="851">
      <c r="C851" s="67"/>
      <c r="H851" s="146"/>
      <c r="I851" s="67"/>
    </row>
    <row r="852">
      <c r="C852" s="67"/>
      <c r="H852" s="146"/>
      <c r="I852" s="67"/>
    </row>
    <row r="853">
      <c r="C853" s="67"/>
      <c r="H853" s="146"/>
      <c r="I853" s="67"/>
    </row>
    <row r="854">
      <c r="C854" s="67"/>
      <c r="H854" s="146"/>
      <c r="I854" s="67"/>
    </row>
    <row r="855">
      <c r="C855" s="67"/>
      <c r="H855" s="146"/>
      <c r="I855" s="67"/>
    </row>
    <row r="856">
      <c r="C856" s="67"/>
      <c r="H856" s="146"/>
      <c r="I856" s="67"/>
    </row>
    <row r="857">
      <c r="C857" s="67"/>
      <c r="H857" s="146"/>
      <c r="I857" s="67"/>
    </row>
    <row r="858">
      <c r="C858" s="67"/>
      <c r="H858" s="146"/>
      <c r="I858" s="67"/>
    </row>
    <row r="859">
      <c r="C859" s="67"/>
      <c r="H859" s="146"/>
      <c r="I859" s="67"/>
    </row>
    <row r="860">
      <c r="C860" s="67"/>
      <c r="H860" s="146"/>
      <c r="I860" s="67"/>
    </row>
    <row r="861">
      <c r="C861" s="67"/>
      <c r="H861" s="146"/>
      <c r="I861" s="67"/>
    </row>
    <row r="862">
      <c r="C862" s="67"/>
      <c r="H862" s="146"/>
      <c r="I862" s="67"/>
    </row>
    <row r="863">
      <c r="C863" s="67"/>
      <c r="H863" s="146"/>
      <c r="I863" s="67"/>
    </row>
    <row r="864">
      <c r="C864" s="67"/>
      <c r="H864" s="146"/>
      <c r="I864" s="67"/>
    </row>
    <row r="865">
      <c r="C865" s="67"/>
      <c r="H865" s="146"/>
      <c r="I865" s="67"/>
    </row>
    <row r="866">
      <c r="C866" s="67"/>
      <c r="H866" s="146"/>
      <c r="I866" s="67"/>
    </row>
    <row r="867">
      <c r="C867" s="67"/>
      <c r="H867" s="146"/>
      <c r="I867" s="67"/>
    </row>
    <row r="868">
      <c r="C868" s="67"/>
      <c r="H868" s="146"/>
      <c r="I868" s="67"/>
    </row>
    <row r="869">
      <c r="C869" s="67"/>
      <c r="H869" s="146"/>
      <c r="I869" s="67"/>
    </row>
    <row r="870">
      <c r="C870" s="67"/>
      <c r="H870" s="146"/>
      <c r="I870" s="67"/>
    </row>
    <row r="871">
      <c r="C871" s="67"/>
      <c r="H871" s="146"/>
      <c r="I871" s="67"/>
    </row>
    <row r="872">
      <c r="C872" s="67"/>
      <c r="H872" s="146"/>
      <c r="I872" s="67"/>
    </row>
    <row r="873">
      <c r="C873" s="67"/>
      <c r="H873" s="146"/>
      <c r="I873" s="67"/>
    </row>
    <row r="874">
      <c r="C874" s="67"/>
      <c r="H874" s="146"/>
      <c r="I874" s="67"/>
    </row>
    <row r="875">
      <c r="C875" s="67"/>
      <c r="H875" s="146"/>
      <c r="I875" s="67"/>
    </row>
    <row r="876">
      <c r="C876" s="67"/>
      <c r="H876" s="146"/>
      <c r="I876" s="67"/>
    </row>
    <row r="877">
      <c r="C877" s="67"/>
      <c r="H877" s="146"/>
      <c r="I877" s="67"/>
    </row>
    <row r="878">
      <c r="C878" s="67"/>
      <c r="H878" s="146"/>
      <c r="I878" s="67"/>
    </row>
    <row r="879">
      <c r="C879" s="67"/>
      <c r="H879" s="146"/>
      <c r="I879" s="67"/>
    </row>
    <row r="880">
      <c r="C880" s="67"/>
      <c r="H880" s="146"/>
      <c r="I880" s="67"/>
    </row>
    <row r="881">
      <c r="C881" s="67"/>
      <c r="H881" s="146"/>
      <c r="I881" s="67"/>
    </row>
    <row r="882">
      <c r="C882" s="67"/>
      <c r="H882" s="146"/>
      <c r="I882" s="67"/>
    </row>
    <row r="883">
      <c r="C883" s="67"/>
      <c r="H883" s="146"/>
      <c r="I883" s="67"/>
    </row>
    <row r="884">
      <c r="C884" s="67"/>
      <c r="H884" s="146"/>
      <c r="I884" s="67"/>
    </row>
    <row r="885">
      <c r="C885" s="67"/>
      <c r="H885" s="146"/>
      <c r="I885" s="67"/>
    </row>
    <row r="886">
      <c r="C886" s="67"/>
      <c r="H886" s="146"/>
      <c r="I886" s="67"/>
    </row>
    <row r="887">
      <c r="C887" s="67"/>
      <c r="H887" s="146"/>
      <c r="I887" s="67"/>
    </row>
    <row r="888">
      <c r="C888" s="67"/>
      <c r="H888" s="146"/>
      <c r="I888" s="67"/>
    </row>
    <row r="889">
      <c r="C889" s="67"/>
      <c r="H889" s="146"/>
      <c r="I889" s="67"/>
    </row>
    <row r="890">
      <c r="C890" s="67"/>
      <c r="H890" s="146"/>
      <c r="I890" s="67"/>
    </row>
    <row r="891">
      <c r="C891" s="67"/>
      <c r="H891" s="146"/>
      <c r="I891" s="67"/>
    </row>
    <row r="892">
      <c r="C892" s="67"/>
      <c r="H892" s="146"/>
      <c r="I892" s="67"/>
    </row>
    <row r="893">
      <c r="C893" s="67"/>
      <c r="H893" s="146"/>
      <c r="I893" s="67"/>
    </row>
    <row r="894">
      <c r="C894" s="67"/>
      <c r="H894" s="146"/>
      <c r="I894" s="67"/>
    </row>
    <row r="895">
      <c r="C895" s="67"/>
      <c r="H895" s="146"/>
      <c r="I895" s="67"/>
    </row>
    <row r="896">
      <c r="C896" s="67"/>
      <c r="H896" s="146"/>
      <c r="I896" s="67"/>
    </row>
    <row r="897">
      <c r="C897" s="67"/>
      <c r="H897" s="146"/>
      <c r="I897" s="67"/>
    </row>
    <row r="898">
      <c r="C898" s="67"/>
      <c r="H898" s="146"/>
      <c r="I898" s="67"/>
    </row>
    <row r="899">
      <c r="C899" s="67"/>
      <c r="H899" s="146"/>
      <c r="I899" s="67"/>
    </row>
    <row r="900">
      <c r="C900" s="67"/>
      <c r="H900" s="146"/>
      <c r="I900" s="67"/>
    </row>
    <row r="901">
      <c r="C901" s="67"/>
      <c r="H901" s="146"/>
      <c r="I901" s="67"/>
    </row>
    <row r="902">
      <c r="C902" s="67"/>
      <c r="H902" s="146"/>
      <c r="I902" s="67"/>
    </row>
    <row r="903">
      <c r="C903" s="67"/>
      <c r="H903" s="146"/>
      <c r="I903" s="67"/>
    </row>
    <row r="904">
      <c r="C904" s="67"/>
      <c r="H904" s="146"/>
      <c r="I904" s="67"/>
    </row>
    <row r="905">
      <c r="C905" s="67"/>
      <c r="H905" s="146"/>
      <c r="I905" s="67"/>
    </row>
    <row r="906">
      <c r="C906" s="67"/>
      <c r="H906" s="146"/>
      <c r="I906" s="67"/>
    </row>
    <row r="907">
      <c r="C907" s="67"/>
      <c r="H907" s="146"/>
      <c r="I907" s="67"/>
    </row>
    <row r="908">
      <c r="C908" s="67"/>
      <c r="H908" s="146"/>
      <c r="I908" s="67"/>
    </row>
    <row r="909">
      <c r="C909" s="67"/>
      <c r="H909" s="146"/>
      <c r="I909" s="67"/>
    </row>
    <row r="910">
      <c r="C910" s="67"/>
      <c r="H910" s="146"/>
      <c r="I910" s="67"/>
    </row>
    <row r="911">
      <c r="C911" s="67"/>
      <c r="H911" s="146"/>
      <c r="I911" s="67"/>
    </row>
    <row r="912">
      <c r="C912" s="67"/>
      <c r="H912" s="146"/>
      <c r="I912" s="67"/>
    </row>
    <row r="913">
      <c r="C913" s="67"/>
      <c r="H913" s="146"/>
      <c r="I913" s="67"/>
    </row>
    <row r="914">
      <c r="C914" s="67"/>
      <c r="H914" s="146"/>
      <c r="I914" s="67"/>
    </row>
    <row r="915">
      <c r="C915" s="67"/>
      <c r="H915" s="146"/>
      <c r="I915" s="67"/>
    </row>
    <row r="916">
      <c r="C916" s="67"/>
      <c r="H916" s="146"/>
      <c r="I916" s="67"/>
    </row>
    <row r="917">
      <c r="C917" s="67"/>
      <c r="H917" s="146"/>
      <c r="I917" s="67"/>
    </row>
    <row r="918">
      <c r="C918" s="67"/>
      <c r="H918" s="146"/>
      <c r="I918" s="67"/>
    </row>
    <row r="919">
      <c r="C919" s="67"/>
      <c r="H919" s="146"/>
      <c r="I919" s="67"/>
    </row>
    <row r="920">
      <c r="C920" s="67"/>
      <c r="H920" s="146"/>
      <c r="I920" s="67"/>
    </row>
    <row r="921">
      <c r="C921" s="67"/>
      <c r="H921" s="146"/>
      <c r="I921" s="67"/>
    </row>
    <row r="922">
      <c r="C922" s="67"/>
      <c r="H922" s="146"/>
      <c r="I922" s="67"/>
    </row>
    <row r="923">
      <c r="C923" s="67"/>
      <c r="H923" s="146"/>
      <c r="I923" s="67"/>
    </row>
    <row r="924">
      <c r="C924" s="67"/>
      <c r="H924" s="146"/>
      <c r="I924" s="67"/>
    </row>
    <row r="925">
      <c r="C925" s="67"/>
      <c r="H925" s="146"/>
      <c r="I925" s="67"/>
    </row>
    <row r="926">
      <c r="C926" s="67"/>
      <c r="H926" s="146"/>
      <c r="I926" s="67"/>
    </row>
    <row r="927">
      <c r="C927" s="67"/>
      <c r="H927" s="146"/>
      <c r="I927" s="67"/>
    </row>
    <row r="928">
      <c r="C928" s="67"/>
      <c r="H928" s="146"/>
      <c r="I928" s="67"/>
    </row>
    <row r="929">
      <c r="C929" s="67"/>
      <c r="H929" s="146"/>
      <c r="I929" s="67"/>
    </row>
    <row r="930">
      <c r="C930" s="67"/>
      <c r="H930" s="146"/>
      <c r="I930" s="67"/>
    </row>
    <row r="931">
      <c r="C931" s="67"/>
      <c r="H931" s="146"/>
      <c r="I931" s="67"/>
    </row>
    <row r="932">
      <c r="C932" s="67"/>
      <c r="H932" s="146"/>
      <c r="I932" s="67"/>
    </row>
    <row r="933">
      <c r="C933" s="67"/>
      <c r="H933" s="146"/>
      <c r="I933" s="67"/>
    </row>
    <row r="934">
      <c r="C934" s="67"/>
      <c r="H934" s="146"/>
      <c r="I934" s="67"/>
    </row>
    <row r="935">
      <c r="C935" s="67"/>
      <c r="H935" s="146"/>
      <c r="I935" s="67"/>
    </row>
    <row r="936">
      <c r="C936" s="67"/>
      <c r="H936" s="146"/>
      <c r="I936" s="67"/>
    </row>
    <row r="937">
      <c r="C937" s="67"/>
      <c r="H937" s="146"/>
      <c r="I937" s="67"/>
    </row>
    <row r="938">
      <c r="C938" s="67"/>
      <c r="H938" s="146"/>
      <c r="I938" s="67"/>
    </row>
    <row r="939">
      <c r="C939" s="67"/>
      <c r="H939" s="146"/>
      <c r="I939" s="67"/>
    </row>
    <row r="940">
      <c r="C940" s="67"/>
      <c r="H940" s="146"/>
      <c r="I940" s="67"/>
    </row>
    <row r="941">
      <c r="C941" s="67"/>
      <c r="H941" s="146"/>
      <c r="I941" s="67"/>
    </row>
    <row r="942">
      <c r="C942" s="67"/>
      <c r="H942" s="146"/>
      <c r="I942" s="67"/>
    </row>
    <row r="943">
      <c r="C943" s="67"/>
      <c r="H943" s="146"/>
      <c r="I943" s="67"/>
    </row>
    <row r="944">
      <c r="C944" s="67"/>
      <c r="H944" s="146"/>
      <c r="I944" s="67"/>
    </row>
    <row r="945">
      <c r="C945" s="67"/>
      <c r="H945" s="146"/>
      <c r="I945" s="67"/>
    </row>
    <row r="946">
      <c r="C946" s="67"/>
      <c r="H946" s="146"/>
      <c r="I946" s="67"/>
    </row>
    <row r="947">
      <c r="C947" s="67"/>
      <c r="H947" s="146"/>
      <c r="I947" s="67"/>
    </row>
    <row r="948">
      <c r="C948" s="67"/>
      <c r="H948" s="146"/>
      <c r="I948" s="67"/>
    </row>
    <row r="949">
      <c r="C949" s="67"/>
      <c r="H949" s="146"/>
      <c r="I949" s="67"/>
    </row>
    <row r="950">
      <c r="C950" s="67"/>
      <c r="H950" s="146"/>
      <c r="I950" s="67"/>
    </row>
    <row r="951">
      <c r="C951" s="67"/>
      <c r="H951" s="146"/>
      <c r="I951" s="67"/>
    </row>
    <row r="952">
      <c r="C952" s="67"/>
      <c r="H952" s="146"/>
      <c r="I952" s="67"/>
    </row>
    <row r="953">
      <c r="C953" s="67"/>
      <c r="H953" s="146"/>
      <c r="I953" s="67"/>
    </row>
    <row r="954">
      <c r="C954" s="67"/>
      <c r="H954" s="146"/>
      <c r="I954" s="67"/>
    </row>
    <row r="955">
      <c r="C955" s="67"/>
      <c r="H955" s="146"/>
      <c r="I955" s="67"/>
    </row>
    <row r="956">
      <c r="C956" s="67"/>
      <c r="H956" s="146"/>
      <c r="I956" s="67"/>
    </row>
    <row r="957">
      <c r="C957" s="67"/>
      <c r="H957" s="146"/>
      <c r="I957" s="67"/>
    </row>
    <row r="958">
      <c r="C958" s="67"/>
      <c r="H958" s="146"/>
      <c r="I958" s="67"/>
    </row>
    <row r="959">
      <c r="C959" s="67"/>
      <c r="H959" s="146"/>
      <c r="I959" s="67"/>
    </row>
    <row r="960">
      <c r="C960" s="67"/>
      <c r="H960" s="146"/>
      <c r="I960" s="67"/>
    </row>
    <row r="961">
      <c r="C961" s="67"/>
      <c r="H961" s="146"/>
      <c r="I961" s="67"/>
    </row>
    <row r="962">
      <c r="C962" s="67"/>
      <c r="H962" s="146"/>
      <c r="I962" s="67"/>
    </row>
    <row r="963">
      <c r="C963" s="67"/>
      <c r="H963" s="146"/>
      <c r="I963" s="67"/>
    </row>
    <row r="964">
      <c r="C964" s="67"/>
      <c r="H964" s="146"/>
      <c r="I964" s="67"/>
    </row>
    <row r="965">
      <c r="C965" s="67"/>
      <c r="H965" s="146"/>
      <c r="I965" s="67"/>
    </row>
    <row r="966">
      <c r="C966" s="67"/>
      <c r="H966" s="146"/>
      <c r="I966" s="67"/>
    </row>
    <row r="967">
      <c r="C967" s="67"/>
      <c r="H967" s="146"/>
      <c r="I967" s="67"/>
    </row>
    <row r="968">
      <c r="C968" s="67"/>
      <c r="H968" s="146"/>
      <c r="I968" s="67"/>
    </row>
    <row r="969">
      <c r="C969" s="67"/>
      <c r="H969" s="146"/>
      <c r="I969" s="67"/>
    </row>
    <row r="970">
      <c r="C970" s="67"/>
      <c r="H970" s="146"/>
      <c r="I970" s="67"/>
    </row>
    <row r="971">
      <c r="C971" s="67"/>
      <c r="H971" s="146"/>
      <c r="I971" s="67"/>
    </row>
    <row r="972">
      <c r="C972" s="67"/>
      <c r="H972" s="146"/>
      <c r="I972" s="67"/>
    </row>
    <row r="973">
      <c r="C973" s="67"/>
      <c r="H973" s="146"/>
      <c r="I973" s="67"/>
    </row>
    <row r="974">
      <c r="C974" s="67"/>
      <c r="H974" s="146"/>
      <c r="I974" s="67"/>
    </row>
    <row r="975">
      <c r="C975" s="67"/>
      <c r="H975" s="146"/>
      <c r="I975" s="67"/>
    </row>
    <row r="976">
      <c r="C976" s="67"/>
      <c r="H976" s="146"/>
      <c r="I976" s="67"/>
    </row>
    <row r="977">
      <c r="C977" s="67"/>
      <c r="H977" s="146"/>
      <c r="I977" s="67"/>
    </row>
    <row r="978">
      <c r="C978" s="67"/>
      <c r="H978" s="146"/>
      <c r="I978" s="67"/>
    </row>
    <row r="979">
      <c r="C979" s="67"/>
      <c r="H979" s="146"/>
      <c r="I979" s="67"/>
    </row>
    <row r="980">
      <c r="C980" s="67"/>
      <c r="H980" s="146"/>
      <c r="I980" s="67"/>
    </row>
    <row r="981">
      <c r="C981" s="67"/>
      <c r="H981" s="146"/>
      <c r="I981" s="67"/>
    </row>
    <row r="982">
      <c r="C982" s="67"/>
      <c r="H982" s="146"/>
      <c r="I982" s="67"/>
    </row>
    <row r="983">
      <c r="C983" s="67"/>
      <c r="H983" s="146"/>
      <c r="I983" s="67"/>
    </row>
    <row r="984">
      <c r="C984" s="67"/>
      <c r="H984" s="146"/>
      <c r="I984" s="67"/>
    </row>
    <row r="985">
      <c r="C985" s="67"/>
      <c r="H985" s="146"/>
      <c r="I985" s="67"/>
    </row>
    <row r="986">
      <c r="C986" s="67"/>
      <c r="H986" s="146"/>
      <c r="I986" s="67"/>
    </row>
    <row r="987">
      <c r="C987" s="67"/>
      <c r="H987" s="146"/>
      <c r="I987" s="67"/>
    </row>
    <row r="988">
      <c r="C988" s="67"/>
      <c r="H988" s="146"/>
      <c r="I988" s="67"/>
    </row>
    <row r="989">
      <c r="C989" s="67"/>
      <c r="H989" s="146"/>
      <c r="I989" s="67"/>
    </row>
    <row r="990">
      <c r="C990" s="67"/>
      <c r="H990" s="146"/>
      <c r="I990" s="67"/>
    </row>
    <row r="991">
      <c r="C991" s="67"/>
      <c r="H991" s="146"/>
      <c r="I991" s="67"/>
    </row>
    <row r="992">
      <c r="C992" s="67"/>
      <c r="H992" s="146"/>
      <c r="I992" s="67"/>
    </row>
    <row r="993">
      <c r="C993" s="67"/>
      <c r="H993" s="146"/>
      <c r="I993" s="67"/>
    </row>
    <row r="994">
      <c r="C994" s="67"/>
      <c r="H994" s="146"/>
      <c r="I994" s="67"/>
    </row>
    <row r="995">
      <c r="C995" s="67"/>
      <c r="H995" s="146"/>
      <c r="I995" s="67"/>
    </row>
    <row r="996">
      <c r="C996" s="67"/>
      <c r="H996" s="146"/>
      <c r="I996" s="67"/>
    </row>
    <row r="997">
      <c r="C997" s="67"/>
      <c r="H997" s="146"/>
      <c r="I997" s="67"/>
    </row>
    <row r="998">
      <c r="C998" s="67"/>
      <c r="H998" s="146"/>
      <c r="I998" s="67"/>
    </row>
    <row r="999">
      <c r="C999" s="67"/>
      <c r="H999" s="146"/>
      <c r="I999" s="67"/>
    </row>
    <row r="1000">
      <c r="C1000" s="67"/>
      <c r="H1000" s="146"/>
      <c r="I1000" s="67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3" max="3" width="11.71"/>
    <col customWidth="1" min="4" max="4" width="18.71"/>
    <col customWidth="1" min="5" max="5" width="13.57"/>
    <col customWidth="1" min="6" max="6" width="13.0"/>
    <col customWidth="1" min="7" max="7" width="13.29"/>
    <col customWidth="1" min="8" max="8" width="13.71"/>
    <col customWidth="1" min="9" max="11" width="16.57"/>
    <col customWidth="1" min="12" max="12" width="15.0"/>
    <col customWidth="1" min="13" max="13" width="14.0"/>
    <col customWidth="1" min="15" max="15" width="14.57"/>
    <col customWidth="1" min="16" max="16" width="15.86"/>
  </cols>
  <sheetData>
    <row r="1">
      <c r="A1" s="150" t="s">
        <v>180</v>
      </c>
      <c r="B1" s="150" t="s">
        <v>528</v>
      </c>
      <c r="C1" s="151" t="s">
        <v>604</v>
      </c>
      <c r="D1" s="152" t="str">
        <f>efs!B3&amp;" Production"</f>
        <v>2020 Production</v>
      </c>
      <c r="E1" s="153" t="s">
        <v>605</v>
      </c>
      <c r="F1" s="154" t="s">
        <v>606</v>
      </c>
      <c r="G1" s="154" t="s">
        <v>607</v>
      </c>
      <c r="H1" s="155" t="s">
        <v>608</v>
      </c>
      <c r="I1" s="155" t="s">
        <v>609</v>
      </c>
      <c r="J1" s="155" t="s">
        <v>610</v>
      </c>
      <c r="K1" s="155" t="s">
        <v>611</v>
      </c>
      <c r="L1" s="156" t="s">
        <v>612</v>
      </c>
      <c r="M1" s="156" t="s">
        <v>613</v>
      </c>
      <c r="N1" s="156" t="s">
        <v>614</v>
      </c>
      <c r="O1" s="156" t="s">
        <v>615</v>
      </c>
      <c r="P1" s="156" t="s">
        <v>616</v>
      </c>
    </row>
    <row r="2">
      <c r="A2" s="157" t="s">
        <v>533</v>
      </c>
      <c r="B2" s="158" t="s">
        <v>172</v>
      </c>
      <c r="C2" s="159"/>
      <c r="D2" s="159">
        <f>SUMIF(prod!A$2:A$31,A2,prod!G$2:G$31)</f>
        <v>534302000</v>
      </c>
      <c r="E2" s="160">
        <f>ROUND(D2*efs!$E$42/1000/1000000,2)</f>
        <v>1242.5</v>
      </c>
      <c r="F2" s="161">
        <f>ROUND(D2*efs!$E$49/1000/1000000,4)</f>
        <v>0.1465</v>
      </c>
      <c r="G2" s="161">
        <f>ROUND(D2*efs!$F$49/1000/1000000,4)</f>
        <v>0.0213</v>
      </c>
      <c r="H2" s="162">
        <f>ROUND(D2*efs!F110/1000/1000000,4)</f>
        <v>0.8442</v>
      </c>
      <c r="I2" s="162">
        <f>ROUND(D2*efs!$F$105/1000/1000000,4)</f>
        <v>33.116</v>
      </c>
      <c r="J2" s="162" t="s">
        <v>534</v>
      </c>
      <c r="K2" s="162">
        <f>ROUND(D2*efs!F106/1000/1000000,4)</f>
        <v>28.7187</v>
      </c>
      <c r="L2" s="160">
        <f>ROUND(D2*efs!G107/1000/1000000,2)</f>
        <v>1186.24</v>
      </c>
      <c r="M2" s="160">
        <f>ROUND(I2+K2+L2,2)</f>
        <v>1248.07</v>
      </c>
      <c r="N2" s="160">
        <f>ROUND(H2*efs!$E$32+L2,2)</f>
        <v>1216.63</v>
      </c>
      <c r="O2" s="160">
        <f>ROUND(D2*efs!$F$107*efs!F60/1000/1000000+$H2*efs!C$32,2)</f>
        <v>1736.62</v>
      </c>
      <c r="P2" s="160">
        <f>ROUND(D2*efs!$F$107*efs!G60/1000/1000000+$H2*efs!D$32,2)</f>
        <v>1678.53</v>
      </c>
    </row>
    <row r="3">
      <c r="A3" s="158" t="s">
        <v>535</v>
      </c>
      <c r="B3" s="158" t="s">
        <v>172</v>
      </c>
      <c r="C3" s="159"/>
      <c r="D3" s="159">
        <f>SUMIF(prod!A$2:A$31,A3,prod!G$2:G$31)</f>
        <v>246391712</v>
      </c>
      <c r="E3" s="160">
        <f>ROUND(D3*efs!$E$42/1000/1000000,2)</f>
        <v>572.98</v>
      </c>
      <c r="F3" s="161">
        <f>ROUND(D3*efs!$E$49/1000/1000000,4)</f>
        <v>0.0676</v>
      </c>
      <c r="G3" s="161">
        <f>ROUND(D3*efs!$F$49/1000/1000000,4)</f>
        <v>0.0098</v>
      </c>
      <c r="H3" s="162">
        <f t="shared" ref="H3:I3" si="1">ROUND(SUM(H4:H11),4)</f>
        <v>0.0588</v>
      </c>
      <c r="I3" s="162">
        <f t="shared" si="1"/>
        <v>4.846</v>
      </c>
      <c r="J3" s="162" t="s">
        <v>534</v>
      </c>
      <c r="K3" s="162">
        <f>ROUND(SUM(K4:K11),4)</f>
        <v>27.3627</v>
      </c>
      <c r="L3" s="163">
        <f t="shared" ref="L3:P3" si="2">ROUND(SUM(L4:L11),2)</f>
        <v>458.74</v>
      </c>
      <c r="M3" s="163">
        <f t="shared" si="2"/>
        <v>490.94</v>
      </c>
      <c r="N3" s="163">
        <f t="shared" si="2"/>
        <v>460.85</v>
      </c>
      <c r="O3" s="163">
        <f t="shared" si="2"/>
        <v>466</v>
      </c>
      <c r="P3" s="163">
        <f t="shared" si="2"/>
        <v>459.71</v>
      </c>
    </row>
    <row r="4">
      <c r="A4" s="33" t="s">
        <v>198</v>
      </c>
      <c r="B4" s="72" t="s">
        <v>172</v>
      </c>
      <c r="C4" s="77" t="s">
        <v>548</v>
      </c>
      <c r="D4" s="85">
        <f>SUMIF(prod!A$4:A$31,A4,prod!G$4:G$31)</f>
        <v>145052</v>
      </c>
      <c r="E4" s="86">
        <f>ROUND(D4*efs!$E$42/1000/1000000,2)</f>
        <v>0.34</v>
      </c>
      <c r="F4" s="47">
        <f>ROUND(D4*efs!$E$49/1000/1000000,4)</f>
        <v>0</v>
      </c>
      <c r="G4" s="47">
        <f>ROUND(D4*efs!$F$49/1000/1000000,4)</f>
        <v>0</v>
      </c>
      <c r="H4" s="164">
        <f>ROUND(D4*efs!G$110/1000/1000000,4)</f>
        <v>0</v>
      </c>
      <c r="I4" s="165">
        <f>ROUND(D4*efs!G105/1000/1000000,4)</f>
        <v>0.0433</v>
      </c>
      <c r="J4" s="165" t="s">
        <v>534</v>
      </c>
      <c r="K4" s="165">
        <f>ROUND(D4*efs!G106/1000/1000000,4)</f>
        <v>0.0018</v>
      </c>
      <c r="L4" s="166">
        <f>ROUND(D4*efs!G107/1000/1000000,2)</f>
        <v>0.32</v>
      </c>
      <c r="M4" s="86">
        <f t="shared" ref="M4:M11" si="3">ROUND(I4+K4+L4,2)</f>
        <v>0.37</v>
      </c>
      <c r="N4" s="86">
        <f>ROUND(H4*efs!$E$32+L4,2)</f>
        <v>0.32</v>
      </c>
      <c r="O4" s="166">
        <f>ROUND(D4*efs!$G$107*efs!F60/1000/1000000+$H4*efs!C$32,2)</f>
        <v>0.32</v>
      </c>
      <c r="P4" s="166">
        <f>ROUND(D4*efs!$G$107*efs!G60/1000/1000000+$H4*efs!D$32,2)</f>
        <v>0.32</v>
      </c>
    </row>
    <row r="5">
      <c r="A5" s="33" t="s">
        <v>204</v>
      </c>
      <c r="B5" s="72" t="s">
        <v>172</v>
      </c>
      <c r="C5" s="77" t="s">
        <v>204</v>
      </c>
      <c r="D5" s="85">
        <f>SUMIF(prod!A$4:A$31,A5,prod!G$4:G$31)</f>
        <v>8987084</v>
      </c>
      <c r="E5" s="86">
        <f>ROUND(D5*efs!$E$42/1000/1000000,2)</f>
        <v>20.9</v>
      </c>
      <c r="F5" s="47">
        <f>ROUND(D5*efs!$E$49/1000/1000000,4)</f>
        <v>0.0025</v>
      </c>
      <c r="G5" s="47">
        <f>ROUND(D5*efs!$F$49/1000/1000000,4)</f>
        <v>0.0004</v>
      </c>
      <c r="H5" s="164">
        <f>ROUND(D5*efs!F$110/1000/1000000,4)</f>
        <v>0.0142</v>
      </c>
      <c r="I5" s="165">
        <f>ROUND(D5*efs!F105/1000/1000000,4)</f>
        <v>0.557</v>
      </c>
      <c r="J5" s="165" t="s">
        <v>534</v>
      </c>
      <c r="K5" s="165">
        <f>ROUND(D5*efs!F106/1000/1000000,4)</f>
        <v>0.4831</v>
      </c>
      <c r="L5" s="166">
        <f>ROUND(D5*efs!F107/1000/1000000,2)</f>
        <v>27.88</v>
      </c>
      <c r="M5" s="86">
        <f t="shared" si="3"/>
        <v>28.92</v>
      </c>
      <c r="N5" s="86">
        <f>ROUND(H5*efs!$E$32+L5,2)</f>
        <v>28.39</v>
      </c>
      <c r="O5" s="166">
        <f>ROUND(D5*efs!$F$107*efs!F60/1000/1000000+$H5*efs!C$32,2)</f>
        <v>29.21</v>
      </c>
      <c r="P5" s="166">
        <f>ROUND(D5*efs!$F$107*efs!G60/1000/1000000+$H5*efs!D$32,2)</f>
        <v>28.23</v>
      </c>
    </row>
    <row r="6">
      <c r="A6" s="33" t="s">
        <v>250</v>
      </c>
      <c r="B6" s="72" t="s">
        <v>172</v>
      </c>
      <c r="C6" s="77" t="s">
        <v>250</v>
      </c>
      <c r="D6" s="85">
        <f>SUMIF(prod!A$4:A$31,A6,prod!G$4:G$31)</f>
        <v>13407510</v>
      </c>
      <c r="E6" s="86">
        <f>ROUND(D6*efs!$E$42/1000/1000000,2)</f>
        <v>31.18</v>
      </c>
      <c r="F6" s="47">
        <f>ROUND(D6*efs!$E$49/1000/1000000,4)</f>
        <v>0.0037</v>
      </c>
      <c r="G6" s="47">
        <f>ROUND(D6*efs!$F$49/1000/1000000,4)</f>
        <v>0.0005</v>
      </c>
      <c r="H6" s="164">
        <f>ROUND(D6*efs!D$110/1000/1000000,4)</f>
        <v>0.002</v>
      </c>
      <c r="I6" s="165">
        <f>ROUND(D6*efs!D105/1000/1000000,4)</f>
        <v>0.1995</v>
      </c>
      <c r="J6" s="165" t="s">
        <v>534</v>
      </c>
      <c r="K6" s="165">
        <f>ROUND(D6*efs!D106/1000/1000000,4)</f>
        <v>1.5837</v>
      </c>
      <c r="L6" s="166">
        <f>ROUND(D6*efs!D107/1000/1000000,2)</f>
        <v>23.77</v>
      </c>
      <c r="M6" s="86">
        <f t="shared" si="3"/>
        <v>25.55</v>
      </c>
      <c r="N6" s="86">
        <f>ROUND(H6*efs!$E$32+L6,2)</f>
        <v>23.84</v>
      </c>
      <c r="O6" s="166">
        <f>ROUND(D6*efs!$D$107*efs!F60/1000/1000000+$H6*efs!C$32,2)</f>
        <v>24.06</v>
      </c>
      <c r="P6" s="166">
        <f>ROUND(D6*efs!$D$107*efs!G60/1000/1000000+$H6*efs!D$32,2)</f>
        <v>23.8</v>
      </c>
    </row>
    <row r="7">
      <c r="A7" s="33" t="s">
        <v>194</v>
      </c>
      <c r="B7" s="72" t="s">
        <v>172</v>
      </c>
      <c r="C7" s="77" t="s">
        <v>250</v>
      </c>
      <c r="D7" s="85">
        <f>SUMIF(prod!A$4:A$31,A7,prod!G$4:G$31)</f>
        <v>2996726</v>
      </c>
      <c r="E7" s="86">
        <f>ROUND(D7*efs!$E$42/1000/1000000,2)</f>
        <v>6.97</v>
      </c>
      <c r="F7" s="47">
        <f>ROUND(D7*efs!$E$49/1000/1000000,4)</f>
        <v>0.0008</v>
      </c>
      <c r="G7" s="47">
        <f>ROUND(D7*efs!$F$49/1000/1000000,4)</f>
        <v>0.0001</v>
      </c>
      <c r="H7" s="164">
        <f>ROUND(D7*efs!D$110/1000/1000000,4)</f>
        <v>0.0004</v>
      </c>
      <c r="I7" s="165">
        <f>ROUND(D7*efs!D105/1000/1000000,4)</f>
        <v>0.0446</v>
      </c>
      <c r="J7" s="165" t="s">
        <v>534</v>
      </c>
      <c r="K7" s="165">
        <f>ROUND(D7*efs!D106/1000/1000000,4)</f>
        <v>0.354</v>
      </c>
      <c r="L7" s="166">
        <f>ROUND(D7*efs!D107/1000/1000000,2)</f>
        <v>5.31</v>
      </c>
      <c r="M7" s="86">
        <f t="shared" si="3"/>
        <v>5.71</v>
      </c>
      <c r="N7" s="86">
        <f>ROUND(H7*efs!$E$32+L7,2)</f>
        <v>5.32</v>
      </c>
      <c r="O7" s="166">
        <f>ROUND(D7*efs!$D$107*efs!F60/1000/1000000+$H7*efs!C$32,2)</f>
        <v>5.37</v>
      </c>
      <c r="P7" s="166">
        <f>ROUND(D7*efs!$D$107*efs!G60/1000/1000000+$H7*efs!D$32,2)</f>
        <v>5.32</v>
      </c>
    </row>
    <row r="8">
      <c r="A8" s="33" t="s">
        <v>206</v>
      </c>
      <c r="B8" s="72" t="s">
        <v>172</v>
      </c>
      <c r="C8" s="77" t="s">
        <v>206</v>
      </c>
      <c r="D8" s="85">
        <f>SUMIF(prod!A$4:A$31,A8,prod!G$4:G$31)</f>
        <v>1963242</v>
      </c>
      <c r="E8" s="86">
        <f>ROUND(D8*efs!$E$42/1000/1000000,2)</f>
        <v>4.57</v>
      </c>
      <c r="F8" s="47">
        <f>ROUND(D8*efs!$E$49/1000/1000000,4)</f>
        <v>0.0005</v>
      </c>
      <c r="G8" s="47">
        <f>ROUND(D8*efs!$F$49/1000/1000000,4)</f>
        <v>0.0001</v>
      </c>
      <c r="H8" s="164">
        <f>ROUND(D8*efs!G$110/1000/1000000,4)</f>
        <v>0</v>
      </c>
      <c r="I8" s="165">
        <f>ROUND(D8*efs!G105/1000/1000000,4)</f>
        <v>0.5863</v>
      </c>
      <c r="J8" s="165" t="s">
        <v>534</v>
      </c>
      <c r="K8" s="165">
        <f>ROUND(D8*efs!G106/1000/1000000,4)</f>
        <v>0.0247</v>
      </c>
      <c r="L8" s="166">
        <f>ROUND(D8*efs!G107/1000/1000000,2)</f>
        <v>4.36</v>
      </c>
      <c r="M8" s="86">
        <f t="shared" si="3"/>
        <v>4.97</v>
      </c>
      <c r="N8" s="86">
        <f>ROUND(H8*efs!$E$32+L8,2)</f>
        <v>4.36</v>
      </c>
      <c r="O8" s="166">
        <f>ROUND(D8*efs!$G$107*efs!F60/1000/1000000+$H8*efs!C$32,2)</f>
        <v>4.38</v>
      </c>
      <c r="P8" s="166">
        <f>ROUND(D8*efs!$G$107*efs!G60/1000/1000000+$H8*efs!D$32,2)</f>
        <v>4.35</v>
      </c>
    </row>
    <row r="9">
      <c r="A9" s="33" t="s">
        <v>200</v>
      </c>
      <c r="B9" s="72" t="s">
        <v>172</v>
      </c>
      <c r="C9" s="77" t="s">
        <v>206</v>
      </c>
      <c r="D9" s="85">
        <f>SUMIF(prod!A$4:A$31,A9,prod!G$4:G$31)</f>
        <v>74201</v>
      </c>
      <c r="E9" s="86">
        <f>ROUND(D9*efs!$E$42/1000/1000000,2)</f>
        <v>0.17</v>
      </c>
      <c r="F9" s="47">
        <f>ROUND(D9*efs!$E$49/1000/1000000,4)</f>
        <v>0</v>
      </c>
      <c r="G9" s="47">
        <f>ROUND(D9*efs!$F$49/1000/1000000,4)</f>
        <v>0</v>
      </c>
      <c r="H9" s="164">
        <f>ROUND(D9*efs!G$110/1000/1000000,4)</f>
        <v>0</v>
      </c>
      <c r="I9" s="165">
        <f>ROUND(D9*efs!G105/1000/1000000,4)</f>
        <v>0.0222</v>
      </c>
      <c r="J9" s="165" t="s">
        <v>534</v>
      </c>
      <c r="K9" s="165">
        <f>ROUND(D9*efs!G106/1000/1000000,4)</f>
        <v>0.0009</v>
      </c>
      <c r="L9" s="166">
        <f>ROUND(D9*efs!G107/1000/1000000,2)</f>
        <v>0.16</v>
      </c>
      <c r="M9" s="86">
        <f t="shared" si="3"/>
        <v>0.18</v>
      </c>
      <c r="N9" s="86">
        <f>ROUND(H9*efs!$E$32+L9,2)</f>
        <v>0.16</v>
      </c>
      <c r="O9" s="166">
        <f>ROUND(D9*efs!$G$107*efs!F60/1000/1000000+$H9*efs!C$32,2)</f>
        <v>0.17</v>
      </c>
      <c r="P9" s="166">
        <f>ROUND(D9*efs!$G$107*efs!G60/1000/1000000+$H9*efs!D$32,2)</f>
        <v>0.16</v>
      </c>
    </row>
    <row r="10">
      <c r="A10" s="33" t="s">
        <v>196</v>
      </c>
      <c r="B10" s="72" t="s">
        <v>172</v>
      </c>
      <c r="C10" s="77" t="s">
        <v>196</v>
      </c>
      <c r="D10" s="85">
        <f>SUMIF(prod!A$4:A$31,A10,prod!G$4:G$31)</f>
        <v>12241079</v>
      </c>
      <c r="E10" s="86">
        <f>ROUND(D10*efs!$E$42/1000/1000000,2)</f>
        <v>28.47</v>
      </c>
      <c r="F10" s="47">
        <f>ROUND(D10*efs!$E$49/1000/1000000,4)</f>
        <v>0.0034</v>
      </c>
      <c r="G10" s="47">
        <f>ROUND(D10*efs!$F$49/1000/1000000,4)</f>
        <v>0.0005</v>
      </c>
      <c r="H10" s="164">
        <f>ROUND(D10*efs!E$110/1000/1000000,4)</f>
        <v>0.0119</v>
      </c>
      <c r="I10" s="165">
        <f>ROUND(D10*efs!E105/1000/1000000,4)</f>
        <v>0.3192</v>
      </c>
      <c r="J10" s="165" t="s">
        <v>534</v>
      </c>
      <c r="K10" s="165">
        <f>ROUND(D10*efs!E106/1000/1000000,4)</f>
        <v>0.5136</v>
      </c>
      <c r="L10" s="166">
        <f>ROUND(D10*efs!E107/1000/1000000,2)</f>
        <v>30.63</v>
      </c>
      <c r="M10" s="86">
        <f t="shared" si="3"/>
        <v>31.46</v>
      </c>
      <c r="N10" s="86">
        <f>ROUND(H10*efs!$E$32+L10,2)</f>
        <v>31.06</v>
      </c>
      <c r="O10" s="166">
        <f>ROUND(D10*efs!$E$107*efs!F60/1000/1000000+$H10*efs!C$32,2)</f>
        <v>31.79</v>
      </c>
      <c r="P10" s="166">
        <f>ROUND(D10*efs!$E$107*efs!G60/1000/1000000+$H10*efs!D$32,2)</f>
        <v>30.92</v>
      </c>
    </row>
    <row r="11">
      <c r="A11" s="33" t="s">
        <v>187</v>
      </c>
      <c r="B11" s="72" t="s">
        <v>172</v>
      </c>
      <c r="C11" s="77" t="s">
        <v>187</v>
      </c>
      <c r="D11" s="85">
        <f>SUMIF(prod!A$4:A$31,A11,prod!G$4:G$31)</f>
        <v>206576818</v>
      </c>
      <c r="E11" s="86">
        <f>ROUND(D11*efs!$E$42/1000/1000000,2)</f>
        <v>480.39</v>
      </c>
      <c r="F11" s="47">
        <f>ROUND(D11*efs!$E$49/1000/1000000,4)</f>
        <v>0.0566</v>
      </c>
      <c r="G11" s="47">
        <f>ROUND(D11*efs!$F$49/1000/1000000,4)</f>
        <v>0.0082</v>
      </c>
      <c r="H11" s="164">
        <f>ROUND(D11*efs!D$110/1000/1000000,4)</f>
        <v>0.0303</v>
      </c>
      <c r="I11" s="165">
        <f>ROUND(D11*efs!D105/1000/1000000,4)</f>
        <v>3.0739</v>
      </c>
      <c r="J11" s="165" t="s">
        <v>534</v>
      </c>
      <c r="K11" s="165">
        <f>ROUND(D11*efs!D106/1000/1000000,4)</f>
        <v>24.4009</v>
      </c>
      <c r="L11" s="166">
        <f>ROUND(D11*efs!D107/1000/1000000,2)</f>
        <v>366.31</v>
      </c>
      <c r="M11" s="86">
        <f t="shared" si="3"/>
        <v>393.78</v>
      </c>
      <c r="N11" s="86">
        <f>ROUND(H11*efs!$E$32+L11,2)</f>
        <v>367.4</v>
      </c>
      <c r="O11" s="166">
        <f>ROUND(D11*efs!$D$107*efs!F60/1000/1000000+$H11*efs!C$32,2)</f>
        <v>370.7</v>
      </c>
      <c r="P11" s="166">
        <f>ROUND(D11*efs!$D$107*efs!G60/1000/1000000+$H11*efs!D$32,2)</f>
        <v>366.61</v>
      </c>
    </row>
    <row r="12">
      <c r="A12" s="157" t="s">
        <v>533</v>
      </c>
      <c r="B12" s="158" t="s">
        <v>173</v>
      </c>
      <c r="C12" s="159"/>
      <c r="D12" s="159">
        <f>SUMIF(prod!A$32:A$61,A12,prod!G$32:G$61)</f>
        <v>4140738000</v>
      </c>
      <c r="E12" s="160">
        <f>ROUND(D12*42*efs!$E$43/1000/1000000,2)</f>
        <v>1788.94</v>
      </c>
      <c r="F12" s="161">
        <f>ROUND(D12*42*efs!$E$50/1000/1000000,4)</f>
        <v>0.072</v>
      </c>
      <c r="G12" s="161">
        <f>ROUND(D12*42*efs!$F$50/1000/1000000,4)</f>
        <v>0.0144</v>
      </c>
      <c r="H12" s="162">
        <f>ROUND(D12*efs!$F$19*efs!$D$68/1000/1000/1000000, 4)</f>
        <v>5.52</v>
      </c>
      <c r="I12" s="167">
        <f>ROUND($D12*efs!$F$19*efs!$F$82/1000/1000/1000000, 4)</f>
        <v>329.1736</v>
      </c>
      <c r="J12" s="162">
        <f>ROUND($D12*efs!$F$19*efs!$F$83/1000/1000/1000000, 4)</f>
        <v>196.1618</v>
      </c>
      <c r="K12" s="162">
        <f>ROUND($D12*efs!$F$19*efs!$F$84/1000/1000/1000000, 4)</f>
        <v>42.0085</v>
      </c>
      <c r="L12" s="160">
        <f>Round(D12*42*efs!$H$57/1000/1000000,2)</f>
        <v>1795.82</v>
      </c>
      <c r="M12" s="160">
        <f t="shared" ref="M12:M66" si="4">ROUND(I12+J12+K12+L12,2)</f>
        <v>2363.16</v>
      </c>
      <c r="N12" s="160">
        <f>ROUND(H12*efs!$E$32+L12,2)</f>
        <v>1994.54</v>
      </c>
      <c r="O12" s="160">
        <f>ROUND($D12*42*efs!F$57/1000/1000000+$H12*efs!C$32,2)</f>
        <v>2262.47</v>
      </c>
      <c r="P12" s="160">
        <f>ROUND($D12*42*efs!G$57/1000/1000000+$H12*efs!D$32,2)</f>
        <v>1949.33</v>
      </c>
    </row>
    <row r="13">
      <c r="A13" s="158" t="s">
        <v>535</v>
      </c>
      <c r="B13" s="158" t="s">
        <v>173</v>
      </c>
      <c r="C13" s="159"/>
      <c r="D13" s="159">
        <f>SUMIF(prod!A$32:A$61,A13,prod!G$32:G$61)</f>
        <v>314421357</v>
      </c>
      <c r="E13" s="160">
        <f>ROUND(D13*42*efs!$E$43/1000/1000000,2)</f>
        <v>135.84</v>
      </c>
      <c r="F13" s="161">
        <f>ROUND(D13*42*efs!$E$50/1000/1000000,4)</f>
        <v>0.0055</v>
      </c>
      <c r="G13" s="161">
        <f>ROUND(D13*42*efs!$F$50/1000/1000000,4)</f>
        <v>0.0011</v>
      </c>
      <c r="H13" s="162">
        <f>ROUND(D13*efs!$F$19*efs!$F$75/1000/1000/1000000, 4)</f>
        <v>0.3489</v>
      </c>
      <c r="I13" s="167">
        <f>ROUND($D13*efs!$F$19*efs!$F$82/1000/1000/1000000, 4)</f>
        <v>24.9954</v>
      </c>
      <c r="J13" s="162">
        <f>ROUND($D13*efs!$F$19*efs!$F$83/1000/1000/1000000, 4)</f>
        <v>14.8953</v>
      </c>
      <c r="K13" s="162">
        <f>ROUND($D13*efs!$F$19*efs!$F$84/1000/1000/1000000, 4)</f>
        <v>3.1899</v>
      </c>
      <c r="L13" s="160">
        <f>Round(D13*42*efs!$H$57/1000/1000000,2)</f>
        <v>136.36</v>
      </c>
      <c r="M13" s="160">
        <f t="shared" si="4"/>
        <v>179.44</v>
      </c>
      <c r="N13" s="160">
        <f>ROUND(H13*efs!$E$32+L13,2)</f>
        <v>148.92</v>
      </c>
      <c r="O13" s="160">
        <f>ROUND($D13*42*efs!F$57/1000/1000000+$H13*efs!C$32,2)</f>
        <v>165.9</v>
      </c>
      <c r="P13" s="160">
        <f>ROUND($D13*42*efs!G$57/1000/1000000+$H13*efs!D$32,2)</f>
        <v>146.05</v>
      </c>
    </row>
    <row r="14">
      <c r="A14" s="33" t="s">
        <v>234</v>
      </c>
      <c r="B14" s="72" t="s">
        <v>173</v>
      </c>
      <c r="C14" s="77" t="s">
        <v>234</v>
      </c>
      <c r="D14" s="85">
        <f>SUMIF(prod!A$4:A$31,A14,prod!G$34:G$61)</f>
        <v>952457</v>
      </c>
      <c r="E14" s="86">
        <f>ROUND(D14*42*efs!$E$43/1000/1000000,2)</f>
        <v>0.41</v>
      </c>
      <c r="F14" s="47">
        <f>ROUND(D14*42*efs!$E$50/1000/1000000,4)</f>
        <v>0</v>
      </c>
      <c r="G14" s="47">
        <f>ROUND(D14*42*efs!$F$50/1000/1000000,4)</f>
        <v>0</v>
      </c>
      <c r="H14" s="165">
        <f>ROUND(D14*efs!$F$19*efs!$F$75/1000/1000/1000000, 4)</f>
        <v>0.0011</v>
      </c>
      <c r="I14" s="165">
        <f>ROUND($D14*efs!$F$19*efs!$F$82/1000/1000/1000000, 4)</f>
        <v>0.0757</v>
      </c>
      <c r="J14" s="165">
        <f>ROUND($D14*efs!$F$19*efs!$F$83/1000/1000/1000000, 4)</f>
        <v>0.0451</v>
      </c>
      <c r="K14" s="165">
        <f>ROUND($D14*efs!$F$19*efs!$F$84/1000/1000/1000000, 4)</f>
        <v>0.0097</v>
      </c>
      <c r="L14" s="86">
        <f>Round(D14*42*efs!$H$57/1000/1000000,2)</f>
        <v>0.41</v>
      </c>
      <c r="M14" s="86">
        <f t="shared" si="4"/>
        <v>0.54</v>
      </c>
      <c r="N14" s="86">
        <f>ROUND(H14*efs!$E$32+L14,2)</f>
        <v>0.45</v>
      </c>
      <c r="O14" s="86">
        <f>ROUND(D14*42*efs!$F$57/1000/1000000+H14*efs!$C$32,2)</f>
        <v>0.51</v>
      </c>
      <c r="P14" s="86">
        <f>ROUND(D14*42*efs!$G$57/1000/1000000+H14*efs!$D$32,2)</f>
        <v>0.44</v>
      </c>
      <c r="Q14" s="19"/>
    </row>
    <row r="15">
      <c r="A15" s="33" t="s">
        <v>198</v>
      </c>
      <c r="B15" s="72" t="s">
        <v>173</v>
      </c>
      <c r="C15" s="77" t="s">
        <v>548</v>
      </c>
      <c r="D15" s="85">
        <f>SUMIF(prod!A$4:A$31,A15,prod!G$34:G$61)</f>
        <v>17410</v>
      </c>
      <c r="E15" s="86">
        <f>ROUND(D15*42*efs!$E$43/1000/1000000,2)</f>
        <v>0.01</v>
      </c>
      <c r="F15" s="47">
        <f>ROUND(D15*42*efs!$E$50/1000/1000000,4)</f>
        <v>0</v>
      </c>
      <c r="G15" s="47">
        <f>ROUND(D15*42*efs!$F$50/1000/1000000,4)</f>
        <v>0</v>
      </c>
      <c r="H15" s="165">
        <f>ROUND(D15*efs!$F$19*efs!$F$75/1000/1000/1000000, 4)</f>
        <v>0</v>
      </c>
      <c r="I15" s="165">
        <f>ROUND($D15*efs!$F$19*efs!$F$82/1000/1000/1000000, 4)</f>
        <v>0.0014</v>
      </c>
      <c r="J15" s="165">
        <f>ROUND($D15*efs!$F$19*efs!$F$83/1000/1000/1000000, 4)</f>
        <v>0.0008</v>
      </c>
      <c r="K15" s="165">
        <f>ROUND($D15*efs!$F$19*efs!$F$84/1000/1000/1000000, 4)</f>
        <v>0.0002</v>
      </c>
      <c r="L15" s="86">
        <f>Round(D15*42*efs!$H$57/1000/1000000,2)</f>
        <v>0.01</v>
      </c>
      <c r="M15" s="86">
        <f t="shared" si="4"/>
        <v>0.01</v>
      </c>
      <c r="N15" s="86">
        <f>ROUND(H15*efs!$E$32+L15,2)</f>
        <v>0.01</v>
      </c>
      <c r="O15" s="86">
        <f>ROUND(D15*42*efs!$F$57/1000/1000000+H15*efs!$C$32,2)</f>
        <v>0.01</v>
      </c>
      <c r="P15" s="86">
        <f>ROUND(D15*42*efs!$G$57/1000/1000000+H15*efs!$D$32,2)</f>
        <v>0.01</v>
      </c>
      <c r="Q15" s="19"/>
    </row>
    <row r="16">
      <c r="A16" s="33" t="s">
        <v>231</v>
      </c>
      <c r="B16" s="72" t="s">
        <v>173</v>
      </c>
      <c r="C16" s="77" t="s">
        <v>548</v>
      </c>
      <c r="D16" s="85">
        <f>SUMIF(prod!A$4:A$31,A16,prod!G$34:G$61)</f>
        <v>3</v>
      </c>
      <c r="E16" s="86">
        <f>ROUND(D16*42*efs!$E$43/1000/1000000,2)</f>
        <v>0</v>
      </c>
      <c r="F16" s="47">
        <f>ROUND(D16*42*efs!$E$50/1000/1000000,4)</f>
        <v>0</v>
      </c>
      <c r="G16" s="47">
        <f>ROUND(D16*42*efs!$F$50/1000/1000000,4)</f>
        <v>0</v>
      </c>
      <c r="H16" s="165">
        <f>ROUND(D16*efs!$F$19*efs!$F$75/1000/1000/1000000, 4)</f>
        <v>0</v>
      </c>
      <c r="I16" s="165">
        <f>ROUND($D16*efs!$F$19*efs!$F$82/1000/1000/1000000, 4)</f>
        <v>0</v>
      </c>
      <c r="J16" s="165">
        <f>ROUND($D16*efs!$F$19*efs!$F$83/1000/1000/1000000, 4)</f>
        <v>0</v>
      </c>
      <c r="K16" s="165">
        <f>ROUND($D16*efs!$F$19*efs!$F$84/1000/1000/1000000, 4)</f>
        <v>0</v>
      </c>
      <c r="L16" s="86">
        <f>Round(D16*42*efs!$H$57/1000/1000000,2)</f>
        <v>0</v>
      </c>
      <c r="M16" s="86">
        <f t="shared" si="4"/>
        <v>0</v>
      </c>
      <c r="N16" s="86">
        <f>ROUND(H16*efs!$E$32+L16,2)</f>
        <v>0</v>
      </c>
      <c r="O16" s="86">
        <f>ROUND(D16*42*efs!$F$57/1000/1000000+H16*efs!$C$32,2)</f>
        <v>0</v>
      </c>
      <c r="P16" s="86">
        <f>ROUND(D16*42*efs!$G$57/1000/1000000+H16*efs!$D$32,2)</f>
        <v>0</v>
      </c>
      <c r="Q16" s="19"/>
    </row>
    <row r="17">
      <c r="A17" s="33" t="s">
        <v>300</v>
      </c>
      <c r="B17" s="72" t="s">
        <v>173</v>
      </c>
      <c r="C17" s="77" t="s">
        <v>300</v>
      </c>
      <c r="D17" s="85">
        <f>SUMIF(prod!A$4:A$31,A17,prod!G$34:G$61)</f>
        <v>9507307</v>
      </c>
      <c r="E17" s="86">
        <f>ROUND(D17*42*efs!$E$43/1000/1000000,2)</f>
        <v>4.11</v>
      </c>
      <c r="F17" s="47">
        <f>ROUND(D17*42*efs!$E$50/1000/1000000,4)</f>
        <v>0.0002</v>
      </c>
      <c r="G17" s="47">
        <f>ROUND(D17*42*efs!$F$50/1000/1000000,4)</f>
        <v>0</v>
      </c>
      <c r="H17" s="165">
        <f>ROUND(D17*efs!$F$19*efs!$F$75/1000/1000/1000000, 4)</f>
        <v>0.0105</v>
      </c>
      <c r="I17" s="165">
        <f>ROUND($D17*efs!$F$19*efs!$F$82/1000/1000/1000000, 4)</f>
        <v>0.7558</v>
      </c>
      <c r="J17" s="165">
        <f>ROUND($D17*efs!$F$19*efs!$F$83/1000/1000/1000000, 4)</f>
        <v>0.4504</v>
      </c>
      <c r="K17" s="165">
        <f>ROUND($D17*efs!$F$19*efs!$F$84/1000/1000/1000000, 4)</f>
        <v>0.0965</v>
      </c>
      <c r="L17" s="86">
        <f>Round(D17*42*efs!$H$57/1000/1000000,2)</f>
        <v>4.12</v>
      </c>
      <c r="M17" s="86">
        <f t="shared" si="4"/>
        <v>5.42</v>
      </c>
      <c r="N17" s="86">
        <f>ROUND(H17*efs!$E$32+L17,2)</f>
        <v>4.5</v>
      </c>
      <c r="O17" s="86">
        <f>ROUND(D17*42*efs!$F$57/1000/1000000+H17*efs!$C$32,2)</f>
        <v>5.01</v>
      </c>
      <c r="P17" s="86">
        <f>ROUND(D17*42*efs!$G$57/1000/1000000+H17*efs!$D$32,2)</f>
        <v>4.41</v>
      </c>
      <c r="Q17" s="19"/>
    </row>
    <row r="18">
      <c r="A18" s="33" t="s">
        <v>204</v>
      </c>
      <c r="B18" s="72" t="s">
        <v>173</v>
      </c>
      <c r="C18" s="77" t="s">
        <v>204</v>
      </c>
      <c r="D18" s="85">
        <f>SUMIF(prod!A$4:A$31,A18,prod!G$34:G$61)</f>
        <v>6572944</v>
      </c>
      <c r="E18" s="86">
        <f>ROUND(D18*42*efs!$E$43/1000/1000000,2)</f>
        <v>2.84</v>
      </c>
      <c r="F18" s="47">
        <f>ROUND(D18*42*efs!$E$50/1000/1000000,4)</f>
        <v>0.0001</v>
      </c>
      <c r="G18" s="47">
        <f>ROUND(D18*42*efs!$F$50/1000/1000000,4)</f>
        <v>0</v>
      </c>
      <c r="H18" s="165">
        <f>ROUND(D18*efs!$F$19*efs!$F$75/1000/1000/1000000, 4)</f>
        <v>0.0073</v>
      </c>
      <c r="I18" s="165">
        <f>ROUND($D18*efs!$F$19*efs!$F$82/1000/1000/1000000, 4)</f>
        <v>0.5225</v>
      </c>
      <c r="J18" s="165">
        <f>ROUND($D18*efs!$F$19*efs!$F$83/1000/1000/1000000, 4)</f>
        <v>0.3114</v>
      </c>
      <c r="K18" s="165">
        <f>ROUND($D18*efs!$F$19*efs!$F$84/1000/1000/1000000, 4)</f>
        <v>0.0667</v>
      </c>
      <c r="L18" s="86">
        <f>Round(D18*42*efs!$H$57/1000/1000000,2)</f>
        <v>2.85</v>
      </c>
      <c r="M18" s="86">
        <f t="shared" si="4"/>
        <v>3.75</v>
      </c>
      <c r="N18" s="86">
        <f>ROUND(H18*efs!$E$32+L18,2)</f>
        <v>3.11</v>
      </c>
      <c r="O18" s="86">
        <f>ROUND(D18*42*efs!$F$57/1000/1000000+H18*efs!$C$32,2)</f>
        <v>3.47</v>
      </c>
      <c r="P18" s="86">
        <f>ROUND(D18*42*efs!$G$57/1000/1000000+H18*efs!$D$32,2)</f>
        <v>3.05</v>
      </c>
      <c r="Q18" s="19"/>
    </row>
    <row r="19">
      <c r="A19" s="33" t="s">
        <v>363</v>
      </c>
      <c r="B19" s="72" t="s">
        <v>173</v>
      </c>
      <c r="C19" s="77" t="s">
        <v>363</v>
      </c>
      <c r="D19" s="85">
        <f>SUMIF(prod!A$4:A$31,A19,prod!G$34:G$61)</f>
        <v>164</v>
      </c>
      <c r="E19" s="86">
        <f>ROUND(D19*42*efs!$E$43/1000/1000000,2)</f>
        <v>0</v>
      </c>
      <c r="F19" s="47">
        <f>ROUND(D19*42*efs!$E$50/1000/1000000,4)</f>
        <v>0</v>
      </c>
      <c r="G19" s="47">
        <f>ROUND(D19*42*efs!$F$50/1000/1000000,4)</f>
        <v>0</v>
      </c>
      <c r="H19" s="165">
        <f>ROUND(D19*efs!$F$19*efs!$F$75/1000/1000/1000000, 4)</f>
        <v>0</v>
      </c>
      <c r="I19" s="165">
        <f>ROUND($D19*efs!$F$19*efs!$F$82/1000/1000/1000000, 4)</f>
        <v>0</v>
      </c>
      <c r="J19" s="165">
        <f>ROUND($D19*efs!$F$19*efs!$F$83/1000/1000/1000000, 4)</f>
        <v>0</v>
      </c>
      <c r="K19" s="165">
        <f>ROUND($D19*efs!$F$19*efs!$F$84/1000/1000/1000000, 4)</f>
        <v>0</v>
      </c>
      <c r="L19" s="86">
        <f>Round(D19*42*efs!$H$57/1000/1000000,2)</f>
        <v>0</v>
      </c>
      <c r="M19" s="86">
        <f t="shared" si="4"/>
        <v>0</v>
      </c>
      <c r="N19" s="86">
        <f>ROUND(H19*efs!$E$32+L19,2)</f>
        <v>0</v>
      </c>
      <c r="O19" s="86">
        <f>ROUND(D19*42*efs!$F$57/1000/1000000+H19*efs!$C$32,2)</f>
        <v>0</v>
      </c>
      <c r="P19" s="86">
        <f>ROUND(D19*42*efs!$G$57/1000/1000000+H19*efs!$D$32,2)</f>
        <v>0</v>
      </c>
      <c r="Q19" s="19"/>
    </row>
    <row r="20">
      <c r="A20" s="33" t="s">
        <v>244</v>
      </c>
      <c r="B20" s="72" t="s">
        <v>173</v>
      </c>
      <c r="C20" s="77" t="s">
        <v>548</v>
      </c>
      <c r="D20" s="85">
        <f>SUMIF(prod!A$4:A$31,A20,prod!G$34:G$61)</f>
        <v>8579</v>
      </c>
      <c r="E20" s="86">
        <f>ROUND(D20*42*efs!$E$43/1000/1000000,2)</f>
        <v>0</v>
      </c>
      <c r="F20" s="47">
        <f>ROUND(D20*42*efs!$E$50/1000/1000000,4)</f>
        <v>0</v>
      </c>
      <c r="G20" s="47">
        <f>ROUND(D20*42*efs!$F$50/1000/1000000,4)</f>
        <v>0</v>
      </c>
      <c r="H20" s="165">
        <f>ROUND(D20*efs!$F$19*efs!$F$75/1000/1000/1000000, 4)</f>
        <v>0</v>
      </c>
      <c r="I20" s="165">
        <f>ROUND($D20*efs!$F$19*efs!$F$82/1000/1000/1000000, 4)</f>
        <v>0.0007</v>
      </c>
      <c r="J20" s="165">
        <f>ROUND($D20*efs!$F$19*efs!$F$83/1000/1000/1000000, 4)</f>
        <v>0.0004</v>
      </c>
      <c r="K20" s="165">
        <f>ROUND($D20*efs!$F$19*efs!$F$84/1000/1000/1000000, 4)</f>
        <v>0.0001</v>
      </c>
      <c r="L20" s="86">
        <f>Round(D20*42*efs!$H$57/1000/1000000,2)</f>
        <v>0</v>
      </c>
      <c r="M20" s="86">
        <f t="shared" si="4"/>
        <v>0</v>
      </c>
      <c r="N20" s="86">
        <f>ROUND(H20*efs!$E$32+L20,2)</f>
        <v>0</v>
      </c>
      <c r="O20" s="86">
        <f>ROUND(D20*42*efs!$F$57/1000/1000000+H20*efs!$C$32,2)</f>
        <v>0</v>
      </c>
      <c r="P20" s="86">
        <f>ROUND(D20*42*efs!$G$57/1000/1000000+H20*efs!$D$32,2)</f>
        <v>0</v>
      </c>
      <c r="Q20" s="19"/>
    </row>
    <row r="21">
      <c r="A21" s="33" t="s">
        <v>263</v>
      </c>
      <c r="B21" s="72" t="s">
        <v>173</v>
      </c>
      <c r="C21" s="77" t="s">
        <v>206</v>
      </c>
      <c r="D21" s="85">
        <f>SUMIF(prod!A$4:A$31,A21,prod!G$34:G$61)</f>
        <v>101983</v>
      </c>
      <c r="E21" s="86">
        <f>ROUND(D21*42*efs!$E$43/1000/1000000,2)</f>
        <v>0.04</v>
      </c>
      <c r="F21" s="47">
        <f>ROUND(D21*42*efs!$E$50/1000/1000000,4)</f>
        <v>0</v>
      </c>
      <c r="G21" s="47">
        <f>ROUND(D21*42*efs!$F$50/1000/1000000,4)</f>
        <v>0</v>
      </c>
      <c r="H21" s="165">
        <f>ROUND(D21*efs!$F$19*efs!$F$75/1000/1000/1000000, 4)</f>
        <v>0.0001</v>
      </c>
      <c r="I21" s="165">
        <f>ROUND($D21*efs!$F$19*efs!$F$82/1000/1000/1000000, 4)</f>
        <v>0.0081</v>
      </c>
      <c r="J21" s="165">
        <f>ROUND($D21*efs!$F$19*efs!$F$83/1000/1000/1000000, 4)</f>
        <v>0.0048</v>
      </c>
      <c r="K21" s="165">
        <f>ROUND($D21*efs!$F$19*efs!$F$84/1000/1000/1000000, 4)</f>
        <v>0.001</v>
      </c>
      <c r="L21" s="86">
        <f>Round(D21*42*efs!$H$57/1000/1000000,2)</f>
        <v>0.04</v>
      </c>
      <c r="M21" s="86">
        <f t="shared" si="4"/>
        <v>0.05</v>
      </c>
      <c r="N21" s="86">
        <f>ROUND(H21*efs!$E$32+L21,2)</f>
        <v>0.04</v>
      </c>
      <c r="O21" s="86">
        <f>ROUND(D21*42*efs!$F$57/1000/1000000+H21*efs!$C$32,2)</f>
        <v>0.05</v>
      </c>
      <c r="P21" s="86">
        <f>ROUND(D21*42*efs!$G$57/1000/1000000+H21*efs!$D$32,2)</f>
        <v>0.05</v>
      </c>
      <c r="Q21" s="19"/>
    </row>
    <row r="22">
      <c r="A22" s="33" t="s">
        <v>217</v>
      </c>
      <c r="B22" s="72" t="s">
        <v>173</v>
      </c>
      <c r="C22" s="77" t="s">
        <v>548</v>
      </c>
      <c r="D22" s="85">
        <f>SUMIF(prod!A$4:A$31,A22,prod!G$34:G$61)</f>
        <v>3269</v>
      </c>
      <c r="E22" s="86">
        <f>ROUND(D22*42*efs!$E$43/1000/1000000,2)</f>
        <v>0</v>
      </c>
      <c r="F22" s="47">
        <f>ROUND(D22*42*efs!$E$50/1000/1000000,4)</f>
        <v>0</v>
      </c>
      <c r="G22" s="47">
        <f>ROUND(D22*42*efs!$F$50/1000/1000000,4)</f>
        <v>0</v>
      </c>
      <c r="H22" s="165">
        <f>ROUND(D22*efs!$F$19*efs!$F$75/1000/1000/1000000, 4)</f>
        <v>0</v>
      </c>
      <c r="I22" s="165">
        <f>ROUND($D22*efs!$F$19*efs!$F$82/1000/1000/1000000, 4)</f>
        <v>0.0003</v>
      </c>
      <c r="J22" s="165">
        <f>ROUND($D22*efs!$F$19*efs!$F$83/1000/1000/1000000, 4)</f>
        <v>0.0002</v>
      </c>
      <c r="K22" s="165">
        <f>ROUND($D22*efs!$F$19*efs!$F$84/1000/1000/1000000, 4)</f>
        <v>0</v>
      </c>
      <c r="L22" s="86">
        <f>Round(D22*42*efs!$H$57/1000/1000000,2)</f>
        <v>0</v>
      </c>
      <c r="M22" s="86">
        <f t="shared" si="4"/>
        <v>0</v>
      </c>
      <c r="N22" s="86">
        <f>ROUND(H22*efs!$E$32+L22,2)</f>
        <v>0</v>
      </c>
      <c r="O22" s="86">
        <f>ROUND(D22*42*efs!$F$57/1000/1000000+H22*efs!$C$32,2)</f>
        <v>0</v>
      </c>
      <c r="P22" s="86">
        <f>ROUND(D22*42*efs!$G$57/1000/1000000+H22*efs!$D$32,2)</f>
        <v>0</v>
      </c>
      <c r="Q22" s="19"/>
    </row>
    <row r="23">
      <c r="A23" s="33" t="s">
        <v>192</v>
      </c>
      <c r="B23" s="72" t="s">
        <v>173</v>
      </c>
      <c r="C23" s="77" t="s">
        <v>548</v>
      </c>
      <c r="D23" s="85">
        <f>SUMIF(prod!A$4:A$31,A23,prod!G$34:G$61)</f>
        <v>449725</v>
      </c>
      <c r="E23" s="86">
        <f>ROUND(D23*42*efs!$E$43/1000/1000000,2)</f>
        <v>0.19</v>
      </c>
      <c r="F23" s="47">
        <f>ROUND(D23*42*efs!$E$50/1000/1000000,4)</f>
        <v>0</v>
      </c>
      <c r="G23" s="47">
        <f>ROUND(D23*42*efs!$F$50/1000/1000000,4)</f>
        <v>0</v>
      </c>
      <c r="H23" s="165">
        <f>ROUND(D23*efs!$F$19*efs!$F$75/1000/1000/1000000, 4)</f>
        <v>0.0005</v>
      </c>
      <c r="I23" s="165">
        <f>ROUND($D23*efs!$F$19*efs!$F$82/1000/1000/1000000, 4)</f>
        <v>0.0358</v>
      </c>
      <c r="J23" s="165">
        <f>ROUND($D23*efs!$F$19*efs!$F$83/1000/1000/1000000, 4)</f>
        <v>0.0213</v>
      </c>
      <c r="K23" s="165">
        <f>ROUND($D23*efs!$F$19*efs!$F$84/1000/1000/1000000, 4)</f>
        <v>0.0046</v>
      </c>
      <c r="L23" s="86">
        <f>Round(D23*42*efs!$H$57/1000/1000000,2)</f>
        <v>0.2</v>
      </c>
      <c r="M23" s="86">
        <f t="shared" si="4"/>
        <v>0.26</v>
      </c>
      <c r="N23" s="86">
        <f>ROUND(H23*efs!$E$32+L23,2)</f>
        <v>0.22</v>
      </c>
      <c r="O23" s="86">
        <f>ROUND(D23*42*efs!$F$57/1000/1000000+H23*efs!$C$32,2)</f>
        <v>0.24</v>
      </c>
      <c r="P23" s="86">
        <f>ROUND(D23*42*efs!$G$57/1000/1000000+H23*efs!$D$32,2)</f>
        <v>0.21</v>
      </c>
      <c r="Q23" s="19"/>
    </row>
    <row r="24">
      <c r="A24" s="33" t="s">
        <v>202</v>
      </c>
      <c r="B24" s="72" t="s">
        <v>173</v>
      </c>
      <c r="C24" s="77" t="s">
        <v>548</v>
      </c>
      <c r="D24" s="85">
        <f>SUMIF(prod!A$4:A$31,A24,prod!G$34:G$61)</f>
        <v>10333</v>
      </c>
      <c r="E24" s="86">
        <f>ROUND(D24*42*efs!$E$43/1000/1000000,2)</f>
        <v>0</v>
      </c>
      <c r="F24" s="47">
        <f>ROUND(D24*42*efs!$E$50/1000/1000000,4)</f>
        <v>0</v>
      </c>
      <c r="G24" s="47">
        <f>ROUND(D24*42*efs!$F$50/1000/1000000,4)</f>
        <v>0</v>
      </c>
      <c r="H24" s="165">
        <f>ROUND(D24*efs!$F$19*efs!$F$75/1000/1000/1000000, 4)</f>
        <v>0</v>
      </c>
      <c r="I24" s="165">
        <f>ROUND($D24*efs!$F$19*efs!$F$82/1000/1000/1000000, 4)</f>
        <v>0.0008</v>
      </c>
      <c r="J24" s="165">
        <f>ROUND($D24*efs!$F$19*efs!$F$83/1000/1000/1000000, 4)</f>
        <v>0.0005</v>
      </c>
      <c r="K24" s="165">
        <f>ROUND($D24*efs!$F$19*efs!$F$84/1000/1000/1000000, 4)</f>
        <v>0.0001</v>
      </c>
      <c r="L24" s="86">
        <f>Round(D24*42*efs!$H$57/1000/1000000,2)</f>
        <v>0</v>
      </c>
      <c r="M24" s="86">
        <f t="shared" si="4"/>
        <v>0</v>
      </c>
      <c r="N24" s="86">
        <f>ROUND(H24*efs!$E$32+L24,2)</f>
        <v>0</v>
      </c>
      <c r="O24" s="86">
        <f>ROUND(D24*42*efs!$F$57/1000/1000000+H24*efs!$C$32,2)</f>
        <v>0</v>
      </c>
      <c r="P24" s="86">
        <f>ROUND(D24*42*efs!$G$57/1000/1000000+H24*efs!$D$32,2)</f>
        <v>0</v>
      </c>
      <c r="Q24" s="19"/>
    </row>
    <row r="25">
      <c r="A25" s="33" t="s">
        <v>214</v>
      </c>
      <c r="B25" s="72" t="s">
        <v>173</v>
      </c>
      <c r="C25" s="77" t="s">
        <v>548</v>
      </c>
      <c r="D25" s="85">
        <f>SUMIF(prod!A$4:A$31,A25,prod!G$34:G$61)</f>
        <v>231409</v>
      </c>
      <c r="E25" s="86">
        <f>ROUND(D25*42*efs!$E$43/1000/1000000,2)</f>
        <v>0.1</v>
      </c>
      <c r="F25" s="47">
        <f>ROUND(D25*42*efs!$E$50/1000/1000000,4)</f>
        <v>0</v>
      </c>
      <c r="G25" s="47">
        <f>ROUND(D25*42*efs!$F$50/1000/1000000,4)</f>
        <v>0</v>
      </c>
      <c r="H25" s="165">
        <f>ROUND(D25*efs!$F$19*efs!$F$75/1000/1000/1000000, 4)</f>
        <v>0.0003</v>
      </c>
      <c r="I25" s="165">
        <f>ROUND($D25*efs!$F$19*efs!$F$82/1000/1000/1000000, 4)</f>
        <v>0.0184</v>
      </c>
      <c r="J25" s="165">
        <f>ROUND($D25*efs!$F$19*efs!$F$83/1000/1000/1000000, 4)</f>
        <v>0.011</v>
      </c>
      <c r="K25" s="165">
        <f>ROUND($D25*efs!$F$19*efs!$F$84/1000/1000/1000000, 4)</f>
        <v>0.0023</v>
      </c>
      <c r="L25" s="86">
        <f>Round(D25*42*efs!$H$57/1000/1000000,2)</f>
        <v>0.1</v>
      </c>
      <c r="M25" s="86">
        <f t="shared" si="4"/>
        <v>0.13</v>
      </c>
      <c r="N25" s="86">
        <f>ROUND(H25*efs!$E$32+L25,2)</f>
        <v>0.11</v>
      </c>
      <c r="O25" s="86">
        <f>ROUND(D25*42*efs!$F$57/1000/1000000+H25*efs!$C$32,2)</f>
        <v>0.13</v>
      </c>
      <c r="P25" s="86">
        <f>ROUND(D25*42*efs!$G$57/1000/1000000+H25*efs!$D$32,2)</f>
        <v>0.11</v>
      </c>
      <c r="Q25" s="19"/>
    </row>
    <row r="26">
      <c r="A26" s="33" t="s">
        <v>250</v>
      </c>
      <c r="B26" s="72" t="s">
        <v>173</v>
      </c>
      <c r="C26" s="77" t="s">
        <v>250</v>
      </c>
      <c r="D26" s="85">
        <f>SUMIF(prod!A$4:A$31,A26,prod!G$34:G$61)</f>
        <v>2900906</v>
      </c>
      <c r="E26" s="86">
        <f>ROUND(D26*42*efs!$E$43/1000/1000000,2)</f>
        <v>1.25</v>
      </c>
      <c r="F26" s="47">
        <f>ROUND(D26*42*efs!$E$50/1000/1000000,4)</f>
        <v>0.0001</v>
      </c>
      <c r="G26" s="47">
        <f>ROUND(D26*42*efs!$F$50/1000/1000000,4)</f>
        <v>0</v>
      </c>
      <c r="H26" s="165">
        <f>ROUND(D26*efs!$F$19*efs!$F$75/1000/1000/1000000, 4)</f>
        <v>0.0032</v>
      </c>
      <c r="I26" s="165">
        <f>ROUND($D26*efs!$F$19*efs!$F$82/1000/1000/1000000, 4)</f>
        <v>0.2306</v>
      </c>
      <c r="J26" s="165">
        <f>ROUND($D26*efs!$F$19*efs!$F$83/1000/1000/1000000, 4)</f>
        <v>0.1374</v>
      </c>
      <c r="K26" s="165">
        <f>ROUND($D26*efs!$F$19*efs!$F$84/1000/1000/1000000, 4)</f>
        <v>0.0294</v>
      </c>
      <c r="L26" s="86">
        <f>Round(D26*42*efs!$H$57/1000/1000000,2)</f>
        <v>1.26</v>
      </c>
      <c r="M26" s="86">
        <f t="shared" si="4"/>
        <v>1.66</v>
      </c>
      <c r="N26" s="86">
        <f>ROUND(H26*efs!$E$32+L26,2)</f>
        <v>1.38</v>
      </c>
      <c r="O26" s="86">
        <f>ROUND(D26*42*efs!$F$57/1000/1000000+H26*efs!$C$32,2)</f>
        <v>1.53</v>
      </c>
      <c r="P26" s="86">
        <f>ROUND(D26*42*efs!$G$57/1000/1000000+H26*efs!$D$32,2)</f>
        <v>1.35</v>
      </c>
      <c r="Q26" s="19"/>
    </row>
    <row r="27">
      <c r="A27" s="33" t="s">
        <v>194</v>
      </c>
      <c r="B27" s="72" t="s">
        <v>173</v>
      </c>
      <c r="C27" s="77" t="s">
        <v>250</v>
      </c>
      <c r="D27" s="85">
        <f>SUMIF(prod!A$4:A$31,A27,prod!G$34:G$61)</f>
        <v>39263016</v>
      </c>
      <c r="E27" s="86">
        <f>ROUND(D27*42*efs!$E$43/1000/1000000,2)</f>
        <v>16.96</v>
      </c>
      <c r="F27" s="47">
        <f>ROUND(D27*42*efs!$E$50/1000/1000000,4)</f>
        <v>0.0007</v>
      </c>
      <c r="G27" s="47">
        <f>ROUND(D27*42*efs!$F$50/1000/1000000,4)</f>
        <v>0.0001</v>
      </c>
      <c r="H27" s="165">
        <f>ROUND(D27*efs!$F$19*efs!$F$75/1000/1000/1000000, 4)</f>
        <v>0.0436</v>
      </c>
      <c r="I27" s="165">
        <f>ROUND($D27*efs!$F$19*efs!$F$82/1000/1000/1000000, 4)</f>
        <v>3.1213</v>
      </c>
      <c r="J27" s="165">
        <f>ROUND($D27*efs!$F$19*efs!$F$83/1000/1000/1000000, 4)</f>
        <v>1.86</v>
      </c>
      <c r="K27" s="165">
        <f>ROUND($D27*efs!$F$19*efs!$F$84/1000/1000/1000000, 4)</f>
        <v>0.3983</v>
      </c>
      <c r="L27" s="86">
        <f>Round(D27*42*efs!$H$57/1000/1000000,2)</f>
        <v>17.03</v>
      </c>
      <c r="M27" s="86">
        <f t="shared" si="4"/>
        <v>22.41</v>
      </c>
      <c r="N27" s="86">
        <f>ROUND(H27*efs!$E$32+L27,2)</f>
        <v>18.6</v>
      </c>
      <c r="O27" s="86">
        <f>ROUND(D27*42*efs!$F$57/1000/1000000+H27*efs!$C$32,2)</f>
        <v>20.72</v>
      </c>
      <c r="P27" s="86">
        <f>ROUND(D27*42*efs!$G$57/1000/1000000+H27*efs!$D$32,2)</f>
        <v>18.24</v>
      </c>
      <c r="Q27" s="19"/>
    </row>
    <row r="28">
      <c r="A28" s="33" t="s">
        <v>222</v>
      </c>
      <c r="B28" s="72" t="s">
        <v>173</v>
      </c>
      <c r="C28" s="77" t="s">
        <v>548</v>
      </c>
      <c r="D28" s="85">
        <f>SUMIF(prod!A$4:A$31,A28,prod!G$34:G$61)</f>
        <v>18477</v>
      </c>
      <c r="E28" s="86">
        <f>ROUND(D28*42*efs!$E$43/1000/1000000,2)</f>
        <v>0.01</v>
      </c>
      <c r="F28" s="47">
        <f>ROUND(D28*42*efs!$E$50/1000/1000000,4)</f>
        <v>0</v>
      </c>
      <c r="G28" s="47">
        <f>ROUND(D28*42*efs!$F$50/1000/1000000,4)</f>
        <v>0</v>
      </c>
      <c r="H28" s="165">
        <f>ROUND(D28*efs!$F$19*efs!$F$75/1000/1000/1000000, 4)</f>
        <v>0</v>
      </c>
      <c r="I28" s="165">
        <f>ROUND($D28*efs!$F$19*efs!$F$82/1000/1000/1000000, 4)</f>
        <v>0.0015</v>
      </c>
      <c r="J28" s="165">
        <f>ROUND($D28*efs!$F$19*efs!$F$83/1000/1000/1000000, 4)</f>
        <v>0.0009</v>
      </c>
      <c r="K28" s="165">
        <f>ROUND($D28*efs!$F$19*efs!$F$84/1000/1000/1000000, 4)</f>
        <v>0.0002</v>
      </c>
      <c r="L28" s="86">
        <f>Round(D28*42*efs!$H$57/1000/1000000,2)</f>
        <v>0.01</v>
      </c>
      <c r="M28" s="86">
        <f t="shared" si="4"/>
        <v>0.01</v>
      </c>
      <c r="N28" s="86">
        <f>ROUND(H28*efs!$E$32+L28,2)</f>
        <v>0.01</v>
      </c>
      <c r="O28" s="86">
        <f>ROUND(D28*42*efs!$F$57/1000/1000000+H28*efs!$C$32,2)</f>
        <v>0.01</v>
      </c>
      <c r="P28" s="86">
        <f>ROUND(D28*42*efs!$G$57/1000/1000000+H28*efs!$D$32,2)</f>
        <v>0.01</v>
      </c>
      <c r="Q28" s="19"/>
    </row>
    <row r="29">
      <c r="A29" s="33" t="s">
        <v>206</v>
      </c>
      <c r="B29" s="72" t="s">
        <v>173</v>
      </c>
      <c r="C29" s="77" t="s">
        <v>206</v>
      </c>
      <c r="D29" s="85">
        <f>SUMIF(prod!A$4:A$31,A29,prod!G$34:G$61)</f>
        <v>197468433</v>
      </c>
      <c r="E29" s="86">
        <f>ROUND(D29*42*efs!$E$43/1000/1000000,2)</f>
        <v>85.31</v>
      </c>
      <c r="F29" s="47">
        <f>ROUND(D29*42*efs!$E$50/1000/1000000,4)</f>
        <v>0.0034</v>
      </c>
      <c r="G29" s="47">
        <f>ROUND(D29*42*efs!$F$50/1000/1000000,4)</f>
        <v>0.0007</v>
      </c>
      <c r="H29" s="165">
        <f>ROUND(D29*efs!$F$19*efs!$F$75/1000/1000/1000000, 4)</f>
        <v>0.2191</v>
      </c>
      <c r="I29" s="165">
        <f>ROUND($D29*efs!$F$19*efs!$F$82/1000/1000/1000000, 4)</f>
        <v>15.698</v>
      </c>
      <c r="J29" s="165">
        <f>ROUND($D29*efs!$F$19*efs!$F$83/1000/1000/1000000, 4)</f>
        <v>9.3548</v>
      </c>
      <c r="K29" s="165">
        <f>ROUND($D29*efs!$F$19*efs!$F$84/1000/1000/1000000, 4)</f>
        <v>2.0034</v>
      </c>
      <c r="L29" s="86">
        <f>Round(D29*42*efs!$H$57/1000/1000000,2)</f>
        <v>85.64</v>
      </c>
      <c r="M29" s="86">
        <f t="shared" si="4"/>
        <v>112.7</v>
      </c>
      <c r="N29" s="86">
        <f>ROUND(H29*efs!$E$32+L29,2)</f>
        <v>93.53</v>
      </c>
      <c r="O29" s="86">
        <f>ROUND(D29*42*efs!$F$57/1000/1000000+H29*efs!$C$32,2)</f>
        <v>104.19</v>
      </c>
      <c r="P29" s="86">
        <f>ROUND(D29*42*efs!$G$57/1000/1000000+H29*efs!$D$32,2)</f>
        <v>91.73</v>
      </c>
      <c r="Q29" s="19"/>
    </row>
    <row r="30">
      <c r="A30" s="33" t="s">
        <v>286</v>
      </c>
      <c r="B30" s="72" t="s">
        <v>173</v>
      </c>
      <c r="C30" s="77" t="s">
        <v>286</v>
      </c>
      <c r="D30" s="85">
        <f>SUMIF(prod!A$4:A$31,A30,prod!G$34:G$61)</f>
        <v>237328</v>
      </c>
      <c r="E30" s="86">
        <f>ROUND(D30*42*efs!$E$43/1000/1000000,2)</f>
        <v>0.1</v>
      </c>
      <c r="F30" s="47">
        <f>ROUND(D30*42*efs!$E$50/1000/1000000,4)</f>
        <v>0</v>
      </c>
      <c r="G30" s="47">
        <f>ROUND(D30*42*efs!$F$50/1000/1000000,4)</f>
        <v>0</v>
      </c>
      <c r="H30" s="165">
        <f>ROUND(D30*efs!$F$19*efs!$F$75/1000/1000/1000000, 4)</f>
        <v>0.0003</v>
      </c>
      <c r="I30" s="165">
        <f>ROUND($D30*efs!$F$19*efs!$F$82/1000/1000/1000000, 4)</f>
        <v>0.0189</v>
      </c>
      <c r="J30" s="165">
        <f>ROUND($D30*efs!$F$19*efs!$F$83/1000/1000/1000000, 4)</f>
        <v>0.0112</v>
      </c>
      <c r="K30" s="165">
        <f>ROUND($D30*efs!$F$19*efs!$F$84/1000/1000/1000000, 4)</f>
        <v>0.0024</v>
      </c>
      <c r="L30" s="86">
        <f>Round(D30*42*efs!$H$57/1000/1000000,2)</f>
        <v>0.1</v>
      </c>
      <c r="M30" s="86">
        <f t="shared" si="4"/>
        <v>0.13</v>
      </c>
      <c r="N30" s="86">
        <f>ROUND(H30*efs!$E$32+L30,2)</f>
        <v>0.11</v>
      </c>
      <c r="O30" s="86">
        <f>ROUND(D30*42*efs!$F$57/1000/1000000+H30*efs!$C$32,2)</f>
        <v>0.13</v>
      </c>
      <c r="P30" s="86">
        <f>ROUND(D30*42*efs!$G$57/1000/1000000+H30*efs!$D$32,2)</f>
        <v>0.11</v>
      </c>
      <c r="Q30" s="19"/>
    </row>
    <row r="31">
      <c r="A31" s="33" t="s">
        <v>256</v>
      </c>
      <c r="B31" s="72" t="s">
        <v>173</v>
      </c>
      <c r="C31" s="77" t="s">
        <v>548</v>
      </c>
      <c r="D31" s="85">
        <f>SUMIF(prod!A$4:A$31,A31,prod!G$34:G$61)</f>
        <v>8953</v>
      </c>
      <c r="E31" s="86">
        <f>ROUND(D31*42*efs!$E$43/1000/1000000,2)</f>
        <v>0</v>
      </c>
      <c r="F31" s="47">
        <f>ROUND(D31*42*efs!$E$50/1000/1000000,4)</f>
        <v>0</v>
      </c>
      <c r="G31" s="47">
        <f>ROUND(D31*42*efs!$F$50/1000/1000000,4)</f>
        <v>0</v>
      </c>
      <c r="H31" s="165">
        <f>ROUND(D31*efs!$F$19*efs!$F$75/1000/1000/1000000, 4)</f>
        <v>0</v>
      </c>
      <c r="I31" s="165">
        <f>ROUND($D31*efs!$F$19*efs!$F$82/1000/1000/1000000, 4)</f>
        <v>0.0007</v>
      </c>
      <c r="J31" s="165">
        <f>ROUND($D31*efs!$F$19*efs!$F$83/1000/1000/1000000, 4)</f>
        <v>0.0004</v>
      </c>
      <c r="K31" s="165">
        <f>ROUND($D31*efs!$F$19*efs!$F$84/1000/1000/1000000, 4)</f>
        <v>0.0001</v>
      </c>
      <c r="L31" s="86">
        <f>Round(D31*42*efs!$H$57/1000/1000000,2)</f>
        <v>0</v>
      </c>
      <c r="M31" s="86">
        <f t="shared" si="4"/>
        <v>0</v>
      </c>
      <c r="N31" s="86">
        <f>ROUND(H31*efs!$E$32+L31,2)</f>
        <v>0</v>
      </c>
      <c r="O31" s="86">
        <f>ROUND(D31*42*efs!$F$57/1000/1000000+H31*efs!$C$32,2)</f>
        <v>0</v>
      </c>
      <c r="P31" s="86">
        <f>ROUND(D31*42*efs!$G$57/1000/1000000+H31*efs!$D$32,2)</f>
        <v>0</v>
      </c>
      <c r="Q31" s="19"/>
    </row>
    <row r="32">
      <c r="A32" s="33" t="s">
        <v>200</v>
      </c>
      <c r="B32" s="72" t="s">
        <v>173</v>
      </c>
      <c r="C32" s="77" t="s">
        <v>206</v>
      </c>
      <c r="D32" s="85">
        <f>SUMIF(prod!A$4:A$31,A32,prod!G$34:G$61)</f>
        <v>627964</v>
      </c>
      <c r="E32" s="86">
        <f>ROUND(D32*42*efs!$E$43/1000/1000000,2)</f>
        <v>0.27</v>
      </c>
      <c r="F32" s="47">
        <f>ROUND(D32*42*efs!$E$50/1000/1000000,4)</f>
        <v>0</v>
      </c>
      <c r="G32" s="47">
        <f>ROUND(D32*42*efs!$F$50/1000/1000000,4)</f>
        <v>0</v>
      </c>
      <c r="H32" s="165">
        <f>ROUND(D32*efs!$F$19*efs!$F$75/1000/1000/1000000, 4)</f>
        <v>0.0007</v>
      </c>
      <c r="I32" s="165">
        <f>ROUND($D32*efs!$F$19*efs!$F$82/1000/1000/1000000, 4)</f>
        <v>0.0499</v>
      </c>
      <c r="J32" s="165">
        <f>ROUND($D32*efs!$F$19*efs!$F$83/1000/1000/1000000, 4)</f>
        <v>0.0297</v>
      </c>
      <c r="K32" s="165">
        <f>ROUND($D32*efs!$F$19*efs!$F$84/1000/1000/1000000, 4)</f>
        <v>0.0064</v>
      </c>
      <c r="L32" s="86">
        <f>Round(D32*42*efs!$H$57/1000/1000000,2)</f>
        <v>0.27</v>
      </c>
      <c r="M32" s="86">
        <f t="shared" si="4"/>
        <v>0.36</v>
      </c>
      <c r="N32" s="86">
        <f>ROUND(H32*efs!$E$32+L32,2)</f>
        <v>0.3</v>
      </c>
      <c r="O32" s="86">
        <f>ROUND(D32*42*efs!$F$57/1000/1000000+H32*efs!$C$32,2)</f>
        <v>0.33</v>
      </c>
      <c r="P32" s="86">
        <f>ROUND(D32*42*efs!$G$57/1000/1000000+H32*efs!$D$32,2)</f>
        <v>0.29</v>
      </c>
      <c r="Q32" s="19"/>
    </row>
    <row r="33">
      <c r="A33" s="33" t="s">
        <v>260</v>
      </c>
      <c r="B33" s="72" t="s">
        <v>173</v>
      </c>
      <c r="C33" s="77" t="s">
        <v>548</v>
      </c>
      <c r="D33" s="85">
        <f>SUMIF(prod!A$4:A$31,A33,prod!G$34:G$61)</f>
        <v>569</v>
      </c>
      <c r="E33" s="86">
        <f>ROUND(D33*42*efs!$E$43/1000/1000000,2)</f>
        <v>0</v>
      </c>
      <c r="F33" s="47">
        <f>ROUND(D33*42*efs!$E$50/1000/1000000,4)</f>
        <v>0</v>
      </c>
      <c r="G33" s="47">
        <f>ROUND(D33*42*efs!$F$50/1000/1000000,4)</f>
        <v>0</v>
      </c>
      <c r="H33" s="165">
        <f>ROUND(D33*efs!$F$19*efs!$F$75/1000/1000/1000000, 4)</f>
        <v>0</v>
      </c>
      <c r="I33" s="165">
        <f>ROUND($D33*efs!$F$19*efs!$F$82/1000/1000/1000000, 4)</f>
        <v>0</v>
      </c>
      <c r="J33" s="165">
        <f>ROUND($D33*efs!$F$19*efs!$F$83/1000/1000/1000000, 4)</f>
        <v>0</v>
      </c>
      <c r="K33" s="165">
        <f>ROUND($D33*efs!$F$19*efs!$F$84/1000/1000/1000000, 4)</f>
        <v>0</v>
      </c>
      <c r="L33" s="86">
        <f>Round(D33*42*efs!$H$57/1000/1000000,2)</f>
        <v>0</v>
      </c>
      <c r="M33" s="86">
        <f t="shared" si="4"/>
        <v>0</v>
      </c>
      <c r="N33" s="86">
        <f>ROUND(H33*efs!$E$32+L33,2)</f>
        <v>0</v>
      </c>
      <c r="O33" s="86">
        <f>ROUND(D33*42*efs!$F$57/1000/1000000+H33*efs!$C$32,2)</f>
        <v>0</v>
      </c>
      <c r="P33" s="86">
        <f>ROUND(D33*42*efs!$G$57/1000/1000000+H33*efs!$D$32,2)</f>
        <v>0</v>
      </c>
      <c r="Q33" s="19"/>
    </row>
    <row r="34">
      <c r="A34" s="33" t="s">
        <v>396</v>
      </c>
      <c r="B34" s="72" t="s">
        <v>173</v>
      </c>
      <c r="C34" s="77" t="s">
        <v>250</v>
      </c>
      <c r="D34" s="85">
        <f>SUMIF(prod!A$4:A$31,A34,prod!G$34:G$61)</f>
        <v>98387</v>
      </c>
      <c r="E34" s="86">
        <f>ROUND(D34*42*efs!$E$43/1000/1000000,2)</f>
        <v>0.04</v>
      </c>
      <c r="F34" s="47">
        <f>ROUND(D34*42*efs!$E$50/1000/1000000,4)</f>
        <v>0</v>
      </c>
      <c r="G34" s="47">
        <f>ROUND(D34*42*efs!$F$50/1000/1000000,4)</f>
        <v>0</v>
      </c>
      <c r="H34" s="165">
        <f>ROUND(D34*efs!$F$19*efs!$F$75/1000/1000/1000000, 4)</f>
        <v>0.0001</v>
      </c>
      <c r="I34" s="165">
        <f>ROUND($D34*efs!$F$19*efs!$F$82/1000/1000/1000000, 4)</f>
        <v>0.0078</v>
      </c>
      <c r="J34" s="165">
        <f>ROUND($D34*efs!$F$19*efs!$F$83/1000/1000/1000000, 4)</f>
        <v>0.0047</v>
      </c>
      <c r="K34" s="165">
        <f>ROUND($D34*efs!$F$19*efs!$F$84/1000/1000/1000000, 4)</f>
        <v>0.001</v>
      </c>
      <c r="L34" s="86">
        <f>Round(D34*42*efs!$H$57/1000/1000000,2)</f>
        <v>0.04</v>
      </c>
      <c r="M34" s="86">
        <f t="shared" si="4"/>
        <v>0.05</v>
      </c>
      <c r="N34" s="86">
        <f>ROUND(H34*efs!$E$32+L34,2)</f>
        <v>0.04</v>
      </c>
      <c r="O34" s="86">
        <f>ROUND(D34*42*efs!$F$57/1000/1000000+H34*efs!$C$32,2)</f>
        <v>0.05</v>
      </c>
      <c r="P34" s="86">
        <f>ROUND(D34*42*efs!$G$57/1000/1000000+H34*efs!$D$32,2)</f>
        <v>0.05</v>
      </c>
      <c r="Q34" s="19"/>
    </row>
    <row r="35">
      <c r="A35" s="33" t="s">
        <v>190</v>
      </c>
      <c r="B35" s="72" t="s">
        <v>173</v>
      </c>
      <c r="C35" s="77" t="s">
        <v>206</v>
      </c>
      <c r="D35" s="85">
        <f>SUMIF(prod!A$4:A$31,A35,prod!G$34:G$61)</f>
        <v>283556</v>
      </c>
      <c r="E35" s="86">
        <f>ROUND(D35*42*efs!$E$43/1000/1000000,2)</f>
        <v>0.12</v>
      </c>
      <c r="F35" s="47">
        <f>ROUND(D35*42*efs!$E$50/1000/1000000,4)</f>
        <v>0</v>
      </c>
      <c r="G35" s="47">
        <f>ROUND(D35*42*efs!$F$50/1000/1000000,4)</f>
        <v>0</v>
      </c>
      <c r="H35" s="165">
        <f>ROUND(D35*efs!$F$19*efs!$F$75/1000/1000/1000000, 4)</f>
        <v>0.0003</v>
      </c>
      <c r="I35" s="165">
        <f>ROUND($D35*efs!$F$19*efs!$F$82/1000/1000/1000000, 4)</f>
        <v>0.0225</v>
      </c>
      <c r="J35" s="165">
        <f>ROUND($D35*efs!$F$19*efs!$F$83/1000/1000/1000000, 4)</f>
        <v>0.0134</v>
      </c>
      <c r="K35" s="165">
        <f>ROUND($D35*efs!$F$19*efs!$F$84/1000/1000/1000000, 4)</f>
        <v>0.0029</v>
      </c>
      <c r="L35" s="86">
        <f>Round(D35*42*efs!$H$57/1000/1000000,2)</f>
        <v>0.12</v>
      </c>
      <c r="M35" s="86">
        <f t="shared" si="4"/>
        <v>0.16</v>
      </c>
      <c r="N35" s="86">
        <f>ROUND(H35*efs!$E$32+L35,2)</f>
        <v>0.13</v>
      </c>
      <c r="O35" s="86">
        <f>ROUND(D35*42*efs!$F$57/1000/1000000+H35*efs!$C$32,2)</f>
        <v>0.15</v>
      </c>
      <c r="P35" s="86">
        <f>ROUND(D35*42*efs!$G$57/1000/1000000+H35*efs!$D$32,2)</f>
        <v>0.13</v>
      </c>
      <c r="Q35" s="19"/>
    </row>
    <row r="36">
      <c r="A36" s="33" t="s">
        <v>196</v>
      </c>
      <c r="B36" s="72" t="s">
        <v>173</v>
      </c>
      <c r="C36" s="77" t="s">
        <v>196</v>
      </c>
      <c r="D36" s="85">
        <f>SUMIF(prod!A$4:A$31,A36,prod!G$34:G$61)</f>
        <v>6412327</v>
      </c>
      <c r="E36" s="86">
        <f>ROUND(D36*42*efs!$E$43/1000/1000000,2)</f>
        <v>2.77</v>
      </c>
      <c r="F36" s="47">
        <f>ROUND(D36*42*efs!$E$50/1000/1000000,4)</f>
        <v>0.0001</v>
      </c>
      <c r="G36" s="47">
        <f>ROUND(D36*42*efs!$F$50/1000/1000000,4)</f>
        <v>0</v>
      </c>
      <c r="H36" s="165">
        <f>ROUND(D36*efs!$F$19*efs!$F$75/1000/1000/1000000, 4)</f>
        <v>0.0071</v>
      </c>
      <c r="I36" s="165">
        <f>ROUND($D36*efs!$F$19*efs!$F$82/1000/1000/1000000, 4)</f>
        <v>0.5098</v>
      </c>
      <c r="J36" s="165">
        <f>ROUND($D36*efs!$F$19*efs!$F$83/1000/1000/1000000, 4)</f>
        <v>0.3038</v>
      </c>
      <c r="K36" s="165">
        <f>ROUND($D36*efs!$F$19*efs!$F$84/1000/1000/1000000, 4)</f>
        <v>0.0651</v>
      </c>
      <c r="L36" s="86">
        <f>Round(D36*42*efs!$H$57/1000/1000000,2)</f>
        <v>2.78</v>
      </c>
      <c r="M36" s="86">
        <f t="shared" si="4"/>
        <v>3.66</v>
      </c>
      <c r="N36" s="86">
        <f>ROUND(H36*efs!$E$32+L36,2)</f>
        <v>3.04</v>
      </c>
      <c r="O36" s="86">
        <f>ROUND(D36*42*efs!$F$57/1000/1000000+H36*efs!$C$32,2)</f>
        <v>3.38</v>
      </c>
      <c r="P36" s="86">
        <f>ROUND(D36*42*efs!$G$57/1000/1000000+H36*efs!$D$32,2)</f>
        <v>2.98</v>
      </c>
      <c r="Q36" s="19"/>
    </row>
    <row r="37">
      <c r="A37" s="33" t="s">
        <v>187</v>
      </c>
      <c r="B37" s="72" t="s">
        <v>173</v>
      </c>
      <c r="C37" s="77" t="s">
        <v>187</v>
      </c>
      <c r="D37" s="85">
        <f>SUMIF(prod!A$4:A$31,A37,prod!G$34:G$61)</f>
        <v>49245858</v>
      </c>
      <c r="E37" s="86">
        <f>ROUND(D37*42*efs!$E$43/1000/1000000,2)</f>
        <v>21.28</v>
      </c>
      <c r="F37" s="47">
        <f>ROUND(D37*42*efs!$E$50/1000/1000000,4)</f>
        <v>0.0009</v>
      </c>
      <c r="G37" s="47">
        <f>ROUND(D37*42*efs!$F$50/1000/1000000,4)</f>
        <v>0.0002</v>
      </c>
      <c r="H37" s="165">
        <f>ROUND(D37*efs!$F$19*efs!$F$75/1000/1000/1000000, 4)</f>
        <v>0.0546</v>
      </c>
      <c r="I37" s="165">
        <f>ROUND($D37*efs!$F$19*efs!$F$82/1000/1000/1000000, 4)</f>
        <v>3.9149</v>
      </c>
      <c r="J37" s="165">
        <f>ROUND($D37*efs!$F$19*efs!$F$83/1000/1000/1000000, 4)</f>
        <v>2.333</v>
      </c>
      <c r="K37" s="165">
        <f>ROUND($D37*efs!$F$19*efs!$F$84/1000/1000/1000000, 4)</f>
        <v>0.4996</v>
      </c>
      <c r="L37" s="86">
        <f>Round(D37*42*efs!$H$57/1000/1000000,2)</f>
        <v>21.36</v>
      </c>
      <c r="M37" s="86">
        <f t="shared" si="4"/>
        <v>28.11</v>
      </c>
      <c r="N37" s="86">
        <f>ROUND(H37*efs!$E$32+L37,2)</f>
        <v>23.33</v>
      </c>
      <c r="O37" s="86">
        <f>ROUND(D37*42*efs!$F$57/1000/1000000+H37*efs!$C$32,2)</f>
        <v>25.98</v>
      </c>
      <c r="P37" s="86">
        <f>ROUND(D37*42*efs!$G$57/1000/1000000+H37*efs!$D$32,2)</f>
        <v>22.87</v>
      </c>
      <c r="Q37" s="19"/>
    </row>
    <row r="38">
      <c r="A38" s="157" t="s">
        <v>533</v>
      </c>
      <c r="B38" s="157" t="s">
        <v>174</v>
      </c>
      <c r="C38" s="159"/>
      <c r="D38" s="159">
        <f>SUMIF(prod!A$62:A$91,A38,prod!G$62:G$91)</f>
        <v>36172542000</v>
      </c>
      <c r="E38" s="163">
        <f>ROUND(D38*efs!$C$70*efs!$E$44/1000000,2)</f>
        <v>1944.8</v>
      </c>
      <c r="F38" s="162">
        <f>ROUND(D38*efs!$C$70*efs!$E$51/1000000,4)</f>
        <v>0.0367</v>
      </c>
      <c r="G38" s="162">
        <f>ROUND(D38*efs!$C$70*efs!$F$51/1000000,4)</f>
        <v>0.0037</v>
      </c>
      <c r="H38" s="162">
        <f>ROUND(D38*efs!$F$20*efs!$D$64/1000/1000000, 4)</f>
        <v>3.1325</v>
      </c>
      <c r="I38" s="162">
        <f>ROUND($D38*efs!$F$20*efs!$F$64/1000/1000000, 4)</f>
        <v>224.444</v>
      </c>
      <c r="J38" s="162">
        <f>ROUND($D38*efs!$F$20*efs!$F$66/1000/1000000, 4)</f>
        <v>72.5958</v>
      </c>
      <c r="K38" s="162">
        <f>ROUND($D38*efs!$F$20*(efs!$F$65+efs!$F$67)/1000/1000000, 4)</f>
        <v>482.1709</v>
      </c>
      <c r="L38" s="160">
        <f>ROUND(D38*efs!$C$70*efs!$H$58/1000000,2)</f>
        <v>1947.21</v>
      </c>
      <c r="M38" s="160">
        <f t="shared" si="4"/>
        <v>2726.42</v>
      </c>
      <c r="N38" s="160">
        <f>ROUND(H38*efs!$E$32+L38,2)</f>
        <v>2059.98</v>
      </c>
      <c r="O38" s="160">
        <f>ROUND($D38*efs!$C$70*efs!F$58/1000000+$H38*efs!C$32,2)</f>
        <v>2211.98</v>
      </c>
      <c r="P38" s="160">
        <f>ROUND($D38*efs!$C$70*efs!G$58/1000000+$H38*efs!D$32,2)</f>
        <v>2034.51</v>
      </c>
    </row>
    <row r="39">
      <c r="A39" s="158" t="s">
        <v>535</v>
      </c>
      <c r="B39" s="157" t="s">
        <v>174</v>
      </c>
      <c r="C39" s="159"/>
      <c r="D39" s="159">
        <f>SUMIF(prod!A$62:A$91,A39,prod!G$62:G$91)</f>
        <v>3293447433</v>
      </c>
      <c r="E39" s="163">
        <f>ROUND(D39*efs!$C$70*efs!$E$44/1000000,2)</f>
        <v>177.07</v>
      </c>
      <c r="F39" s="162">
        <f>ROUND(D39*efs!$C$70*efs!$E$51/1000000,4)</f>
        <v>0.0033</v>
      </c>
      <c r="G39" s="162">
        <f>ROUND(D39*efs!$C$70*efs!$F$51/1000000,4)</f>
        <v>0.0003</v>
      </c>
      <c r="H39" s="162">
        <f>ROUND(D39*efs!$F$20*efs!$D$64/1000/1000000, 4)</f>
        <v>0.2852</v>
      </c>
      <c r="I39" s="162">
        <f>ROUND($D39*efs!$F$20*efs!$F$64/1000/1000000, 4)</f>
        <v>20.4352</v>
      </c>
      <c r="J39" s="162">
        <f>ROUND($D39*efs!$F$20*efs!$F$66/1000/1000000, 4)</f>
        <v>6.6097</v>
      </c>
      <c r="K39" s="162">
        <f>ROUND($D39*efs!$F$20*(efs!$F$65+efs!$F$67)/1000/1000000, 4)</f>
        <v>43.9008</v>
      </c>
      <c r="L39" s="160">
        <f>ROUND(D39*efs!$C$70*efs!$H$58/1000000,2)</f>
        <v>177.29</v>
      </c>
      <c r="M39" s="160">
        <f t="shared" si="4"/>
        <v>248.24</v>
      </c>
      <c r="N39" s="160">
        <f>ROUND(H39*efs!$E$32+L39,2)</f>
        <v>187.56</v>
      </c>
      <c r="O39" s="160">
        <f>ROUND($D39*efs!$C$70*efs!F$58/1000000+$H39*efs!C$32,2)</f>
        <v>201.4</v>
      </c>
      <c r="P39" s="160">
        <f>ROUND($D39*efs!$C$70*efs!G$58/1000000+$H39*efs!D$32,2)</f>
        <v>185.24</v>
      </c>
    </row>
    <row r="40">
      <c r="A40" s="33" t="s">
        <v>234</v>
      </c>
      <c r="B40" s="26" t="s">
        <v>174</v>
      </c>
      <c r="C40" s="77" t="s">
        <v>234</v>
      </c>
      <c r="D40" s="85">
        <f>SUMIF(prod!A$64:A$91,A40,prod!G$64:G$91)</f>
        <v>17993335</v>
      </c>
      <c r="E40" s="166">
        <f>ROUND(D40*efs!$C$70*efs!$E$44/1000000,2)</f>
        <v>0.97</v>
      </c>
      <c r="F40" s="165">
        <f>ROUND(D40*efs!$C$70*efs!$E$51/1000000,4)</f>
        <v>0</v>
      </c>
      <c r="G40" s="165">
        <f>ROUND(D40*efs!$C$70*efs!$F$51/1000000,4)</f>
        <v>0</v>
      </c>
      <c r="H40" s="165">
        <f>ROUND(D40*efs!$F$20*efs!$D$64/1000/1000000, 4)</f>
        <v>0.0016</v>
      </c>
      <c r="I40" s="165">
        <f>ROUND($D40*efs!$F$20*efs!$F$64/1000/1000000, 4)</f>
        <v>0.1116</v>
      </c>
      <c r="J40" s="165">
        <f>ROUND($D40*efs!$F$20*efs!$F$66/1000/1000000, 4)</f>
        <v>0.0361</v>
      </c>
      <c r="K40" s="165">
        <f>ROUND($D40*efs!$F$20*(efs!$F$65+efs!$F$67)/1000/1000000, 4)</f>
        <v>0.2398</v>
      </c>
      <c r="L40" s="86">
        <f>ROUND(D40*efs!$C$70*efs!$H$58/1000000,2)</f>
        <v>0.97</v>
      </c>
      <c r="M40" s="86">
        <f t="shared" si="4"/>
        <v>1.36</v>
      </c>
      <c r="N40" s="86">
        <f>ROUND(H40*efs!$E$32+L40,2)</f>
        <v>1.03</v>
      </c>
      <c r="O40" s="86">
        <f>ROUND($D40*efs!$C$70*efs!F$58/1000000+$H40*efs!C$32,2)</f>
        <v>1.1</v>
      </c>
      <c r="P40" s="86">
        <f>ROUND($D40*efs!$C$70*efs!G$58/1000000+$H40*efs!D$32,2)</f>
        <v>1.01</v>
      </c>
      <c r="Q40" s="19"/>
    </row>
    <row r="41">
      <c r="A41" s="33" t="s">
        <v>198</v>
      </c>
      <c r="B41" s="26" t="s">
        <v>174</v>
      </c>
      <c r="C41" s="77" t="s">
        <v>548</v>
      </c>
      <c r="D41" s="85">
        <f>SUMIF(prod!A$64:A$91,A41,prod!G$64:G$91)</f>
        <v>9265633</v>
      </c>
      <c r="E41" s="166">
        <f>ROUND(D41*efs!$C$70*efs!$E$44/1000000,2)</f>
        <v>0.5</v>
      </c>
      <c r="F41" s="165">
        <f>ROUND(D41*efs!$C$70*efs!$E$51/1000000,4)</f>
        <v>0</v>
      </c>
      <c r="G41" s="165">
        <f>ROUND(D41*efs!$C$70*efs!$F$51/1000000,4)</f>
        <v>0</v>
      </c>
      <c r="H41" s="165">
        <f>ROUND(D41*efs!$F$20*efs!$D$64/1000/1000000, 4)</f>
        <v>0.0008</v>
      </c>
      <c r="I41" s="165">
        <f>ROUND($D41*efs!$F$20*efs!$F$64/1000/1000000, 4)</f>
        <v>0.0575</v>
      </c>
      <c r="J41" s="165">
        <f>ROUND($D41*efs!$F$20*efs!$F$66/1000/1000000, 4)</f>
        <v>0.0186</v>
      </c>
      <c r="K41" s="165">
        <f>ROUND($D41*efs!$F$20*(efs!$F$65+efs!$F$67)/1000/1000000, 4)</f>
        <v>0.1235</v>
      </c>
      <c r="L41" s="86">
        <f>ROUND(D41*efs!$C$70*efs!$H$58/1000000,2)</f>
        <v>0.5</v>
      </c>
      <c r="M41" s="86">
        <f t="shared" si="4"/>
        <v>0.7</v>
      </c>
      <c r="N41" s="86">
        <f>ROUND(H41*efs!$E$32+L41,2)</f>
        <v>0.53</v>
      </c>
      <c r="O41" s="86">
        <f>ROUND($D41*efs!$C$70*efs!F$58/1000000+$H41*efs!C$32,2)</f>
        <v>0.57</v>
      </c>
      <c r="P41" s="86">
        <f>ROUND($D41*efs!$C$70*efs!G$58/1000000+$H41*efs!D$32,2)</f>
        <v>0.52</v>
      </c>
      <c r="Q41" s="19"/>
    </row>
    <row r="42">
      <c r="A42" s="33" t="s">
        <v>231</v>
      </c>
      <c r="B42" s="26" t="s">
        <v>174</v>
      </c>
      <c r="C42" s="77" t="s">
        <v>548</v>
      </c>
      <c r="D42" s="85">
        <f>SUMIF(prod!A$64:A$91,A42,prod!G$64:G$91)</f>
        <v>8215842</v>
      </c>
      <c r="E42" s="166">
        <f>ROUND(D42*efs!$C$70*efs!$E$44/1000000,2)</f>
        <v>0.44</v>
      </c>
      <c r="F42" s="165">
        <f>ROUND(D42*efs!$C$70*efs!$E$51/1000000,4)</f>
        <v>0</v>
      </c>
      <c r="G42" s="165">
        <f>ROUND(D42*efs!$C$70*efs!$F$51/1000000,4)</f>
        <v>0</v>
      </c>
      <c r="H42" s="165">
        <f>ROUND(D42*efs!$F$20*efs!$D$64/1000/1000000, 4)</f>
        <v>0.0007</v>
      </c>
      <c r="I42" s="165">
        <f>ROUND($D42*efs!$F$20*efs!$F$64/1000/1000000, 4)</f>
        <v>0.051</v>
      </c>
      <c r="J42" s="165">
        <f>ROUND($D42*efs!$F$20*efs!$F$66/1000/1000000, 4)</f>
        <v>0.0165</v>
      </c>
      <c r="K42" s="165">
        <f>ROUND($D42*efs!$F$20*(efs!$F$65+efs!$F$67)/1000/1000000, 4)</f>
        <v>0.1095</v>
      </c>
      <c r="L42" s="86">
        <f>ROUND(D42*efs!$C$70*efs!$H$58/1000000,2)</f>
        <v>0.44</v>
      </c>
      <c r="M42" s="86">
        <f t="shared" si="4"/>
        <v>0.62</v>
      </c>
      <c r="N42" s="86">
        <f>ROUND(H42*efs!$E$32+L42,2)</f>
        <v>0.47</v>
      </c>
      <c r="O42" s="86">
        <f>ROUND($D42*efs!$C$70*efs!F$58/1000000+$H42*efs!C$32,2)</f>
        <v>0.5</v>
      </c>
      <c r="P42" s="86">
        <f>ROUND($D42*efs!$C$70*efs!G$58/1000000+$H42*efs!D$32,2)</f>
        <v>0.46</v>
      </c>
      <c r="Q42" s="19"/>
    </row>
    <row r="43">
      <c r="A43" s="33" t="s">
        <v>300</v>
      </c>
      <c r="B43" s="26" t="s">
        <v>174</v>
      </c>
      <c r="C43" s="77" t="s">
        <v>300</v>
      </c>
      <c r="D43" s="85">
        <f>SUMIF(prod!A$64:A$91,A43,prod!G$64:G$91)</f>
        <v>6785129</v>
      </c>
      <c r="E43" s="166">
        <f>ROUND(D43*efs!$C$70*efs!$E$44/1000000,2)</f>
        <v>0.36</v>
      </c>
      <c r="F43" s="165">
        <f>ROUND(D43*efs!$C$70*efs!$E$51/1000000,4)</f>
        <v>0</v>
      </c>
      <c r="G43" s="165">
        <f>ROUND(D43*efs!$C$70*efs!$F$51/1000000,4)</f>
        <v>0</v>
      </c>
      <c r="H43" s="165">
        <f>ROUND(D43*efs!$F$20*efs!$D$64/1000/1000000, 4)</f>
        <v>0.0006</v>
      </c>
      <c r="I43" s="165">
        <f>ROUND($D43*efs!$F$20*efs!$F$64/1000/1000000, 4)</f>
        <v>0.0421</v>
      </c>
      <c r="J43" s="165">
        <f>ROUND($D43*efs!$F$20*efs!$F$66/1000/1000000, 4)</f>
        <v>0.0136</v>
      </c>
      <c r="K43" s="165">
        <f>ROUND($D43*efs!$F$20*(efs!$F$65+efs!$F$67)/1000/1000000, 4)</f>
        <v>0.0904</v>
      </c>
      <c r="L43" s="86">
        <f>ROUND(D43*efs!$C$70*efs!$H$58/1000000,2)</f>
        <v>0.37</v>
      </c>
      <c r="M43" s="86">
        <f t="shared" si="4"/>
        <v>0.52</v>
      </c>
      <c r="N43" s="86">
        <f>ROUND(H43*efs!$E$32+L43,2)</f>
        <v>0.39</v>
      </c>
      <c r="O43" s="86">
        <f>ROUND($D43*efs!$C$70*efs!F$58/1000000+$H43*efs!C$32,2)</f>
        <v>0.42</v>
      </c>
      <c r="P43" s="86">
        <f>ROUND($D43*efs!$C$70*efs!G$58/1000000+$H43*efs!D$32,2)</f>
        <v>0.38</v>
      </c>
      <c r="Q43" s="19"/>
    </row>
    <row r="44">
      <c r="A44" s="33" t="s">
        <v>204</v>
      </c>
      <c r="B44" s="26" t="s">
        <v>174</v>
      </c>
      <c r="C44" s="77" t="s">
        <v>204</v>
      </c>
      <c r="D44" s="85">
        <f>SUMIF(prod!A$64:A$91,A44,prod!G$64:G$91)</f>
        <v>591706248</v>
      </c>
      <c r="E44" s="166">
        <f>ROUND(D44*efs!$C$70*efs!$E$44/1000000,2)</f>
        <v>31.81</v>
      </c>
      <c r="F44" s="165">
        <f>ROUND(D44*efs!$C$70*efs!$E$51/1000000,4)</f>
        <v>0.0006</v>
      </c>
      <c r="G44" s="165">
        <f>ROUND(D44*efs!$C$70*efs!$F$51/1000000,4)</f>
        <v>0.0001</v>
      </c>
      <c r="H44" s="165">
        <f>ROUND(D44*efs!$F$20*efs!$D$64/1000/1000000, 4)</f>
        <v>0.0512</v>
      </c>
      <c r="I44" s="165">
        <f>ROUND($D44*efs!$F$20*efs!$F$64/1000/1000000, 4)</f>
        <v>3.6714</v>
      </c>
      <c r="J44" s="165">
        <f>ROUND($D44*efs!$F$20*efs!$F$66/1000/1000000, 4)</f>
        <v>1.1875</v>
      </c>
      <c r="K44" s="165">
        <f>ROUND($D44*efs!$F$20*(efs!$F$65+efs!$F$67)/1000/1000000, 4)</f>
        <v>7.8873</v>
      </c>
      <c r="L44" s="86">
        <f>ROUND(D44*efs!$C$70*efs!$H$58/1000000,2)</f>
        <v>31.85</v>
      </c>
      <c r="M44" s="86">
        <f t="shared" si="4"/>
        <v>44.6</v>
      </c>
      <c r="N44" s="86">
        <f>ROUND(H44*efs!$E$32+L44,2)</f>
        <v>33.69</v>
      </c>
      <c r="O44" s="86">
        <f>ROUND($D44*efs!$C$70*efs!F$58/1000000+$H44*efs!C$32,2)</f>
        <v>36.18</v>
      </c>
      <c r="P44" s="86">
        <f>ROUND($D44*efs!$C$70*efs!G$58/1000000+$H44*efs!D$32,2)</f>
        <v>33.28</v>
      </c>
      <c r="Q44" s="19"/>
    </row>
    <row r="45">
      <c r="A45" s="33" t="s">
        <v>363</v>
      </c>
      <c r="B45" s="26" t="s">
        <v>174</v>
      </c>
      <c r="C45" s="77" t="s">
        <v>363</v>
      </c>
      <c r="D45" s="85">
        <f>SUMIF(prod!A$64:A$91,A45,prod!G$64:G$91)</f>
        <v>11465</v>
      </c>
      <c r="E45" s="166">
        <f>ROUND(D45*efs!$C$70*efs!$E$44/1000000,2)</f>
        <v>0</v>
      </c>
      <c r="F45" s="165">
        <f>ROUND(D45*efs!$C$70*efs!$E$51/1000000,4)</f>
        <v>0</v>
      </c>
      <c r="G45" s="165">
        <f>ROUND(D45*efs!$C$70*efs!$F$51/1000000,4)</f>
        <v>0</v>
      </c>
      <c r="H45" s="165">
        <f>ROUND(D45*efs!$F$20*efs!$D$64/1000/1000000, 4)</f>
        <v>0</v>
      </c>
      <c r="I45" s="165">
        <f>ROUND($D45*efs!$F$20*efs!$F$64/1000/1000000, 4)</f>
        <v>0.0001</v>
      </c>
      <c r="J45" s="165">
        <f>ROUND($D45*efs!$F$20*efs!$F$66/1000/1000000, 4)</f>
        <v>0</v>
      </c>
      <c r="K45" s="165">
        <f>ROUND($D45*efs!$F$20*(efs!$F$65+efs!$F$67)/1000/1000000, 4)</f>
        <v>0.0002</v>
      </c>
      <c r="L45" s="86">
        <f>ROUND(D45*efs!$C$70*efs!$H$58/1000000,2)</f>
        <v>0</v>
      </c>
      <c r="M45" s="86">
        <f t="shared" si="4"/>
        <v>0</v>
      </c>
      <c r="N45" s="86">
        <f>ROUND(H45*efs!$E$32+L45,2)</f>
        <v>0</v>
      </c>
      <c r="O45" s="86">
        <f>ROUND($D45*efs!$C$70*efs!F$58/1000000+$H45*efs!C$32,2)</f>
        <v>0</v>
      </c>
      <c r="P45" s="86">
        <f>ROUND($D45*efs!$C$70*efs!G$58/1000000+$H45*efs!D$32,2)</f>
        <v>0</v>
      </c>
      <c r="Q45" s="19"/>
    </row>
    <row r="46">
      <c r="A46" s="33" t="s">
        <v>244</v>
      </c>
      <c r="B46" s="26" t="s">
        <v>174</v>
      </c>
      <c r="C46" s="77" t="s">
        <v>548</v>
      </c>
      <c r="D46" s="85">
        <f>SUMIF(prod!A$64:A$91,A46,prod!G$64:G$91)</f>
        <v>2196</v>
      </c>
      <c r="E46" s="166">
        <f>ROUND(D46*efs!$C$70*efs!$E$44/1000000,2)</f>
        <v>0</v>
      </c>
      <c r="F46" s="165">
        <f>ROUND(D46*efs!$C$70*efs!$E$51/1000000,4)</f>
        <v>0</v>
      </c>
      <c r="G46" s="165">
        <f>ROUND(D46*efs!$C$70*efs!$F$51/1000000,4)</f>
        <v>0</v>
      </c>
      <c r="H46" s="165">
        <f>ROUND(D46*efs!$F$20*efs!$D$64/1000/1000000, 4)</f>
        <v>0</v>
      </c>
      <c r="I46" s="165">
        <f>ROUND($D46*efs!$F$20*efs!$F$64/1000/1000000, 4)</f>
        <v>0</v>
      </c>
      <c r="J46" s="165">
        <f>ROUND($D46*efs!$F$20*efs!$F$66/1000/1000000, 4)</f>
        <v>0</v>
      </c>
      <c r="K46" s="165">
        <f>ROUND($D46*efs!$F$20*(efs!$F$65+efs!$F$67)/1000/1000000, 4)</f>
        <v>0</v>
      </c>
      <c r="L46" s="86">
        <f>ROUND(D46*efs!$C$70*efs!$H$58/1000000,2)</f>
        <v>0</v>
      </c>
      <c r="M46" s="86">
        <f t="shared" si="4"/>
        <v>0</v>
      </c>
      <c r="N46" s="86">
        <f>ROUND(H46*efs!$E$32+L46,2)</f>
        <v>0</v>
      </c>
      <c r="O46" s="86">
        <f>ROUND($D46*efs!$C$70*efs!F$58/1000000+$H46*efs!C$32,2)</f>
        <v>0</v>
      </c>
      <c r="P46" s="86">
        <f>ROUND($D46*efs!$C$70*efs!G$58/1000000+$H46*efs!D$32,2)</f>
        <v>0</v>
      </c>
      <c r="Q46" s="19"/>
    </row>
    <row r="47">
      <c r="A47" s="33" t="s">
        <v>263</v>
      </c>
      <c r="B47" s="26" t="s">
        <v>174</v>
      </c>
      <c r="C47" s="77" t="s">
        <v>206</v>
      </c>
      <c r="D47" s="85">
        <f>SUMIF(prod!A$64:A$91,A47,prod!G$64:G$91)</f>
        <v>3224742</v>
      </c>
      <c r="E47" s="166">
        <f>ROUND(D47*efs!$C$70*efs!$E$44/1000000,2)</f>
        <v>0.17</v>
      </c>
      <c r="F47" s="165">
        <f>ROUND(D47*efs!$C$70*efs!$E$51/1000000,4)</f>
        <v>0</v>
      </c>
      <c r="G47" s="165">
        <f>ROUND(D47*efs!$C$70*efs!$F$51/1000000,4)</f>
        <v>0</v>
      </c>
      <c r="H47" s="165">
        <f>ROUND(D47*efs!$F$20*efs!$D$64/1000/1000000, 4)</f>
        <v>0.0003</v>
      </c>
      <c r="I47" s="165">
        <f>ROUND($D47*efs!$F$20*efs!$F$64/1000/1000000, 4)</f>
        <v>0.02</v>
      </c>
      <c r="J47" s="165">
        <f>ROUND($D47*efs!$F$20*efs!$F$66/1000/1000000, 4)</f>
        <v>0.0065</v>
      </c>
      <c r="K47" s="165">
        <f>ROUND($D47*efs!$F$20*(efs!$F$65+efs!$F$67)/1000/1000000, 4)</f>
        <v>0.043</v>
      </c>
      <c r="L47" s="86">
        <f>ROUND(D47*efs!$C$70*efs!$H$58/1000000,2)</f>
        <v>0.17</v>
      </c>
      <c r="M47" s="86">
        <f t="shared" si="4"/>
        <v>0.24</v>
      </c>
      <c r="N47" s="86">
        <f>ROUND(H47*efs!$E$32+L47,2)</f>
        <v>0.18</v>
      </c>
      <c r="O47" s="86">
        <f>ROUND($D47*efs!$C$70*efs!F$58/1000000+$H47*efs!C$32,2)</f>
        <v>0.2</v>
      </c>
      <c r="P47" s="86">
        <f>ROUND($D47*efs!$C$70*efs!G$58/1000000+$H47*efs!D$32,2)</f>
        <v>0.18</v>
      </c>
      <c r="Q47" s="19"/>
    </row>
    <row r="48">
      <c r="A48" s="33" t="s">
        <v>217</v>
      </c>
      <c r="B48" s="26" t="s">
        <v>174</v>
      </c>
      <c r="C48" s="77" t="s">
        <v>548</v>
      </c>
      <c r="D48" s="85">
        <f>SUMIF(prod!A$64:A$91,A48,prod!G$64:G$91)</f>
        <v>97191</v>
      </c>
      <c r="E48" s="166">
        <f>ROUND(D48*efs!$C$70*efs!$E$44/1000000,2)</f>
        <v>0.01</v>
      </c>
      <c r="F48" s="165">
        <f>ROUND(D48*efs!$C$70*efs!$E$51/1000000,4)</f>
        <v>0</v>
      </c>
      <c r="G48" s="165">
        <f>ROUND(D48*efs!$C$70*efs!$F$51/1000000,4)</f>
        <v>0</v>
      </c>
      <c r="H48" s="165">
        <f>ROUND(D48*efs!$F$20*efs!$D$64/1000/1000000, 4)</f>
        <v>0</v>
      </c>
      <c r="I48" s="165">
        <f>ROUND($D48*efs!$F$20*efs!$F$64/1000/1000000, 4)</f>
        <v>0.0006</v>
      </c>
      <c r="J48" s="165">
        <f>ROUND($D48*efs!$F$20*efs!$F$66/1000/1000000, 4)</f>
        <v>0.0002</v>
      </c>
      <c r="K48" s="165">
        <f>ROUND($D48*efs!$F$20*(efs!$F$65+efs!$F$67)/1000/1000000, 4)</f>
        <v>0.0013</v>
      </c>
      <c r="L48" s="86">
        <f>ROUND(D48*efs!$C$70*efs!$H$58/1000000,2)</f>
        <v>0.01</v>
      </c>
      <c r="M48" s="86">
        <f t="shared" si="4"/>
        <v>0.01</v>
      </c>
      <c r="N48" s="86">
        <f>ROUND(H48*efs!$E$32+L48,2)</f>
        <v>0.01</v>
      </c>
      <c r="O48" s="86">
        <f>ROUND($D48*efs!$C$70*efs!F$58/1000000+$H48*efs!C$32,2)</f>
        <v>0.01</v>
      </c>
      <c r="P48" s="86">
        <f>ROUND($D48*efs!$C$70*efs!G$58/1000000+$H48*efs!D$32,2)</f>
        <v>0.01</v>
      </c>
      <c r="Q48" s="19"/>
    </row>
    <row r="49">
      <c r="A49" s="33" t="s">
        <v>192</v>
      </c>
      <c r="B49" s="26" t="s">
        <v>174</v>
      </c>
      <c r="C49" s="77" t="s">
        <v>548</v>
      </c>
      <c r="D49" s="85">
        <f>SUMIF(prod!A$64:A$91,A49,prod!G$64:G$91)</f>
        <v>27499806</v>
      </c>
      <c r="E49" s="166">
        <f>ROUND(D49*efs!$C$70*efs!$E$44/1000000,2)</f>
        <v>1.48</v>
      </c>
      <c r="F49" s="165">
        <f>ROUND(D49*efs!$C$70*efs!$E$51/1000000,4)</f>
        <v>0</v>
      </c>
      <c r="G49" s="165">
        <f>ROUND(D49*efs!$C$70*efs!$F$51/1000000,4)</f>
        <v>0</v>
      </c>
      <c r="H49" s="165">
        <f>ROUND(D49*efs!$F$20*efs!$D$64/1000/1000000, 4)</f>
        <v>0.0024</v>
      </c>
      <c r="I49" s="165">
        <f>ROUND($D49*efs!$F$20*efs!$F$64/1000/1000000, 4)</f>
        <v>0.1706</v>
      </c>
      <c r="J49" s="165">
        <f>ROUND($D49*efs!$F$20*efs!$F$66/1000/1000000, 4)</f>
        <v>0.0552</v>
      </c>
      <c r="K49" s="165">
        <f>ROUND($D49*efs!$F$20*(efs!$F$65+efs!$F$67)/1000/1000000, 4)</f>
        <v>0.3666</v>
      </c>
      <c r="L49" s="86">
        <f>ROUND(D49*efs!$C$70*efs!$H$58/1000000,2)</f>
        <v>1.48</v>
      </c>
      <c r="M49" s="86">
        <f t="shared" si="4"/>
        <v>2.07</v>
      </c>
      <c r="N49" s="86">
        <f>ROUND(H49*efs!$E$32+L49,2)</f>
        <v>1.57</v>
      </c>
      <c r="O49" s="86">
        <f>ROUND($D49*efs!$C$70*efs!F$58/1000000+$H49*efs!C$32,2)</f>
        <v>1.68</v>
      </c>
      <c r="P49" s="86">
        <f>ROUND($D49*efs!$C$70*efs!G$58/1000000+$H49*efs!D$32,2)</f>
        <v>1.55</v>
      </c>
      <c r="Q49" s="19"/>
    </row>
    <row r="50">
      <c r="A50" s="33" t="s">
        <v>202</v>
      </c>
      <c r="B50" s="26" t="s">
        <v>174</v>
      </c>
      <c r="C50" s="77" t="s">
        <v>548</v>
      </c>
      <c r="D50" s="85">
        <f>SUMIF(prod!A$64:A$91,A50,prod!G$64:G$91)</f>
        <v>1104798</v>
      </c>
      <c r="E50" s="166">
        <f>ROUND(D50*efs!$C$70*efs!$E$44/1000000,2)</f>
        <v>0.06</v>
      </c>
      <c r="F50" s="165">
        <f>ROUND(D50*efs!$C$70*efs!$E$51/1000000,4)</f>
        <v>0</v>
      </c>
      <c r="G50" s="165">
        <f>ROUND(D50*efs!$C$70*efs!$F$51/1000000,4)</f>
        <v>0</v>
      </c>
      <c r="H50" s="165">
        <f>ROUND(D50*efs!$F$20*efs!$D$64/1000/1000000, 4)</f>
        <v>0.0001</v>
      </c>
      <c r="I50" s="165">
        <f>ROUND($D50*efs!$F$20*efs!$F$64/1000/1000000, 4)</f>
        <v>0.0069</v>
      </c>
      <c r="J50" s="165">
        <f>ROUND($D50*efs!$F$20*efs!$F$66/1000/1000000, 4)</f>
        <v>0.0022</v>
      </c>
      <c r="K50" s="165">
        <f>ROUND($D50*efs!$F$20*(efs!$F$65+efs!$F$67)/1000/1000000, 4)</f>
        <v>0.0147</v>
      </c>
      <c r="L50" s="86">
        <f>ROUND(D50*efs!$C$70*efs!$H$58/1000000,2)</f>
        <v>0.06</v>
      </c>
      <c r="M50" s="86">
        <f t="shared" si="4"/>
        <v>0.08</v>
      </c>
      <c r="N50" s="86">
        <f>ROUND(H50*efs!$E$32+L50,2)</f>
        <v>0.06</v>
      </c>
      <c r="O50" s="86">
        <f>ROUND($D50*efs!$C$70*efs!F$58/1000000+$H50*efs!C$32,2)</f>
        <v>0.07</v>
      </c>
      <c r="P50" s="86">
        <f>ROUND($D50*efs!$C$70*efs!G$58/1000000+$H50*efs!D$32,2)</f>
        <v>0.06</v>
      </c>
      <c r="Q50" s="19"/>
    </row>
    <row r="51">
      <c r="A51" s="33" t="s">
        <v>214</v>
      </c>
      <c r="B51" s="26" t="s">
        <v>174</v>
      </c>
      <c r="C51" s="77" t="s">
        <v>548</v>
      </c>
      <c r="D51" s="85">
        <f>SUMIF(prod!A$64:A$91,A51,prod!G$64:G$91)</f>
        <v>224962</v>
      </c>
      <c r="E51" s="166">
        <f>ROUND(D51*efs!$C$70*efs!$E$44/1000000,2)</f>
        <v>0.01</v>
      </c>
      <c r="F51" s="165">
        <f>ROUND(D51*efs!$C$70*efs!$E$51/1000000,4)</f>
        <v>0</v>
      </c>
      <c r="G51" s="165">
        <f>ROUND(D51*efs!$C$70*efs!$F$51/1000000,4)</f>
        <v>0</v>
      </c>
      <c r="H51" s="165">
        <f>ROUND(D51*efs!$F$20*efs!$D$64/1000/1000000, 4)</f>
        <v>0</v>
      </c>
      <c r="I51" s="165">
        <f>ROUND($D51*efs!$F$20*efs!$F$64/1000/1000000, 4)</f>
        <v>0.0014</v>
      </c>
      <c r="J51" s="165">
        <f>ROUND($D51*efs!$F$20*efs!$F$66/1000/1000000, 4)</f>
        <v>0.0005</v>
      </c>
      <c r="K51" s="165">
        <f>ROUND($D51*efs!$F$20*(efs!$F$65+efs!$F$67)/1000/1000000, 4)</f>
        <v>0.003</v>
      </c>
      <c r="L51" s="86">
        <f>ROUND(D51*efs!$C$70*efs!$H$58/1000000,2)</f>
        <v>0.01</v>
      </c>
      <c r="M51" s="86">
        <f t="shared" si="4"/>
        <v>0.01</v>
      </c>
      <c r="N51" s="86">
        <f>ROUND(H51*efs!$E$32+L51,2)</f>
        <v>0.01</v>
      </c>
      <c r="O51" s="86">
        <f>ROUND($D51*efs!$C$70*efs!F$58/1000000+$H51*efs!C$32,2)</f>
        <v>0.01</v>
      </c>
      <c r="P51" s="86">
        <f>ROUND($D51*efs!$C$70*efs!G$58/1000000+$H51*efs!D$32,2)</f>
        <v>0.01</v>
      </c>
      <c r="Q51" s="19"/>
    </row>
    <row r="52">
      <c r="A52" s="33" t="s">
        <v>250</v>
      </c>
      <c r="B52" s="26" t="s">
        <v>174</v>
      </c>
      <c r="C52" s="77" t="s">
        <v>250</v>
      </c>
      <c r="D52" s="85">
        <f>SUMIF(prod!A$64:A$91,A52,prod!G$64:G$91)</f>
        <v>10442392</v>
      </c>
      <c r="E52" s="166">
        <f>ROUND(D52*efs!$C$70*efs!$E$44/1000000,2)</f>
        <v>0.56</v>
      </c>
      <c r="F52" s="165">
        <f>ROUND(D52*efs!$C$70*efs!$E$51/1000000,4)</f>
        <v>0</v>
      </c>
      <c r="G52" s="165">
        <f>ROUND(D52*efs!$C$70*efs!$F$51/1000000,4)</f>
        <v>0</v>
      </c>
      <c r="H52" s="165">
        <f>ROUND(D52*efs!$F$20*efs!$D$64/1000/1000000, 4)</f>
        <v>0.0009</v>
      </c>
      <c r="I52" s="165">
        <f>ROUND($D52*efs!$F$20*efs!$F$64/1000/1000000, 4)</f>
        <v>0.0648</v>
      </c>
      <c r="J52" s="165">
        <f>ROUND($D52*efs!$F$20*efs!$F$66/1000/1000000, 4)</f>
        <v>0.021</v>
      </c>
      <c r="K52" s="165">
        <f>ROUND($D52*efs!$F$20*(efs!$F$65+efs!$F$67)/1000/1000000, 4)</f>
        <v>0.1392</v>
      </c>
      <c r="L52" s="86">
        <f>ROUND(D52*efs!$C$70*efs!$H$58/1000000,2)</f>
        <v>0.56</v>
      </c>
      <c r="M52" s="86">
        <f t="shared" si="4"/>
        <v>0.79</v>
      </c>
      <c r="N52" s="86">
        <f>ROUND(H52*efs!$E$32+L52,2)</f>
        <v>0.59</v>
      </c>
      <c r="O52" s="86">
        <f>ROUND($D52*efs!$C$70*efs!F$58/1000000+$H52*efs!C$32,2)</f>
        <v>0.64</v>
      </c>
      <c r="P52" s="86">
        <f>ROUND($D52*efs!$C$70*efs!G$58/1000000+$H52*efs!D$32,2)</f>
        <v>0.59</v>
      </c>
      <c r="Q52" s="19"/>
    </row>
    <row r="53">
      <c r="A53" s="33" t="s">
        <v>194</v>
      </c>
      <c r="B53" s="26" t="s">
        <v>174</v>
      </c>
      <c r="C53" s="77" t="s">
        <v>250</v>
      </c>
      <c r="D53" s="85">
        <f>SUMIF(prod!A$64:A$91,A53,prod!G$64:G$91)</f>
        <v>84420597</v>
      </c>
      <c r="E53" s="166">
        <f>ROUND(D53*efs!$C$70*efs!$E$44/1000000,2)</f>
        <v>4.54</v>
      </c>
      <c r="F53" s="165">
        <f>ROUND(D53*efs!$C$70*efs!$E$51/1000000,4)</f>
        <v>0.0001</v>
      </c>
      <c r="G53" s="165">
        <f>ROUND(D53*efs!$C$70*efs!$F$51/1000000,4)</f>
        <v>0</v>
      </c>
      <c r="H53" s="165">
        <f>ROUND(D53*efs!$F$20*efs!$D$64/1000/1000000, 4)</f>
        <v>0.0073</v>
      </c>
      <c r="I53" s="165">
        <f>ROUND($D53*efs!$F$20*efs!$F$64/1000/1000000, 4)</f>
        <v>0.5238</v>
      </c>
      <c r="J53" s="165">
        <f>ROUND($D53*efs!$F$20*efs!$F$66/1000/1000000, 4)</f>
        <v>0.1694</v>
      </c>
      <c r="K53" s="165">
        <f>ROUND($D53*efs!$F$20*(efs!$F$65+efs!$F$67)/1000/1000000, 4)</f>
        <v>1.1253</v>
      </c>
      <c r="L53" s="86">
        <f>ROUND(D53*efs!$C$70*efs!$H$58/1000000,2)</f>
        <v>4.54</v>
      </c>
      <c r="M53" s="86">
        <f t="shared" si="4"/>
        <v>6.36</v>
      </c>
      <c r="N53" s="86">
        <f>ROUND(H53*efs!$E$32+L53,2)</f>
        <v>4.8</v>
      </c>
      <c r="O53" s="86">
        <f>ROUND($D53*efs!$C$70*efs!F$58/1000000+$H53*efs!C$32,2)</f>
        <v>5.16</v>
      </c>
      <c r="P53" s="86">
        <f>ROUND($D53*efs!$C$70*efs!G$58/1000000+$H53*efs!D$32,2)</f>
        <v>4.75</v>
      </c>
      <c r="Q53" s="19"/>
    </row>
    <row r="54">
      <c r="A54" s="33" t="s">
        <v>222</v>
      </c>
      <c r="B54" s="26" t="s">
        <v>174</v>
      </c>
      <c r="C54" s="77" t="s">
        <v>548</v>
      </c>
      <c r="D54" s="85">
        <f>SUMIF(prod!A$64:A$91,A54,prod!G$64:G$91)</f>
        <v>2</v>
      </c>
      <c r="E54" s="166">
        <f>ROUND(D54*efs!$C$70*efs!$E$44/1000000,2)</f>
        <v>0</v>
      </c>
      <c r="F54" s="165">
        <f>ROUND(D54*efs!$C$70*efs!$E$51/1000000,4)</f>
        <v>0</v>
      </c>
      <c r="G54" s="165">
        <f>ROUND(D54*efs!$C$70*efs!$F$51/1000000,4)</f>
        <v>0</v>
      </c>
      <c r="H54" s="165">
        <f>ROUND(D54*efs!$F$20*efs!$D$64/1000/1000000, 4)</f>
        <v>0</v>
      </c>
      <c r="I54" s="165">
        <f>ROUND($D54*efs!$F$20*efs!$F$64/1000/1000000, 4)</f>
        <v>0</v>
      </c>
      <c r="J54" s="165">
        <f>ROUND($D54*efs!$F$20*efs!$F$66/1000/1000000, 4)</f>
        <v>0</v>
      </c>
      <c r="K54" s="165">
        <f>ROUND($D54*efs!$F$20*(efs!$F$65+efs!$F$67)/1000/1000000, 4)</f>
        <v>0</v>
      </c>
      <c r="L54" s="86">
        <f>ROUND(D54*efs!$C$70*efs!$H$58/1000000,2)</f>
        <v>0</v>
      </c>
      <c r="M54" s="86">
        <f t="shared" si="4"/>
        <v>0</v>
      </c>
      <c r="N54" s="86">
        <f>ROUND(H54*efs!$E$32+L54,2)</f>
        <v>0</v>
      </c>
      <c r="O54" s="86">
        <f>ROUND($D54*efs!$C$70*efs!F$58/1000000+$H54*efs!C$32,2)</f>
        <v>0</v>
      </c>
      <c r="P54" s="86">
        <f>ROUND($D54*efs!$C$70*efs!G$58/1000000+$H54*efs!D$32,2)</f>
        <v>0</v>
      </c>
      <c r="Q54" s="19"/>
    </row>
    <row r="55">
      <c r="A55" s="33" t="s">
        <v>206</v>
      </c>
      <c r="B55" s="26" t="s">
        <v>174</v>
      </c>
      <c r="C55" s="77" t="s">
        <v>206</v>
      </c>
      <c r="D55" s="85">
        <f>SUMIF(prod!A$64:A$91,A55,prod!G$64:G$91)</f>
        <v>1141952863</v>
      </c>
      <c r="E55" s="166">
        <f>ROUND(D55*efs!$C$70*efs!$E$44/1000000,2)</f>
        <v>61.4</v>
      </c>
      <c r="F55" s="165">
        <f>ROUND(D55*efs!$C$70*efs!$E$51/1000000,4)</f>
        <v>0.0012</v>
      </c>
      <c r="G55" s="165">
        <f>ROUND(D55*efs!$C$70*efs!$F$51/1000000,4)</f>
        <v>0.0001</v>
      </c>
      <c r="H55" s="165">
        <f>ROUND(D55*efs!$F$20*efs!$D$64/1000/1000000, 4)</f>
        <v>0.0989</v>
      </c>
      <c r="I55" s="165">
        <f>ROUND($D55*efs!$F$20*efs!$F$64/1000/1000000, 4)</f>
        <v>7.0856</v>
      </c>
      <c r="J55" s="165">
        <f>ROUND($D55*efs!$F$20*efs!$F$66/1000/1000000, 4)</f>
        <v>2.2918</v>
      </c>
      <c r="K55" s="165">
        <f>ROUND($D55*efs!$F$20*(efs!$F$65+efs!$F$67)/1000/1000000, 4)</f>
        <v>15.2219</v>
      </c>
      <c r="L55" s="86">
        <f>ROUND(D55*efs!$C$70*efs!$H$58/1000000,2)</f>
        <v>61.47</v>
      </c>
      <c r="M55" s="86">
        <f t="shared" si="4"/>
        <v>86.07</v>
      </c>
      <c r="N55" s="86">
        <f>ROUND(H55*efs!$E$32+L55,2)</f>
        <v>65.03</v>
      </c>
      <c r="O55" s="86">
        <f>ROUND($D55*efs!$C$70*efs!F$58/1000000+$H55*efs!C$32,2)</f>
        <v>69.83</v>
      </c>
      <c r="P55" s="86">
        <f>ROUND($D55*efs!$C$70*efs!G$58/1000000+$H55*efs!D$32,2)</f>
        <v>64.23</v>
      </c>
      <c r="Q55" s="19"/>
    </row>
    <row r="56">
      <c r="A56" s="33" t="s">
        <v>286</v>
      </c>
      <c r="B56" s="26" t="s">
        <v>174</v>
      </c>
      <c r="C56" s="77" t="s">
        <v>286</v>
      </c>
      <c r="D56" s="85">
        <f>SUMIF(prod!A$64:A$91,A56,prod!G$64:G$91)</f>
        <v>10240</v>
      </c>
      <c r="E56" s="166">
        <f>ROUND(D56*efs!$C$70*efs!$E$44/1000000,2)</f>
        <v>0</v>
      </c>
      <c r="F56" s="165">
        <f>ROUND(D56*efs!$C$70*efs!$E$51/1000000,4)</f>
        <v>0</v>
      </c>
      <c r="G56" s="165">
        <f>ROUND(D56*efs!$C$70*efs!$F$51/1000000,4)</f>
        <v>0</v>
      </c>
      <c r="H56" s="165">
        <f>ROUND(D56*efs!$F$20*efs!$D$64/1000/1000000, 4)</f>
        <v>0</v>
      </c>
      <c r="I56" s="165">
        <f>ROUND($D56*efs!$F$20*efs!$F$64/1000/1000000, 4)</f>
        <v>0.0001</v>
      </c>
      <c r="J56" s="165">
        <f>ROUND($D56*efs!$F$20*efs!$F$66/1000/1000000, 4)</f>
        <v>0</v>
      </c>
      <c r="K56" s="165">
        <f>ROUND($D56*efs!$F$20*(efs!$F$65+efs!$F$67)/1000/1000000, 4)</f>
        <v>0.0001</v>
      </c>
      <c r="L56" s="86">
        <f>ROUND(D56*efs!$C$70*efs!$H$58/1000000,2)</f>
        <v>0</v>
      </c>
      <c r="M56" s="86">
        <f t="shared" si="4"/>
        <v>0</v>
      </c>
      <c r="N56" s="86">
        <f>ROUND(H56*efs!$E$32+L56,2)</f>
        <v>0</v>
      </c>
      <c r="O56" s="86">
        <f>ROUND($D56*efs!$C$70*efs!F$58/1000000+$H56*efs!C$32,2)</f>
        <v>0</v>
      </c>
      <c r="P56" s="86">
        <f>ROUND($D56*efs!$C$70*efs!G$58/1000000+$H56*efs!D$32,2)</f>
        <v>0</v>
      </c>
      <c r="Q56" s="19"/>
    </row>
    <row r="57">
      <c r="A57" s="33" t="s">
        <v>398</v>
      </c>
      <c r="B57" s="26" t="s">
        <v>174</v>
      </c>
      <c r="C57" s="77" t="s">
        <v>548</v>
      </c>
      <c r="D57" s="85">
        <f>SUMIF(prod!A$64:A$91,A57,prod!G$64:G$91)</f>
        <v>5722</v>
      </c>
      <c r="E57" s="166">
        <f>ROUND(D57*efs!$C$70*efs!$E$44/1000000,2)</f>
        <v>0</v>
      </c>
      <c r="F57" s="165">
        <f>ROUND(D57*efs!$C$70*efs!$E$51/1000000,4)</f>
        <v>0</v>
      </c>
      <c r="G57" s="165">
        <f>ROUND(D57*efs!$C$70*efs!$F$51/1000000,4)</f>
        <v>0</v>
      </c>
      <c r="H57" s="165">
        <f>ROUND(D57*efs!$F$20*efs!$D$64/1000/1000000, 4)</f>
        <v>0</v>
      </c>
      <c r="I57" s="165">
        <f>ROUND($D57*efs!$F$20*efs!$F$64/1000/1000000, 4)</f>
        <v>0</v>
      </c>
      <c r="J57" s="165">
        <f>ROUND($D57*efs!$F$20*efs!$F$66/1000/1000000, 4)</f>
        <v>0</v>
      </c>
      <c r="K57" s="165">
        <f>ROUND($D57*efs!$F$20*(efs!$F$65+efs!$F$67)/1000/1000000, 4)</f>
        <v>0.0001</v>
      </c>
      <c r="L57" s="86">
        <f>ROUND(D57*efs!$C$70*efs!$H$58/1000000,2)</f>
        <v>0</v>
      </c>
      <c r="M57" s="86">
        <f t="shared" si="4"/>
        <v>0</v>
      </c>
      <c r="N57" s="86">
        <f>ROUND(H57*efs!$E$32+L57,2)</f>
        <v>0</v>
      </c>
      <c r="O57" s="86">
        <f>ROUND($D57*efs!$C$70*efs!F$58/1000000+$H57*efs!C$32,2)</f>
        <v>0</v>
      </c>
      <c r="P57" s="86">
        <f>ROUND($D57*efs!$C$70*efs!G$58/1000000+$H57*efs!D$32,2)</f>
        <v>0</v>
      </c>
      <c r="Q57" s="19"/>
    </row>
    <row r="58">
      <c r="A58" s="33" t="s">
        <v>256</v>
      </c>
      <c r="B58" s="26" t="s">
        <v>174</v>
      </c>
      <c r="C58" s="77" t="s">
        <v>548</v>
      </c>
      <c r="D58" s="85">
        <f>SUMIF(prod!A$64:A$91,A58,prod!G$64:G$91)</f>
        <v>3649083</v>
      </c>
      <c r="E58" s="166">
        <f>ROUND(D58*efs!$C$70*efs!$E$44/1000000,2)</f>
        <v>0.2</v>
      </c>
      <c r="F58" s="165">
        <f>ROUND(D58*efs!$C$70*efs!$E$51/1000000,4)</f>
        <v>0</v>
      </c>
      <c r="G58" s="165">
        <f>ROUND(D58*efs!$C$70*efs!$F$51/1000000,4)</f>
        <v>0</v>
      </c>
      <c r="H58" s="165">
        <f>ROUND(D58*efs!$F$20*efs!$D$64/1000/1000000, 4)</f>
        <v>0.0003</v>
      </c>
      <c r="I58" s="165">
        <f>ROUND($D58*efs!$F$20*efs!$F$64/1000/1000000, 4)</f>
        <v>0.0226</v>
      </c>
      <c r="J58" s="165">
        <f>ROUND($D58*efs!$F$20*efs!$F$66/1000/1000000, 4)</f>
        <v>0.0073</v>
      </c>
      <c r="K58" s="165">
        <f>ROUND($D58*efs!$F$20*(efs!$F$65+efs!$F$67)/1000/1000000, 4)</f>
        <v>0.0486</v>
      </c>
      <c r="L58" s="86">
        <f>ROUND(D58*efs!$C$70*efs!$H$58/1000000,2)</f>
        <v>0.2</v>
      </c>
      <c r="M58" s="86">
        <f t="shared" si="4"/>
        <v>0.28</v>
      </c>
      <c r="N58" s="86">
        <f>ROUND(H58*efs!$E$32+L58,2)</f>
        <v>0.21</v>
      </c>
      <c r="O58" s="86">
        <f>ROUND($D58*efs!$C$70*efs!F$58/1000000+$H58*efs!C$32,2)</f>
        <v>0.22</v>
      </c>
      <c r="P58" s="86">
        <f>ROUND($D58*efs!$C$70*efs!G$58/1000000+$H58*efs!D$32,2)</f>
        <v>0.2</v>
      </c>
      <c r="Q58" s="19"/>
    </row>
    <row r="59">
      <c r="A59" s="33" t="s">
        <v>200</v>
      </c>
      <c r="B59" s="26" t="s">
        <v>174</v>
      </c>
      <c r="C59" s="77" t="s">
        <v>206</v>
      </c>
      <c r="D59" s="85">
        <f>SUMIF(prod!A$64:A$91,A59,prod!G$64:G$91)</f>
        <v>14478710</v>
      </c>
      <c r="E59" s="166">
        <f>ROUND(D59*efs!$C$70*efs!$E$44/1000000,2)</f>
        <v>0.78</v>
      </c>
      <c r="F59" s="165">
        <f>ROUND(D59*efs!$C$70*efs!$E$51/1000000,4)</f>
        <v>0</v>
      </c>
      <c r="G59" s="165">
        <f>ROUND(D59*efs!$C$70*efs!$F$51/1000000,4)</f>
        <v>0</v>
      </c>
      <c r="H59" s="165">
        <f>ROUND(D59*efs!$F$20*efs!$D$64/1000/1000000, 4)</f>
        <v>0.0013</v>
      </c>
      <c r="I59" s="165">
        <f>ROUND($D59*efs!$F$20*efs!$F$64/1000/1000000, 4)</f>
        <v>0.0898</v>
      </c>
      <c r="J59" s="165">
        <f>ROUND($D59*efs!$F$20*efs!$F$66/1000/1000000, 4)</f>
        <v>0.0291</v>
      </c>
      <c r="K59" s="165">
        <f>ROUND($D59*efs!$F$20*(efs!$F$65+efs!$F$67)/1000/1000000, 4)</f>
        <v>0.193</v>
      </c>
      <c r="L59" s="86">
        <f>ROUND(D59*efs!$C$70*efs!$H$58/1000000,2)</f>
        <v>0.78</v>
      </c>
      <c r="M59" s="86">
        <f t="shared" si="4"/>
        <v>1.09</v>
      </c>
      <c r="N59" s="86">
        <f>ROUND(H59*efs!$E$32+L59,2)</f>
        <v>0.83</v>
      </c>
      <c r="O59" s="86">
        <f>ROUND($D59*efs!$C$70*efs!F$58/1000000+$H59*efs!C$32,2)</f>
        <v>0.89</v>
      </c>
      <c r="P59" s="86">
        <f>ROUND($D59*efs!$C$70*efs!G$58/1000000+$H59*efs!D$32,2)</f>
        <v>0.82</v>
      </c>
      <c r="Q59" s="19"/>
    </row>
    <row r="60">
      <c r="A60" s="33" t="s">
        <v>260</v>
      </c>
      <c r="B60" s="26" t="s">
        <v>174</v>
      </c>
      <c r="C60" s="77" t="s">
        <v>548</v>
      </c>
      <c r="D60" s="85">
        <f>SUMIF(prod!A$64:A$91,A60,prod!G$64:G$91)</f>
        <v>54450</v>
      </c>
      <c r="E60" s="166">
        <f>ROUND(D60*efs!$C$70*efs!$E$44/1000000,2)</f>
        <v>0</v>
      </c>
      <c r="F60" s="165">
        <f>ROUND(D60*efs!$C$70*efs!$E$51/1000000,4)</f>
        <v>0</v>
      </c>
      <c r="G60" s="165">
        <f>ROUND(D60*efs!$C$70*efs!$F$51/1000000,4)</f>
        <v>0</v>
      </c>
      <c r="H60" s="165">
        <f>ROUND(D60*efs!$F$20*efs!$D$64/1000/1000000, 4)</f>
        <v>0</v>
      </c>
      <c r="I60" s="165">
        <f>ROUND($D60*efs!$F$20*efs!$F$64/1000/1000000, 4)</f>
        <v>0.0003</v>
      </c>
      <c r="J60" s="165">
        <f>ROUND($D60*efs!$F$20*efs!$F$66/1000/1000000, 4)</f>
        <v>0.0001</v>
      </c>
      <c r="K60" s="165">
        <f>ROUND($D60*efs!$F$20*(efs!$F$65+efs!$F$67)/1000/1000000, 4)</f>
        <v>0.0007</v>
      </c>
      <c r="L60" s="86">
        <f>ROUND(D60*efs!$C$70*efs!$H$58/1000000,2)</f>
        <v>0</v>
      </c>
      <c r="M60" s="86">
        <f t="shared" si="4"/>
        <v>0</v>
      </c>
      <c r="N60" s="86">
        <f>ROUND(H60*efs!$E$32+L60,2)</f>
        <v>0</v>
      </c>
      <c r="O60" s="86">
        <f>ROUND($D60*efs!$C$70*efs!F$58/1000000+$H60*efs!C$32,2)</f>
        <v>0</v>
      </c>
      <c r="P60" s="86">
        <f>ROUND($D60*efs!$C$70*efs!G$58/1000000+$H60*efs!D$32,2)</f>
        <v>0</v>
      </c>
      <c r="Q60" s="19"/>
    </row>
    <row r="61">
      <c r="A61" s="33" t="s">
        <v>396</v>
      </c>
      <c r="B61" s="26" t="s">
        <v>174</v>
      </c>
      <c r="C61" s="77" t="s">
        <v>250</v>
      </c>
      <c r="D61" s="85">
        <f>SUMIF(prod!A$64:A$91,A61,prod!G$64:G$91)</f>
        <v>772480</v>
      </c>
      <c r="E61" s="166">
        <f>ROUND(D61*efs!$C$70*efs!$E$44/1000000,2)</f>
        <v>0.04</v>
      </c>
      <c r="F61" s="165">
        <f>ROUND(D61*efs!$C$70*efs!$E$51/1000000,4)</f>
        <v>0</v>
      </c>
      <c r="G61" s="165">
        <f>ROUND(D61*efs!$C$70*efs!$F$51/1000000,4)</f>
        <v>0</v>
      </c>
      <c r="H61" s="165">
        <f>ROUND(D61*efs!$F$20*efs!$D$64/1000/1000000, 4)</f>
        <v>0.0001</v>
      </c>
      <c r="I61" s="165">
        <f>ROUND($D61*efs!$F$20*efs!$F$64/1000/1000000, 4)</f>
        <v>0.0048</v>
      </c>
      <c r="J61" s="165">
        <f>ROUND($D61*efs!$F$20*efs!$F$66/1000/1000000, 4)</f>
        <v>0.0016</v>
      </c>
      <c r="K61" s="165">
        <f>ROUND($D61*efs!$F$20*(efs!$F$65+efs!$F$67)/1000/1000000, 4)</f>
        <v>0.0103</v>
      </c>
      <c r="L61" s="86">
        <f>ROUND(D61*efs!$C$70*efs!$H$58/1000000,2)</f>
        <v>0.04</v>
      </c>
      <c r="M61" s="86">
        <f t="shared" si="4"/>
        <v>0.06</v>
      </c>
      <c r="N61" s="86">
        <f>ROUND(H61*efs!$E$32+L61,2)</f>
        <v>0.04</v>
      </c>
      <c r="O61" s="86">
        <f>ROUND($D61*efs!$C$70*efs!F$58/1000000+$H61*efs!C$32,2)</f>
        <v>0.05</v>
      </c>
      <c r="P61" s="86">
        <f>ROUND($D61*efs!$C$70*efs!G$58/1000000+$H61*efs!D$32,2)</f>
        <v>0.04</v>
      </c>
      <c r="Q61" s="19"/>
    </row>
    <row r="62">
      <c r="A62" s="33" t="s">
        <v>190</v>
      </c>
      <c r="B62" s="26" t="s">
        <v>174</v>
      </c>
      <c r="C62" s="77" t="s">
        <v>206</v>
      </c>
      <c r="D62" s="85">
        <f>SUMIF(prod!A$64:A$91,A62,prod!G$64:G$91)</f>
        <v>21409926</v>
      </c>
      <c r="E62" s="166">
        <f>ROUND(D62*efs!$C$70*efs!$E$44/1000000,2)</f>
        <v>1.15</v>
      </c>
      <c r="F62" s="165">
        <f>ROUND(D62*efs!$C$70*efs!$E$51/1000000,4)</f>
        <v>0</v>
      </c>
      <c r="G62" s="165">
        <f>ROUND(D62*efs!$C$70*efs!$F$51/1000000,4)</f>
        <v>0</v>
      </c>
      <c r="H62" s="165">
        <f>ROUND(D62*efs!$F$20*efs!$D$64/1000/1000000, 4)</f>
        <v>0.0019</v>
      </c>
      <c r="I62" s="165">
        <f>ROUND($D62*efs!$F$20*efs!$F$64/1000/1000000, 4)</f>
        <v>0.1328</v>
      </c>
      <c r="J62" s="165">
        <f>ROUND($D62*efs!$F$20*efs!$F$66/1000/1000000, 4)</f>
        <v>0.043</v>
      </c>
      <c r="K62" s="165">
        <f>ROUND($D62*efs!$F$20*(efs!$F$65+efs!$F$67)/1000/1000000, 4)</f>
        <v>0.2854</v>
      </c>
      <c r="L62" s="86">
        <f>ROUND(D62*efs!$C$70*efs!$H$58/1000000,2)</f>
        <v>1.15</v>
      </c>
      <c r="M62" s="86">
        <f t="shared" si="4"/>
        <v>1.61</v>
      </c>
      <c r="N62" s="86">
        <f>ROUND(H62*efs!$E$32+L62,2)</f>
        <v>1.22</v>
      </c>
      <c r="O62" s="86">
        <f>ROUND($D62*efs!$C$70*efs!F$58/1000000+$H62*efs!C$32,2)</f>
        <v>1.31</v>
      </c>
      <c r="P62" s="86">
        <f>ROUND($D62*efs!$C$70*efs!G$58/1000000+$H62*efs!D$32,2)</f>
        <v>1.21</v>
      </c>
      <c r="Q62" s="19"/>
    </row>
    <row r="63">
      <c r="A63" s="33" t="s">
        <v>196</v>
      </c>
      <c r="B63" s="26" t="s">
        <v>174</v>
      </c>
      <c r="C63" s="77" t="s">
        <v>196</v>
      </c>
      <c r="D63" s="85">
        <f>SUMIF(prod!A$64:A$91,A63,prod!G$64:G$91)</f>
        <v>139276421</v>
      </c>
      <c r="E63" s="166">
        <f>ROUND(D63*efs!$C$70*efs!$E$44/1000000,2)</f>
        <v>7.49</v>
      </c>
      <c r="F63" s="165">
        <f>ROUND(D63*efs!$C$70*efs!$E$51/1000000,4)</f>
        <v>0.0001</v>
      </c>
      <c r="G63" s="165">
        <f>ROUND(D63*efs!$C$70*efs!$F$51/1000000,4)</f>
        <v>0</v>
      </c>
      <c r="H63" s="165">
        <f>ROUND(D63*efs!$F$20*efs!$D$64/1000/1000000, 4)</f>
        <v>0.0121</v>
      </c>
      <c r="I63" s="165">
        <f>ROUND($D63*efs!$F$20*efs!$F$64/1000/1000000, 4)</f>
        <v>0.8642</v>
      </c>
      <c r="J63" s="165">
        <f>ROUND($D63*efs!$F$20*efs!$F$66/1000/1000000, 4)</f>
        <v>0.2795</v>
      </c>
      <c r="K63" s="165">
        <f>ROUND($D63*efs!$F$20*(efs!$F$65+efs!$F$67)/1000/1000000, 4)</f>
        <v>1.8565</v>
      </c>
      <c r="L63" s="86">
        <f>ROUND(D63*efs!$C$70*efs!$H$58/1000000,2)</f>
        <v>7.5</v>
      </c>
      <c r="M63" s="86">
        <f t="shared" si="4"/>
        <v>10.5</v>
      </c>
      <c r="N63" s="86">
        <f>ROUND(H63*efs!$E$32+L63,2)</f>
        <v>7.94</v>
      </c>
      <c r="O63" s="86">
        <f>ROUND($D63*efs!$C$70*efs!F$58/1000000+$H63*efs!C$32,2)</f>
        <v>8.52</v>
      </c>
      <c r="P63" s="86">
        <f>ROUND($D63*efs!$C$70*efs!G$58/1000000+$H63*efs!D$32,2)</f>
        <v>7.83</v>
      </c>
      <c r="Q63" s="19"/>
    </row>
    <row r="64">
      <c r="A64" s="33" t="s">
        <v>209</v>
      </c>
      <c r="B64" s="26" t="s">
        <v>174</v>
      </c>
      <c r="C64" s="77" t="s">
        <v>548</v>
      </c>
      <c r="D64" s="85">
        <f>SUMIF(prod!A$64:A$91,A64,prod!G$64:G$91)</f>
        <v>116552</v>
      </c>
      <c r="E64" s="166">
        <f>ROUND(D64*efs!$C$70*efs!$E$44/1000000,2)</f>
        <v>0.01</v>
      </c>
      <c r="F64" s="165">
        <f>ROUND(D64*efs!$C$70*efs!$E$51/1000000,4)</f>
        <v>0</v>
      </c>
      <c r="G64" s="165">
        <f>ROUND(D64*efs!$C$70*efs!$F$51/1000000,4)</f>
        <v>0</v>
      </c>
      <c r="H64" s="165">
        <f>ROUND(D64*efs!$F$20*efs!$D$64/1000/1000000, 4)</f>
        <v>0</v>
      </c>
      <c r="I64" s="165">
        <f>ROUND($D64*efs!$F$20*efs!$F$64/1000/1000000, 4)</f>
        <v>0.0007</v>
      </c>
      <c r="J64" s="165">
        <f>ROUND($D64*efs!$F$20*efs!$F$66/1000/1000000, 4)</f>
        <v>0.0002</v>
      </c>
      <c r="K64" s="165">
        <f>ROUND($D64*efs!$F$20*(efs!$F$65+efs!$F$67)/1000/1000000, 4)</f>
        <v>0.0016</v>
      </c>
      <c r="L64" s="86">
        <f>ROUND(D64*efs!$C$70*efs!$H$58/1000000,2)</f>
        <v>0.01</v>
      </c>
      <c r="M64" s="86">
        <f t="shared" si="4"/>
        <v>0.01</v>
      </c>
      <c r="N64" s="86">
        <f>ROUND(H64*efs!$E$32+L64,2)</f>
        <v>0.01</v>
      </c>
      <c r="O64" s="86">
        <f>ROUND($D64*efs!$C$70*efs!F$58/1000000+$H64*efs!C$32,2)</f>
        <v>0.01</v>
      </c>
      <c r="P64" s="86">
        <f>ROUND($D64*efs!$C$70*efs!G$58/1000000+$H64*efs!D$32,2)</f>
        <v>0.01</v>
      </c>
      <c r="Q64" s="19"/>
    </row>
    <row r="65">
      <c r="A65" s="33" t="s">
        <v>220</v>
      </c>
      <c r="B65" s="26" t="s">
        <v>174</v>
      </c>
      <c r="C65" s="77" t="s">
        <v>548</v>
      </c>
      <c r="D65" s="85">
        <f>SUMIF(prod!A$64:A$91,A65,prod!G$64:G$91)</f>
        <v>56494</v>
      </c>
      <c r="E65" s="166">
        <f>ROUND(D65*efs!$C$70*efs!$E$44/1000000,2)</f>
        <v>0</v>
      </c>
      <c r="F65" s="165">
        <f>ROUND(D65*efs!$C$70*efs!$E$51/1000000,4)</f>
        <v>0</v>
      </c>
      <c r="G65" s="165">
        <f>ROUND(D65*efs!$C$70*efs!$F$51/1000000,4)</f>
        <v>0</v>
      </c>
      <c r="H65" s="165">
        <f>ROUND(D65*efs!$F$20*efs!$D$64/1000/1000000, 4)</f>
        <v>0</v>
      </c>
      <c r="I65" s="165">
        <f>ROUND($D65*efs!$F$20*efs!$F$64/1000/1000000, 4)</f>
        <v>0.0004</v>
      </c>
      <c r="J65" s="165">
        <f>ROUND($D65*efs!$F$20*efs!$F$66/1000/1000000, 4)</f>
        <v>0.0001</v>
      </c>
      <c r="K65" s="165">
        <f>ROUND($D65*efs!$F$20*(efs!$F$65+efs!$F$67)/1000/1000000, 4)</f>
        <v>0.0008</v>
      </c>
      <c r="L65" s="86">
        <f>ROUND(D65*efs!$C$70*efs!$H$58/1000000,2)</f>
        <v>0</v>
      </c>
      <c r="M65" s="86">
        <f t="shared" si="4"/>
        <v>0</v>
      </c>
      <c r="N65" s="86">
        <f>ROUND(H65*efs!$E$32+L65,2)</f>
        <v>0</v>
      </c>
      <c r="O65" s="86">
        <f>ROUND($D65*efs!$C$70*efs!F$58/1000000+$H65*efs!C$32,2)</f>
        <v>0</v>
      </c>
      <c r="P65" s="86">
        <f>ROUND($D65*efs!$C$70*efs!G$58/1000000+$H65*efs!D$32,2)</f>
        <v>0</v>
      </c>
      <c r="Q65" s="19"/>
    </row>
    <row r="66">
      <c r="A66" s="33" t="s">
        <v>187</v>
      </c>
      <c r="B66" s="26" t="s">
        <v>174</v>
      </c>
      <c r="C66" s="77" t="s">
        <v>187</v>
      </c>
      <c r="D66" s="85">
        <f>SUMIF(prod!A$64:A$91,A66,prod!G$64:G$91)</f>
        <v>1210670154</v>
      </c>
      <c r="E66" s="166">
        <f>ROUND(D66*efs!$C$70*efs!$E$44/1000000,2)</f>
        <v>65.09</v>
      </c>
      <c r="F66" s="165">
        <f>ROUND(D66*efs!$C$70*efs!$E$51/1000000,4)</f>
        <v>0.0012</v>
      </c>
      <c r="G66" s="165">
        <f>ROUND(D66*efs!$C$70*efs!$F$51/1000000,4)</f>
        <v>0.0001</v>
      </c>
      <c r="H66" s="165">
        <f>ROUND(D66*efs!$F$20*efs!$D$64/1000/1000000, 4)</f>
        <v>0.1048</v>
      </c>
      <c r="I66" s="165">
        <f>ROUND($D66*efs!$F$20*efs!$F$64/1000/1000000, 4)</f>
        <v>7.512</v>
      </c>
      <c r="J66" s="165">
        <f>ROUND($D66*efs!$F$20*efs!$F$66/1000/1000000, 4)</f>
        <v>2.4297</v>
      </c>
      <c r="K66" s="165">
        <f>ROUND($D66*efs!$F$20*(efs!$F$65+efs!$F$67)/1000/1000000, 4)</f>
        <v>16.1379</v>
      </c>
      <c r="L66" s="86">
        <f>ROUND(D66*efs!$C$70*efs!$H$58/1000000,2)</f>
        <v>65.17</v>
      </c>
      <c r="M66" s="86">
        <f t="shared" si="4"/>
        <v>91.25</v>
      </c>
      <c r="N66" s="86">
        <f>ROUND(H66*efs!$E$32+L66,2)</f>
        <v>68.94</v>
      </c>
      <c r="O66" s="86">
        <f>ROUND($D66*efs!$C$70*efs!F$58/1000000+$H66*efs!C$32,2)</f>
        <v>74.03</v>
      </c>
      <c r="P66" s="86">
        <f>ROUND($D66*efs!$C$70*efs!G$58/1000000+$H66*efs!D$32,2)</f>
        <v>68.09</v>
      </c>
      <c r="Q66" s="19"/>
    </row>
    <row r="67">
      <c r="A67" s="158" t="s">
        <v>535</v>
      </c>
      <c r="B67" s="157" t="s">
        <v>617</v>
      </c>
      <c r="C67" s="158"/>
      <c r="D67" s="158"/>
      <c r="E67" s="168">
        <f t="shared" ref="E67:I67" si="5">E3+E13+E39</f>
        <v>885.89</v>
      </c>
      <c r="F67" s="169">
        <f t="shared" si="5"/>
        <v>0.0764</v>
      </c>
      <c r="G67" s="169">
        <f t="shared" si="5"/>
        <v>0.0112</v>
      </c>
      <c r="H67" s="169">
        <f t="shared" si="5"/>
        <v>0.6929</v>
      </c>
      <c r="I67" s="169">
        <f t="shared" si="5"/>
        <v>50.2766</v>
      </c>
      <c r="J67" s="169">
        <f>J13+J39</f>
        <v>21.505</v>
      </c>
      <c r="K67" s="169">
        <f t="shared" ref="K67:P67" si="6">K3+K13+K39</f>
        <v>74.4534</v>
      </c>
      <c r="L67" s="168">
        <f t="shared" si="6"/>
        <v>772.39</v>
      </c>
      <c r="M67" s="168">
        <f t="shared" si="6"/>
        <v>918.62</v>
      </c>
      <c r="N67" s="168">
        <f t="shared" si="6"/>
        <v>797.33</v>
      </c>
      <c r="O67" s="168">
        <f t="shared" si="6"/>
        <v>833.3</v>
      </c>
      <c r="P67" s="168">
        <f t="shared" si="6"/>
        <v>791</v>
      </c>
    </row>
    <row r="68">
      <c r="A68" s="33" t="s">
        <v>234</v>
      </c>
      <c r="B68" s="72" t="s">
        <v>617</v>
      </c>
      <c r="E68" s="86">
        <f t="shared" ref="E68:P68" si="7">SUMIF($A$4:$A$66,$A68,E$4:E$66)</f>
        <v>1.38</v>
      </c>
      <c r="F68" s="47">
        <f t="shared" si="7"/>
        <v>0</v>
      </c>
      <c r="G68" s="47">
        <f t="shared" si="7"/>
        <v>0</v>
      </c>
      <c r="H68" s="47">
        <f t="shared" si="7"/>
        <v>0.0027</v>
      </c>
      <c r="I68" s="47">
        <f t="shared" si="7"/>
        <v>0.1873</v>
      </c>
      <c r="J68" s="47">
        <f t="shared" si="7"/>
        <v>0.0812</v>
      </c>
      <c r="K68" s="47">
        <f t="shared" si="7"/>
        <v>0.2495</v>
      </c>
      <c r="L68" s="47">
        <f t="shared" si="7"/>
        <v>1.38</v>
      </c>
      <c r="M68" s="47">
        <f t="shared" si="7"/>
        <v>1.9</v>
      </c>
      <c r="N68" s="47">
        <f t="shared" si="7"/>
        <v>1.48</v>
      </c>
      <c r="O68" s="47">
        <f t="shared" si="7"/>
        <v>1.61</v>
      </c>
      <c r="P68" s="47">
        <f t="shared" si="7"/>
        <v>1.45</v>
      </c>
    </row>
    <row r="69">
      <c r="A69" s="33" t="s">
        <v>198</v>
      </c>
      <c r="B69" s="72" t="s">
        <v>617</v>
      </c>
      <c r="C69" s="85"/>
      <c r="D69" s="85"/>
      <c r="E69" s="86">
        <f t="shared" ref="E69:P69" si="8">SUMIF($A$4:$A$66,$A69,E$4:E$66)</f>
        <v>0.85</v>
      </c>
      <c r="F69" s="47">
        <f t="shared" si="8"/>
        <v>0</v>
      </c>
      <c r="G69" s="47">
        <f t="shared" si="8"/>
        <v>0</v>
      </c>
      <c r="H69" s="47">
        <f t="shared" si="8"/>
        <v>0.0008</v>
      </c>
      <c r="I69" s="47">
        <f t="shared" si="8"/>
        <v>0.1022</v>
      </c>
      <c r="J69" s="47">
        <f t="shared" si="8"/>
        <v>0.0194</v>
      </c>
      <c r="K69" s="47">
        <f t="shared" si="8"/>
        <v>0.1255</v>
      </c>
      <c r="L69" s="47">
        <f t="shared" si="8"/>
        <v>0.83</v>
      </c>
      <c r="M69" s="47">
        <f t="shared" si="8"/>
        <v>1.08</v>
      </c>
      <c r="N69" s="47">
        <f t="shared" si="8"/>
        <v>0.86</v>
      </c>
      <c r="O69" s="47">
        <f t="shared" si="8"/>
        <v>0.9</v>
      </c>
      <c r="P69" s="47">
        <f t="shared" si="8"/>
        <v>0.85</v>
      </c>
    </row>
    <row r="70">
      <c r="A70" s="33" t="s">
        <v>231</v>
      </c>
      <c r="B70" s="72" t="s">
        <v>617</v>
      </c>
      <c r="C70" s="85"/>
      <c r="D70" s="85"/>
      <c r="E70" s="86">
        <f t="shared" ref="E70:P70" si="9">SUMIF($A$4:$A$66,$A70,E$4:E$66)</f>
        <v>0.44</v>
      </c>
      <c r="F70" s="47">
        <f t="shared" si="9"/>
        <v>0</v>
      </c>
      <c r="G70" s="47">
        <f t="shared" si="9"/>
        <v>0</v>
      </c>
      <c r="H70" s="47">
        <f t="shared" si="9"/>
        <v>0.0007</v>
      </c>
      <c r="I70" s="47">
        <f t="shared" si="9"/>
        <v>0.051</v>
      </c>
      <c r="J70" s="47">
        <f t="shared" si="9"/>
        <v>0.0165</v>
      </c>
      <c r="K70" s="47">
        <f t="shared" si="9"/>
        <v>0.1095</v>
      </c>
      <c r="L70" s="47">
        <f t="shared" si="9"/>
        <v>0.44</v>
      </c>
      <c r="M70" s="47">
        <f t="shared" si="9"/>
        <v>0.62</v>
      </c>
      <c r="N70" s="47">
        <f t="shared" si="9"/>
        <v>0.47</v>
      </c>
      <c r="O70" s="47">
        <f t="shared" si="9"/>
        <v>0.5</v>
      </c>
      <c r="P70" s="47">
        <f t="shared" si="9"/>
        <v>0.46</v>
      </c>
    </row>
    <row r="71">
      <c r="A71" s="33" t="s">
        <v>300</v>
      </c>
      <c r="B71" s="72" t="s">
        <v>617</v>
      </c>
      <c r="C71" s="85"/>
      <c r="D71" s="85"/>
      <c r="E71" s="86">
        <f t="shared" ref="E71:P71" si="10">SUMIF($A$4:$A$66,$A71,E$4:E$66)</f>
        <v>4.47</v>
      </c>
      <c r="F71" s="47">
        <f t="shared" si="10"/>
        <v>0.0002</v>
      </c>
      <c r="G71" s="47">
        <f t="shared" si="10"/>
        <v>0</v>
      </c>
      <c r="H71" s="47">
        <f t="shared" si="10"/>
        <v>0.0111</v>
      </c>
      <c r="I71" s="47">
        <f t="shared" si="10"/>
        <v>0.7979</v>
      </c>
      <c r="J71" s="47">
        <f t="shared" si="10"/>
        <v>0.464</v>
      </c>
      <c r="K71" s="47">
        <f t="shared" si="10"/>
        <v>0.1869</v>
      </c>
      <c r="L71" s="47">
        <f t="shared" si="10"/>
        <v>4.49</v>
      </c>
      <c r="M71" s="47">
        <f t="shared" si="10"/>
        <v>5.94</v>
      </c>
      <c r="N71" s="47">
        <f t="shared" si="10"/>
        <v>4.89</v>
      </c>
      <c r="O71" s="47">
        <f t="shared" si="10"/>
        <v>5.43</v>
      </c>
      <c r="P71" s="47">
        <f t="shared" si="10"/>
        <v>4.79</v>
      </c>
    </row>
    <row r="72">
      <c r="A72" s="33" t="s">
        <v>204</v>
      </c>
      <c r="B72" s="72" t="s">
        <v>617</v>
      </c>
      <c r="C72" s="85"/>
      <c r="D72" s="85"/>
      <c r="E72" s="86">
        <f t="shared" ref="E72:P72" si="11">SUMIF($A$4:$A$66,$A72,E$4:E$66)</f>
        <v>55.55</v>
      </c>
      <c r="F72" s="47">
        <f t="shared" si="11"/>
        <v>0.0032</v>
      </c>
      <c r="G72" s="47">
        <f t="shared" si="11"/>
        <v>0.0005</v>
      </c>
      <c r="H72" s="47">
        <f t="shared" si="11"/>
        <v>0.0727</v>
      </c>
      <c r="I72" s="47">
        <f t="shared" si="11"/>
        <v>4.7509</v>
      </c>
      <c r="J72" s="47">
        <f t="shared" si="11"/>
        <v>1.4989</v>
      </c>
      <c r="K72" s="47">
        <f t="shared" si="11"/>
        <v>8.4371</v>
      </c>
      <c r="L72" s="47">
        <f t="shared" si="11"/>
        <v>62.58</v>
      </c>
      <c r="M72" s="47">
        <f t="shared" si="11"/>
        <v>77.27</v>
      </c>
      <c r="N72" s="47">
        <f t="shared" si="11"/>
        <v>65.19</v>
      </c>
      <c r="O72" s="47">
        <f t="shared" si="11"/>
        <v>68.86</v>
      </c>
      <c r="P72" s="47">
        <f t="shared" si="11"/>
        <v>64.56</v>
      </c>
    </row>
    <row r="73">
      <c r="A73" s="33" t="s">
        <v>363</v>
      </c>
      <c r="B73" s="72" t="s">
        <v>617</v>
      </c>
      <c r="C73" s="85"/>
      <c r="D73" s="85"/>
      <c r="E73" s="86">
        <f t="shared" ref="E73:P73" si="12">SUMIF($A$4:$A$66,$A73,E$4:E$66)</f>
        <v>0</v>
      </c>
      <c r="F73" s="47">
        <f t="shared" si="12"/>
        <v>0</v>
      </c>
      <c r="G73" s="47">
        <f t="shared" si="12"/>
        <v>0</v>
      </c>
      <c r="H73" s="47">
        <f t="shared" si="12"/>
        <v>0</v>
      </c>
      <c r="I73" s="47">
        <f t="shared" si="12"/>
        <v>0.0001</v>
      </c>
      <c r="J73" s="47">
        <f t="shared" si="12"/>
        <v>0</v>
      </c>
      <c r="K73" s="47">
        <f t="shared" si="12"/>
        <v>0.0002</v>
      </c>
      <c r="L73" s="47">
        <f t="shared" si="12"/>
        <v>0</v>
      </c>
      <c r="M73" s="47">
        <f t="shared" si="12"/>
        <v>0</v>
      </c>
      <c r="N73" s="47">
        <f t="shared" si="12"/>
        <v>0</v>
      </c>
      <c r="O73" s="47">
        <f t="shared" si="12"/>
        <v>0</v>
      </c>
      <c r="P73" s="47">
        <f t="shared" si="12"/>
        <v>0</v>
      </c>
    </row>
    <row r="74">
      <c r="A74" s="33" t="s">
        <v>244</v>
      </c>
      <c r="B74" s="72" t="s">
        <v>617</v>
      </c>
      <c r="C74" s="85"/>
      <c r="D74" s="85"/>
      <c r="E74" s="86">
        <f t="shared" ref="E74:P74" si="13">SUMIF($A$4:$A$66,$A74,E$4:E$66)</f>
        <v>0</v>
      </c>
      <c r="F74" s="47">
        <f t="shared" si="13"/>
        <v>0</v>
      </c>
      <c r="G74" s="47">
        <f t="shared" si="13"/>
        <v>0</v>
      </c>
      <c r="H74" s="47">
        <f t="shared" si="13"/>
        <v>0</v>
      </c>
      <c r="I74" s="47">
        <f t="shared" si="13"/>
        <v>0.0007</v>
      </c>
      <c r="J74" s="47">
        <f t="shared" si="13"/>
        <v>0.0004</v>
      </c>
      <c r="K74" s="47">
        <f t="shared" si="13"/>
        <v>0.0001</v>
      </c>
      <c r="L74" s="47">
        <f t="shared" si="13"/>
        <v>0</v>
      </c>
      <c r="M74" s="47">
        <f t="shared" si="13"/>
        <v>0</v>
      </c>
      <c r="N74" s="47">
        <f t="shared" si="13"/>
        <v>0</v>
      </c>
      <c r="O74" s="47">
        <f t="shared" si="13"/>
        <v>0</v>
      </c>
      <c r="P74" s="47">
        <f t="shared" si="13"/>
        <v>0</v>
      </c>
    </row>
    <row r="75">
      <c r="A75" s="33" t="s">
        <v>263</v>
      </c>
      <c r="B75" s="72" t="s">
        <v>617</v>
      </c>
      <c r="C75" s="85"/>
      <c r="D75" s="85"/>
      <c r="E75" s="86">
        <f t="shared" ref="E75:P75" si="14">SUMIF($A$4:$A$66,$A75,E$4:E$66)</f>
        <v>0.21</v>
      </c>
      <c r="F75" s="47">
        <f t="shared" si="14"/>
        <v>0</v>
      </c>
      <c r="G75" s="47">
        <f t="shared" si="14"/>
        <v>0</v>
      </c>
      <c r="H75" s="47">
        <f t="shared" si="14"/>
        <v>0.0004</v>
      </c>
      <c r="I75" s="47">
        <f t="shared" si="14"/>
        <v>0.0281</v>
      </c>
      <c r="J75" s="47">
        <f t="shared" si="14"/>
        <v>0.0113</v>
      </c>
      <c r="K75" s="47">
        <f t="shared" si="14"/>
        <v>0.044</v>
      </c>
      <c r="L75" s="47">
        <f t="shared" si="14"/>
        <v>0.21</v>
      </c>
      <c r="M75" s="47">
        <f t="shared" si="14"/>
        <v>0.29</v>
      </c>
      <c r="N75" s="47">
        <f t="shared" si="14"/>
        <v>0.22</v>
      </c>
      <c r="O75" s="47">
        <f t="shared" si="14"/>
        <v>0.25</v>
      </c>
      <c r="P75" s="47">
        <f t="shared" si="14"/>
        <v>0.23</v>
      </c>
    </row>
    <row r="76">
      <c r="A76" s="33" t="s">
        <v>217</v>
      </c>
      <c r="B76" s="72" t="s">
        <v>617</v>
      </c>
      <c r="C76" s="85"/>
      <c r="D76" s="85"/>
      <c r="E76" s="86">
        <f t="shared" ref="E76:P76" si="15">SUMIF($A$4:$A$66,$A76,E$4:E$66)</f>
        <v>0.01</v>
      </c>
      <c r="F76" s="47">
        <f t="shared" si="15"/>
        <v>0</v>
      </c>
      <c r="G76" s="47">
        <f t="shared" si="15"/>
        <v>0</v>
      </c>
      <c r="H76" s="47">
        <f t="shared" si="15"/>
        <v>0</v>
      </c>
      <c r="I76" s="47">
        <f t="shared" si="15"/>
        <v>0.0009</v>
      </c>
      <c r="J76" s="47">
        <f t="shared" si="15"/>
        <v>0.0004</v>
      </c>
      <c r="K76" s="47">
        <f t="shared" si="15"/>
        <v>0.0013</v>
      </c>
      <c r="L76" s="47">
        <f t="shared" si="15"/>
        <v>0.01</v>
      </c>
      <c r="M76" s="47">
        <f t="shared" si="15"/>
        <v>0.01</v>
      </c>
      <c r="N76" s="47">
        <f t="shared" si="15"/>
        <v>0.01</v>
      </c>
      <c r="O76" s="47">
        <f t="shared" si="15"/>
        <v>0.01</v>
      </c>
      <c r="P76" s="47">
        <f t="shared" si="15"/>
        <v>0.01</v>
      </c>
    </row>
    <row r="77">
      <c r="A77" s="33" t="s">
        <v>192</v>
      </c>
      <c r="B77" s="72" t="s">
        <v>617</v>
      </c>
      <c r="C77" s="85"/>
      <c r="D77" s="85"/>
      <c r="E77" s="86">
        <f t="shared" ref="E77:P77" si="16">SUMIF($A$4:$A$66,$A77,E$4:E$66)</f>
        <v>1.67</v>
      </c>
      <c r="F77" s="47">
        <f t="shared" si="16"/>
        <v>0</v>
      </c>
      <c r="G77" s="47">
        <f t="shared" si="16"/>
        <v>0</v>
      </c>
      <c r="H77" s="47">
        <f t="shared" si="16"/>
        <v>0.0029</v>
      </c>
      <c r="I77" s="47">
        <f t="shared" si="16"/>
        <v>0.2064</v>
      </c>
      <c r="J77" s="47">
        <f t="shared" si="16"/>
        <v>0.0765</v>
      </c>
      <c r="K77" s="47">
        <f t="shared" si="16"/>
        <v>0.3712</v>
      </c>
      <c r="L77" s="47">
        <f t="shared" si="16"/>
        <v>1.68</v>
      </c>
      <c r="M77" s="47">
        <f t="shared" si="16"/>
        <v>2.33</v>
      </c>
      <c r="N77" s="47">
        <f t="shared" si="16"/>
        <v>1.79</v>
      </c>
      <c r="O77" s="47">
        <f t="shared" si="16"/>
        <v>1.92</v>
      </c>
      <c r="P77" s="47">
        <f t="shared" si="16"/>
        <v>1.76</v>
      </c>
    </row>
    <row r="78">
      <c r="A78" s="33" t="s">
        <v>202</v>
      </c>
      <c r="B78" s="72" t="s">
        <v>617</v>
      </c>
      <c r="C78" s="85"/>
      <c r="D78" s="85"/>
      <c r="E78" s="86">
        <f t="shared" ref="E78:P78" si="17">SUMIF($A$4:$A$66,$A78,E$4:E$66)</f>
        <v>0.06</v>
      </c>
      <c r="F78" s="47">
        <f t="shared" si="17"/>
        <v>0</v>
      </c>
      <c r="G78" s="47">
        <f t="shared" si="17"/>
        <v>0</v>
      </c>
      <c r="H78" s="47">
        <f t="shared" si="17"/>
        <v>0.0001</v>
      </c>
      <c r="I78" s="47">
        <f t="shared" si="17"/>
        <v>0.0077</v>
      </c>
      <c r="J78" s="47">
        <f t="shared" si="17"/>
        <v>0.0027</v>
      </c>
      <c r="K78" s="47">
        <f t="shared" si="17"/>
        <v>0.0148</v>
      </c>
      <c r="L78" s="47">
        <f t="shared" si="17"/>
        <v>0.06</v>
      </c>
      <c r="M78" s="47">
        <f t="shared" si="17"/>
        <v>0.08</v>
      </c>
      <c r="N78" s="47">
        <f t="shared" si="17"/>
        <v>0.06</v>
      </c>
      <c r="O78" s="47">
        <f t="shared" si="17"/>
        <v>0.07</v>
      </c>
      <c r="P78" s="47">
        <f t="shared" si="17"/>
        <v>0.06</v>
      </c>
    </row>
    <row r="79">
      <c r="A79" s="33" t="s">
        <v>214</v>
      </c>
      <c r="B79" s="72" t="s">
        <v>617</v>
      </c>
      <c r="C79" s="85"/>
      <c r="D79" s="85"/>
      <c r="E79" s="86">
        <f t="shared" ref="E79:P79" si="18">SUMIF($A$4:$A$66,$A79,E$4:E$66)</f>
        <v>0.11</v>
      </c>
      <c r="F79" s="47">
        <f t="shared" si="18"/>
        <v>0</v>
      </c>
      <c r="G79" s="47">
        <f t="shared" si="18"/>
        <v>0</v>
      </c>
      <c r="H79" s="47">
        <f t="shared" si="18"/>
        <v>0.0003</v>
      </c>
      <c r="I79" s="47">
        <f t="shared" si="18"/>
        <v>0.0198</v>
      </c>
      <c r="J79" s="47">
        <f t="shared" si="18"/>
        <v>0.0115</v>
      </c>
      <c r="K79" s="47">
        <f t="shared" si="18"/>
        <v>0.0053</v>
      </c>
      <c r="L79" s="47">
        <f t="shared" si="18"/>
        <v>0.11</v>
      </c>
      <c r="M79" s="47">
        <f t="shared" si="18"/>
        <v>0.14</v>
      </c>
      <c r="N79" s="47">
        <f t="shared" si="18"/>
        <v>0.12</v>
      </c>
      <c r="O79" s="47">
        <f t="shared" si="18"/>
        <v>0.14</v>
      </c>
      <c r="P79" s="47">
        <f t="shared" si="18"/>
        <v>0.12</v>
      </c>
    </row>
    <row r="80">
      <c r="A80" s="33" t="s">
        <v>250</v>
      </c>
      <c r="B80" s="72" t="s">
        <v>617</v>
      </c>
      <c r="C80" s="85"/>
      <c r="D80" s="85"/>
      <c r="E80" s="86">
        <f t="shared" ref="E80:P80" si="19">SUMIF($A$4:$A$66,$A80,E$4:E$66)</f>
        <v>32.99</v>
      </c>
      <c r="F80" s="47">
        <f t="shared" si="19"/>
        <v>0.0038</v>
      </c>
      <c r="G80" s="47">
        <f t="shared" si="19"/>
        <v>0.0005</v>
      </c>
      <c r="H80" s="47">
        <f t="shared" si="19"/>
        <v>0.0061</v>
      </c>
      <c r="I80" s="47">
        <f t="shared" si="19"/>
        <v>0.4949</v>
      </c>
      <c r="J80" s="47">
        <f t="shared" si="19"/>
        <v>0.1584</v>
      </c>
      <c r="K80" s="47">
        <f t="shared" si="19"/>
        <v>1.7523</v>
      </c>
      <c r="L80" s="47">
        <f t="shared" si="19"/>
        <v>25.59</v>
      </c>
      <c r="M80" s="47">
        <f t="shared" si="19"/>
        <v>28</v>
      </c>
      <c r="N80" s="47">
        <f t="shared" si="19"/>
        <v>25.81</v>
      </c>
      <c r="O80" s="47">
        <f t="shared" si="19"/>
        <v>26.23</v>
      </c>
      <c r="P80" s="47">
        <f t="shared" si="19"/>
        <v>25.74</v>
      </c>
    </row>
    <row r="81">
      <c r="A81" s="33" t="s">
        <v>194</v>
      </c>
      <c r="B81" s="72" t="s">
        <v>617</v>
      </c>
      <c r="C81" s="85"/>
      <c r="D81" s="85"/>
      <c r="E81" s="86">
        <f t="shared" ref="E81:P81" si="20">SUMIF($A$4:$A$66,$A81,E$4:E$66)</f>
        <v>28.47</v>
      </c>
      <c r="F81" s="47">
        <f t="shared" si="20"/>
        <v>0.0016</v>
      </c>
      <c r="G81" s="47">
        <f t="shared" si="20"/>
        <v>0.0002</v>
      </c>
      <c r="H81" s="47">
        <f t="shared" si="20"/>
        <v>0.0513</v>
      </c>
      <c r="I81" s="47">
        <f t="shared" si="20"/>
        <v>3.6897</v>
      </c>
      <c r="J81" s="47">
        <f t="shared" si="20"/>
        <v>2.0294</v>
      </c>
      <c r="K81" s="47">
        <f t="shared" si="20"/>
        <v>1.8776</v>
      </c>
      <c r="L81" s="47">
        <f t="shared" si="20"/>
        <v>26.88</v>
      </c>
      <c r="M81" s="47">
        <f t="shared" si="20"/>
        <v>34.48</v>
      </c>
      <c r="N81" s="47">
        <f t="shared" si="20"/>
        <v>28.72</v>
      </c>
      <c r="O81" s="47">
        <f t="shared" si="20"/>
        <v>31.25</v>
      </c>
      <c r="P81" s="47">
        <f t="shared" si="20"/>
        <v>28.31</v>
      </c>
    </row>
    <row r="82">
      <c r="A82" s="33" t="s">
        <v>222</v>
      </c>
      <c r="B82" s="72" t="s">
        <v>617</v>
      </c>
      <c r="C82" s="85"/>
      <c r="D82" s="85"/>
      <c r="E82" s="86">
        <f t="shared" ref="E82:P82" si="21">SUMIF($A$4:$A$66,$A82,E$4:E$66)</f>
        <v>0.01</v>
      </c>
      <c r="F82" s="47">
        <f t="shared" si="21"/>
        <v>0</v>
      </c>
      <c r="G82" s="47">
        <f t="shared" si="21"/>
        <v>0</v>
      </c>
      <c r="H82" s="47">
        <f t="shared" si="21"/>
        <v>0</v>
      </c>
      <c r="I82" s="47">
        <f t="shared" si="21"/>
        <v>0.0015</v>
      </c>
      <c r="J82" s="47">
        <f t="shared" si="21"/>
        <v>0.0009</v>
      </c>
      <c r="K82" s="47">
        <f t="shared" si="21"/>
        <v>0.0002</v>
      </c>
      <c r="L82" s="47">
        <f t="shared" si="21"/>
        <v>0.01</v>
      </c>
      <c r="M82" s="47">
        <f t="shared" si="21"/>
        <v>0.01</v>
      </c>
      <c r="N82" s="47">
        <f t="shared" si="21"/>
        <v>0.01</v>
      </c>
      <c r="O82" s="47">
        <f t="shared" si="21"/>
        <v>0.01</v>
      </c>
      <c r="P82" s="47">
        <f t="shared" si="21"/>
        <v>0.01</v>
      </c>
    </row>
    <row r="83">
      <c r="A83" s="33" t="s">
        <v>206</v>
      </c>
      <c r="B83" s="72" t="s">
        <v>617</v>
      </c>
      <c r="C83" s="85"/>
      <c r="D83" s="85"/>
      <c r="E83" s="86">
        <f t="shared" ref="E83:P83" si="22">SUMIF($A$4:$A$66,$A83,E$4:E$66)</f>
        <v>151.28</v>
      </c>
      <c r="F83" s="47">
        <f t="shared" si="22"/>
        <v>0.0051</v>
      </c>
      <c r="G83" s="47">
        <f t="shared" si="22"/>
        <v>0.0009</v>
      </c>
      <c r="H83" s="47">
        <f t="shared" si="22"/>
        <v>0.318</v>
      </c>
      <c r="I83" s="47">
        <f t="shared" si="22"/>
        <v>23.3699</v>
      </c>
      <c r="J83" s="47">
        <f t="shared" si="22"/>
        <v>11.6466</v>
      </c>
      <c r="K83" s="47">
        <f t="shared" si="22"/>
        <v>17.25</v>
      </c>
      <c r="L83" s="47">
        <f t="shared" si="22"/>
        <v>151.47</v>
      </c>
      <c r="M83" s="47">
        <f t="shared" si="22"/>
        <v>203.74</v>
      </c>
      <c r="N83" s="47">
        <f t="shared" si="22"/>
        <v>162.92</v>
      </c>
      <c r="O83" s="47">
        <f t="shared" si="22"/>
        <v>178.4</v>
      </c>
      <c r="P83" s="47">
        <f t="shared" si="22"/>
        <v>160.31</v>
      </c>
    </row>
    <row r="84">
      <c r="A84" s="33" t="s">
        <v>286</v>
      </c>
      <c r="B84" s="72" t="s">
        <v>617</v>
      </c>
      <c r="C84" s="85"/>
      <c r="D84" s="85"/>
      <c r="E84" s="86">
        <f t="shared" ref="E84:P84" si="23">SUMIF($A$4:$A$66,$A84,E$4:E$66)</f>
        <v>0.1</v>
      </c>
      <c r="F84" s="47">
        <f t="shared" si="23"/>
        <v>0</v>
      </c>
      <c r="G84" s="47">
        <f t="shared" si="23"/>
        <v>0</v>
      </c>
      <c r="H84" s="47">
        <f t="shared" si="23"/>
        <v>0.0003</v>
      </c>
      <c r="I84" s="47">
        <f t="shared" si="23"/>
        <v>0.019</v>
      </c>
      <c r="J84" s="47">
        <f t="shared" si="23"/>
        <v>0.0112</v>
      </c>
      <c r="K84" s="47">
        <f t="shared" si="23"/>
        <v>0.0025</v>
      </c>
      <c r="L84" s="47">
        <f t="shared" si="23"/>
        <v>0.1</v>
      </c>
      <c r="M84" s="47">
        <f t="shared" si="23"/>
        <v>0.13</v>
      </c>
      <c r="N84" s="47">
        <f t="shared" si="23"/>
        <v>0.11</v>
      </c>
      <c r="O84" s="47">
        <f t="shared" si="23"/>
        <v>0.13</v>
      </c>
      <c r="P84" s="47">
        <f t="shared" si="23"/>
        <v>0.11</v>
      </c>
    </row>
    <row r="85">
      <c r="A85" s="33" t="s">
        <v>398</v>
      </c>
      <c r="B85" s="72" t="s">
        <v>617</v>
      </c>
      <c r="C85" s="85"/>
      <c r="D85" s="85"/>
      <c r="E85" s="86">
        <f t="shared" ref="E85:P85" si="24">SUMIF($A$4:$A$66,$A85,E$4:E$66)</f>
        <v>0</v>
      </c>
      <c r="F85" s="47">
        <f t="shared" si="24"/>
        <v>0</v>
      </c>
      <c r="G85" s="47">
        <f t="shared" si="24"/>
        <v>0</v>
      </c>
      <c r="H85" s="47">
        <f t="shared" si="24"/>
        <v>0</v>
      </c>
      <c r="I85" s="47">
        <f t="shared" si="24"/>
        <v>0</v>
      </c>
      <c r="J85" s="47">
        <f t="shared" si="24"/>
        <v>0</v>
      </c>
      <c r="K85" s="47">
        <f t="shared" si="24"/>
        <v>0.0001</v>
      </c>
      <c r="L85" s="47">
        <f t="shared" si="24"/>
        <v>0</v>
      </c>
      <c r="M85" s="47">
        <f t="shared" si="24"/>
        <v>0</v>
      </c>
      <c r="N85" s="47">
        <f t="shared" si="24"/>
        <v>0</v>
      </c>
      <c r="O85" s="47">
        <f t="shared" si="24"/>
        <v>0</v>
      </c>
      <c r="P85" s="47">
        <f t="shared" si="24"/>
        <v>0</v>
      </c>
    </row>
    <row r="86">
      <c r="A86" s="33" t="s">
        <v>256</v>
      </c>
      <c r="B86" s="72" t="s">
        <v>617</v>
      </c>
      <c r="C86" s="85"/>
      <c r="D86" s="85"/>
      <c r="E86" s="86">
        <f t="shared" ref="E86:P86" si="25">SUMIF($A$4:$A$66,$A86,E$4:E$66)</f>
        <v>0.2</v>
      </c>
      <c r="F86" s="47">
        <f t="shared" si="25"/>
        <v>0</v>
      </c>
      <c r="G86" s="47">
        <f t="shared" si="25"/>
        <v>0</v>
      </c>
      <c r="H86" s="47">
        <f t="shared" si="25"/>
        <v>0.0003</v>
      </c>
      <c r="I86" s="47">
        <f t="shared" si="25"/>
        <v>0.0233</v>
      </c>
      <c r="J86" s="47">
        <f t="shared" si="25"/>
        <v>0.0077</v>
      </c>
      <c r="K86" s="47">
        <f t="shared" si="25"/>
        <v>0.0487</v>
      </c>
      <c r="L86" s="47">
        <f t="shared" si="25"/>
        <v>0.2</v>
      </c>
      <c r="M86" s="47">
        <f t="shared" si="25"/>
        <v>0.28</v>
      </c>
      <c r="N86" s="47">
        <f t="shared" si="25"/>
        <v>0.21</v>
      </c>
      <c r="O86" s="47">
        <f t="shared" si="25"/>
        <v>0.22</v>
      </c>
      <c r="P86" s="47">
        <f t="shared" si="25"/>
        <v>0.2</v>
      </c>
    </row>
    <row r="87">
      <c r="A87" s="33" t="s">
        <v>200</v>
      </c>
      <c r="B87" s="72" t="s">
        <v>617</v>
      </c>
      <c r="C87" s="85"/>
      <c r="D87" s="85"/>
      <c r="E87" s="86">
        <f t="shared" ref="E87:P87" si="26">SUMIF($A$4:$A$66,$A87,E$4:E$66)</f>
        <v>1.22</v>
      </c>
      <c r="F87" s="47">
        <f t="shared" si="26"/>
        <v>0</v>
      </c>
      <c r="G87" s="47">
        <f t="shared" si="26"/>
        <v>0</v>
      </c>
      <c r="H87" s="47">
        <f t="shared" si="26"/>
        <v>0.002</v>
      </c>
      <c r="I87" s="47">
        <f t="shared" si="26"/>
        <v>0.1619</v>
      </c>
      <c r="J87" s="47">
        <f t="shared" si="26"/>
        <v>0.0588</v>
      </c>
      <c r="K87" s="47">
        <f t="shared" si="26"/>
        <v>0.2003</v>
      </c>
      <c r="L87" s="47">
        <f t="shared" si="26"/>
        <v>1.21</v>
      </c>
      <c r="M87" s="47">
        <f t="shared" si="26"/>
        <v>1.63</v>
      </c>
      <c r="N87" s="47">
        <f t="shared" si="26"/>
        <v>1.29</v>
      </c>
      <c r="O87" s="47">
        <f t="shared" si="26"/>
        <v>1.39</v>
      </c>
      <c r="P87" s="47">
        <f t="shared" si="26"/>
        <v>1.27</v>
      </c>
    </row>
    <row r="88">
      <c r="A88" s="33" t="s">
        <v>260</v>
      </c>
      <c r="B88" s="72" t="s">
        <v>617</v>
      </c>
      <c r="C88" s="85"/>
      <c r="D88" s="85"/>
      <c r="E88" s="86">
        <f t="shared" ref="E88:P88" si="27">SUMIF($A$4:$A$66,$A88,E$4:E$66)</f>
        <v>0</v>
      </c>
      <c r="F88" s="47">
        <f t="shared" si="27"/>
        <v>0</v>
      </c>
      <c r="G88" s="47">
        <f t="shared" si="27"/>
        <v>0</v>
      </c>
      <c r="H88" s="47">
        <f t="shared" si="27"/>
        <v>0</v>
      </c>
      <c r="I88" s="47">
        <f t="shared" si="27"/>
        <v>0.0003</v>
      </c>
      <c r="J88" s="47">
        <f t="shared" si="27"/>
        <v>0.0001</v>
      </c>
      <c r="K88" s="47">
        <f t="shared" si="27"/>
        <v>0.0007</v>
      </c>
      <c r="L88" s="47">
        <f t="shared" si="27"/>
        <v>0</v>
      </c>
      <c r="M88" s="47">
        <f t="shared" si="27"/>
        <v>0</v>
      </c>
      <c r="N88" s="47">
        <f t="shared" si="27"/>
        <v>0</v>
      </c>
      <c r="O88" s="47">
        <f t="shared" si="27"/>
        <v>0</v>
      </c>
      <c r="P88" s="47">
        <f t="shared" si="27"/>
        <v>0</v>
      </c>
    </row>
    <row r="89">
      <c r="A89" s="33" t="s">
        <v>396</v>
      </c>
      <c r="B89" s="72" t="s">
        <v>617</v>
      </c>
      <c r="C89" s="85"/>
      <c r="D89" s="85"/>
      <c r="E89" s="86">
        <f t="shared" ref="E89:P89" si="28">SUMIF($A$4:$A$66,$A89,E$4:E$66)</f>
        <v>0.08</v>
      </c>
      <c r="F89" s="47">
        <f t="shared" si="28"/>
        <v>0</v>
      </c>
      <c r="G89" s="47">
        <f t="shared" si="28"/>
        <v>0</v>
      </c>
      <c r="H89" s="47">
        <f t="shared" si="28"/>
        <v>0.0002</v>
      </c>
      <c r="I89" s="47">
        <f t="shared" si="28"/>
        <v>0.0126</v>
      </c>
      <c r="J89" s="47">
        <f t="shared" si="28"/>
        <v>0.0063</v>
      </c>
      <c r="K89" s="47">
        <f t="shared" si="28"/>
        <v>0.0113</v>
      </c>
      <c r="L89" s="47">
        <f t="shared" si="28"/>
        <v>0.08</v>
      </c>
      <c r="M89" s="47">
        <f t="shared" si="28"/>
        <v>0.11</v>
      </c>
      <c r="N89" s="47">
        <f t="shared" si="28"/>
        <v>0.08</v>
      </c>
      <c r="O89" s="47">
        <f t="shared" si="28"/>
        <v>0.1</v>
      </c>
      <c r="P89" s="47">
        <f t="shared" si="28"/>
        <v>0.09</v>
      </c>
    </row>
    <row r="90">
      <c r="A90" s="33" t="s">
        <v>190</v>
      </c>
      <c r="B90" s="72" t="s">
        <v>617</v>
      </c>
      <c r="C90" s="85"/>
      <c r="D90" s="85"/>
      <c r="E90" s="86">
        <f t="shared" ref="E90:P90" si="29">SUMIF($A$4:$A$66,$A90,E$4:E$66)</f>
        <v>1.27</v>
      </c>
      <c r="F90" s="47">
        <f t="shared" si="29"/>
        <v>0</v>
      </c>
      <c r="G90" s="47">
        <f t="shared" si="29"/>
        <v>0</v>
      </c>
      <c r="H90" s="47">
        <f t="shared" si="29"/>
        <v>0.0022</v>
      </c>
      <c r="I90" s="47">
        <f t="shared" si="29"/>
        <v>0.1553</v>
      </c>
      <c r="J90" s="47">
        <f t="shared" si="29"/>
        <v>0.0564</v>
      </c>
      <c r="K90" s="47">
        <f t="shared" si="29"/>
        <v>0.2883</v>
      </c>
      <c r="L90" s="47">
        <f t="shared" si="29"/>
        <v>1.27</v>
      </c>
      <c r="M90" s="47">
        <f t="shared" si="29"/>
        <v>1.77</v>
      </c>
      <c r="N90" s="47">
        <f t="shared" si="29"/>
        <v>1.35</v>
      </c>
      <c r="O90" s="47">
        <f t="shared" si="29"/>
        <v>1.46</v>
      </c>
      <c r="P90" s="47">
        <f t="shared" si="29"/>
        <v>1.34</v>
      </c>
    </row>
    <row r="91">
      <c r="A91" s="33" t="s">
        <v>196</v>
      </c>
      <c r="B91" s="72" t="s">
        <v>617</v>
      </c>
      <c r="C91" s="85"/>
      <c r="D91" s="85"/>
      <c r="E91" s="86">
        <f t="shared" ref="E91:P91" si="30">SUMIF($A$4:$A$66,$A91,E$4:E$66)</f>
        <v>38.73</v>
      </c>
      <c r="F91" s="47">
        <f t="shared" si="30"/>
        <v>0.0036</v>
      </c>
      <c r="G91" s="47">
        <f t="shared" si="30"/>
        <v>0.0005</v>
      </c>
      <c r="H91" s="47">
        <f t="shared" si="30"/>
        <v>0.0311</v>
      </c>
      <c r="I91" s="47">
        <f t="shared" si="30"/>
        <v>1.6932</v>
      </c>
      <c r="J91" s="47">
        <f t="shared" si="30"/>
        <v>0.5833</v>
      </c>
      <c r="K91" s="47">
        <f t="shared" si="30"/>
        <v>2.4352</v>
      </c>
      <c r="L91" s="47">
        <f t="shared" si="30"/>
        <v>40.91</v>
      </c>
      <c r="M91" s="47">
        <f t="shared" si="30"/>
        <v>45.62</v>
      </c>
      <c r="N91" s="47">
        <f t="shared" si="30"/>
        <v>42.04</v>
      </c>
      <c r="O91" s="47">
        <f t="shared" si="30"/>
        <v>43.69</v>
      </c>
      <c r="P91" s="47">
        <f t="shared" si="30"/>
        <v>41.73</v>
      </c>
    </row>
    <row r="92">
      <c r="A92" s="33" t="s">
        <v>209</v>
      </c>
      <c r="B92" s="72" t="s">
        <v>617</v>
      </c>
      <c r="C92" s="85"/>
      <c r="D92" s="85"/>
      <c r="E92" s="86">
        <f t="shared" ref="E92:P92" si="31">SUMIF($A$4:$A$66,$A92,E$4:E$66)</f>
        <v>0.01</v>
      </c>
      <c r="F92" s="47">
        <f t="shared" si="31"/>
        <v>0</v>
      </c>
      <c r="G92" s="47">
        <f t="shared" si="31"/>
        <v>0</v>
      </c>
      <c r="H92" s="47">
        <f t="shared" si="31"/>
        <v>0</v>
      </c>
      <c r="I92" s="47">
        <f t="shared" si="31"/>
        <v>0.0007</v>
      </c>
      <c r="J92" s="47">
        <f t="shared" si="31"/>
        <v>0.0002</v>
      </c>
      <c r="K92" s="47">
        <f t="shared" si="31"/>
        <v>0.0016</v>
      </c>
      <c r="L92" s="47">
        <f t="shared" si="31"/>
        <v>0.01</v>
      </c>
      <c r="M92" s="47">
        <f t="shared" si="31"/>
        <v>0.01</v>
      </c>
      <c r="N92" s="47">
        <f t="shared" si="31"/>
        <v>0.01</v>
      </c>
      <c r="O92" s="47">
        <f t="shared" si="31"/>
        <v>0.01</v>
      </c>
      <c r="P92" s="47">
        <f t="shared" si="31"/>
        <v>0.01</v>
      </c>
    </row>
    <row r="93">
      <c r="A93" s="33" t="s">
        <v>220</v>
      </c>
      <c r="B93" s="72" t="s">
        <v>617</v>
      </c>
      <c r="C93" s="85"/>
      <c r="D93" s="85"/>
      <c r="E93" s="86">
        <f t="shared" ref="E93:P93" si="32">SUMIF($A$4:$A$66,$A93,E$4:E$66)</f>
        <v>0</v>
      </c>
      <c r="F93" s="47">
        <f t="shared" si="32"/>
        <v>0</v>
      </c>
      <c r="G93" s="47">
        <f t="shared" si="32"/>
        <v>0</v>
      </c>
      <c r="H93" s="47">
        <f t="shared" si="32"/>
        <v>0</v>
      </c>
      <c r="I93" s="47">
        <f t="shared" si="32"/>
        <v>0.0004</v>
      </c>
      <c r="J93" s="47">
        <f t="shared" si="32"/>
        <v>0.0001</v>
      </c>
      <c r="K93" s="47">
        <f t="shared" si="32"/>
        <v>0.0008</v>
      </c>
      <c r="L93" s="47">
        <f t="shared" si="32"/>
        <v>0</v>
      </c>
      <c r="M93" s="47">
        <f t="shared" si="32"/>
        <v>0</v>
      </c>
      <c r="N93" s="47">
        <f t="shared" si="32"/>
        <v>0</v>
      </c>
      <c r="O93" s="47">
        <f t="shared" si="32"/>
        <v>0</v>
      </c>
      <c r="P93" s="47">
        <f t="shared" si="32"/>
        <v>0</v>
      </c>
    </row>
    <row r="94">
      <c r="A94" s="33" t="s">
        <v>187</v>
      </c>
      <c r="B94" s="72" t="s">
        <v>617</v>
      </c>
      <c r="C94" s="85"/>
      <c r="D94" s="85"/>
      <c r="E94" s="86">
        <f t="shared" ref="E94:P94" si="33">SUMIF($A$4:$A$66,$A94,E$4:E$66)</f>
        <v>566.76</v>
      </c>
      <c r="F94" s="47">
        <f t="shared" si="33"/>
        <v>0.0587</v>
      </c>
      <c r="G94" s="47">
        <f t="shared" si="33"/>
        <v>0.0085</v>
      </c>
      <c r="H94" s="47">
        <f t="shared" si="33"/>
        <v>0.1897</v>
      </c>
      <c r="I94" s="47">
        <f t="shared" si="33"/>
        <v>14.5008</v>
      </c>
      <c r="J94" s="47">
        <f t="shared" si="33"/>
        <v>4.7627</v>
      </c>
      <c r="K94" s="47">
        <f t="shared" si="33"/>
        <v>41.0384</v>
      </c>
      <c r="L94" s="47">
        <f t="shared" si="33"/>
        <v>452.84</v>
      </c>
      <c r="M94" s="47">
        <f t="shared" si="33"/>
        <v>513.14</v>
      </c>
      <c r="N94" s="47">
        <f t="shared" si="33"/>
        <v>459.67</v>
      </c>
      <c r="O94" s="47">
        <f t="shared" si="33"/>
        <v>470.71</v>
      </c>
      <c r="P94" s="47">
        <f t="shared" si="33"/>
        <v>457.57</v>
      </c>
    </row>
    <row r="95">
      <c r="C95" s="85"/>
      <c r="D95" s="85"/>
      <c r="E95" s="86"/>
    </row>
    <row r="96">
      <c r="C96" s="85"/>
      <c r="D96" s="85"/>
      <c r="E96" s="86"/>
    </row>
    <row r="97">
      <c r="C97" s="85"/>
      <c r="D97" s="85"/>
      <c r="E97" s="86"/>
      <c r="F97" s="47"/>
      <c r="G97" s="47"/>
      <c r="H97" s="47"/>
      <c r="I97" s="47"/>
      <c r="J97" s="47"/>
      <c r="K97" s="47"/>
      <c r="L97" s="86"/>
      <c r="M97" s="86"/>
      <c r="O97" s="86"/>
      <c r="P97" s="86"/>
    </row>
    <row r="98">
      <c r="C98" s="85"/>
      <c r="D98" s="85"/>
      <c r="E98" s="86"/>
      <c r="F98" s="47"/>
      <c r="G98" s="47"/>
      <c r="H98" s="47"/>
      <c r="I98" s="47"/>
      <c r="J98" s="47"/>
      <c r="K98" s="47"/>
      <c r="L98" s="86"/>
      <c r="M98" s="86"/>
      <c r="O98" s="86"/>
      <c r="P98" s="86"/>
    </row>
    <row r="99">
      <c r="C99" s="85"/>
      <c r="D99" s="85"/>
      <c r="E99" s="86"/>
      <c r="F99" s="47"/>
      <c r="G99" s="47"/>
      <c r="H99" s="47"/>
      <c r="I99" s="47"/>
      <c r="J99" s="47"/>
      <c r="K99" s="47"/>
      <c r="L99" s="86"/>
      <c r="M99" s="86"/>
      <c r="O99" s="86"/>
      <c r="P99" s="86"/>
    </row>
    <row r="100">
      <c r="C100" s="85"/>
      <c r="D100" s="85"/>
      <c r="E100" s="86"/>
      <c r="F100" s="47"/>
      <c r="G100" s="47"/>
      <c r="H100" s="47"/>
      <c r="I100" s="47"/>
      <c r="J100" s="47"/>
      <c r="K100" s="47"/>
      <c r="L100" s="86"/>
      <c r="M100" s="86"/>
      <c r="O100" s="86"/>
      <c r="P100" s="86"/>
    </row>
    <row r="101">
      <c r="C101" s="85"/>
      <c r="D101" s="85"/>
      <c r="E101" s="86"/>
      <c r="F101" s="47"/>
      <c r="G101" s="47"/>
      <c r="H101" s="47"/>
      <c r="I101" s="47"/>
      <c r="J101" s="47"/>
      <c r="K101" s="47"/>
      <c r="L101" s="86"/>
      <c r="M101" s="86"/>
      <c r="O101" s="86"/>
      <c r="P101" s="86"/>
    </row>
    <row r="102">
      <c r="C102" s="85"/>
      <c r="D102" s="85"/>
      <c r="E102" s="86"/>
      <c r="F102" s="47"/>
      <c r="G102" s="47"/>
      <c r="H102" s="47"/>
      <c r="I102" s="47"/>
      <c r="J102" s="47"/>
      <c r="K102" s="47"/>
      <c r="L102" s="86"/>
      <c r="M102" s="86"/>
      <c r="O102" s="86"/>
      <c r="P102" s="86"/>
    </row>
    <row r="103">
      <c r="C103" s="85"/>
      <c r="D103" s="85"/>
      <c r="E103" s="86"/>
      <c r="F103" s="47"/>
      <c r="G103" s="47"/>
      <c r="H103" s="47"/>
      <c r="I103" s="47"/>
      <c r="J103" s="47"/>
      <c r="K103" s="47"/>
      <c r="L103" s="86"/>
      <c r="M103" s="86"/>
      <c r="O103" s="86"/>
      <c r="P103" s="86"/>
    </row>
    <row r="104">
      <c r="C104" s="85"/>
      <c r="D104" s="85"/>
      <c r="E104" s="86"/>
      <c r="F104" s="47"/>
      <c r="G104" s="47"/>
      <c r="H104" s="47"/>
      <c r="I104" s="47"/>
      <c r="J104" s="47"/>
      <c r="K104" s="47"/>
      <c r="L104" s="86"/>
      <c r="M104" s="86"/>
      <c r="O104" s="86"/>
      <c r="P104" s="86"/>
    </row>
    <row r="105">
      <c r="C105" s="85"/>
      <c r="D105" s="85"/>
      <c r="E105" s="86"/>
      <c r="F105" s="47"/>
      <c r="G105" s="47"/>
      <c r="H105" s="47"/>
      <c r="I105" s="47"/>
      <c r="J105" s="47"/>
      <c r="K105" s="47"/>
      <c r="L105" s="86"/>
      <c r="M105" s="86"/>
      <c r="O105" s="86"/>
      <c r="P105" s="86"/>
    </row>
    <row r="106">
      <c r="C106" s="85"/>
      <c r="D106" s="85"/>
      <c r="E106" s="86"/>
      <c r="F106" s="47"/>
      <c r="G106" s="47"/>
      <c r="H106" s="47"/>
      <c r="I106" s="47"/>
      <c r="J106" s="47"/>
      <c r="K106" s="47"/>
      <c r="L106" s="86"/>
      <c r="M106" s="86"/>
      <c r="O106" s="86"/>
      <c r="P106" s="86"/>
    </row>
    <row r="107">
      <c r="C107" s="85"/>
      <c r="D107" s="85"/>
      <c r="E107" s="86"/>
      <c r="F107" s="47"/>
      <c r="G107" s="47"/>
      <c r="H107" s="47"/>
      <c r="I107" s="47"/>
      <c r="J107" s="47"/>
      <c r="K107" s="47"/>
      <c r="L107" s="86"/>
      <c r="M107" s="86"/>
      <c r="O107" s="86"/>
      <c r="P107" s="86"/>
    </row>
    <row r="108">
      <c r="C108" s="85"/>
      <c r="D108" s="85"/>
      <c r="E108" s="86"/>
      <c r="F108" s="47"/>
      <c r="G108" s="47"/>
      <c r="H108" s="47"/>
      <c r="I108" s="47"/>
      <c r="J108" s="47"/>
      <c r="K108" s="47"/>
      <c r="L108" s="86"/>
      <c r="M108" s="86"/>
      <c r="O108" s="86"/>
      <c r="P108" s="86"/>
    </row>
    <row r="109">
      <c r="C109" s="85"/>
      <c r="D109" s="85"/>
      <c r="E109" s="86"/>
      <c r="F109" s="47"/>
      <c r="G109" s="47"/>
      <c r="H109" s="47"/>
      <c r="I109" s="47"/>
      <c r="J109" s="47"/>
      <c r="K109" s="47"/>
      <c r="L109" s="86"/>
      <c r="M109" s="86"/>
      <c r="O109" s="86"/>
      <c r="P109" s="86"/>
    </row>
    <row r="110">
      <c r="C110" s="85"/>
      <c r="D110" s="85"/>
      <c r="E110" s="86"/>
      <c r="F110" s="47"/>
      <c r="G110" s="47"/>
      <c r="H110" s="47"/>
      <c r="I110" s="47"/>
      <c r="J110" s="47"/>
      <c r="K110" s="47"/>
      <c r="L110" s="86"/>
      <c r="M110" s="86"/>
      <c r="O110" s="86"/>
      <c r="P110" s="86"/>
    </row>
    <row r="111">
      <c r="C111" s="85"/>
      <c r="D111" s="85"/>
      <c r="E111" s="86"/>
      <c r="F111" s="47"/>
      <c r="G111" s="47"/>
      <c r="H111" s="47"/>
      <c r="I111" s="47"/>
      <c r="J111" s="47"/>
      <c r="K111" s="47"/>
      <c r="L111" s="86"/>
      <c r="M111" s="86"/>
      <c r="O111" s="86"/>
      <c r="P111" s="86"/>
    </row>
    <row r="112">
      <c r="C112" s="85"/>
      <c r="D112" s="85"/>
      <c r="E112" s="86"/>
      <c r="F112" s="47"/>
      <c r="G112" s="47"/>
      <c r="H112" s="47"/>
      <c r="I112" s="47"/>
      <c r="J112" s="47"/>
      <c r="K112" s="47"/>
      <c r="L112" s="86"/>
      <c r="M112" s="86"/>
      <c r="O112" s="86"/>
      <c r="P112" s="86"/>
    </row>
    <row r="113">
      <c r="C113" s="85"/>
      <c r="D113" s="85"/>
      <c r="E113" s="86"/>
      <c r="F113" s="47"/>
      <c r="G113" s="47"/>
      <c r="H113" s="47"/>
      <c r="I113" s="47"/>
      <c r="J113" s="47"/>
      <c r="K113" s="47"/>
      <c r="L113" s="86"/>
      <c r="M113" s="86"/>
      <c r="O113" s="86"/>
      <c r="P113" s="86"/>
    </row>
    <row r="114">
      <c r="C114" s="85"/>
      <c r="D114" s="85"/>
      <c r="E114" s="86"/>
      <c r="F114" s="47"/>
      <c r="G114" s="47"/>
      <c r="H114" s="47"/>
      <c r="I114" s="47"/>
      <c r="J114" s="47"/>
      <c r="K114" s="47"/>
      <c r="L114" s="86"/>
      <c r="M114" s="86"/>
      <c r="O114" s="86"/>
      <c r="P114" s="86"/>
    </row>
    <row r="115">
      <c r="C115" s="85"/>
      <c r="D115" s="85"/>
      <c r="E115" s="86"/>
      <c r="F115" s="47"/>
      <c r="G115" s="47"/>
      <c r="H115" s="47"/>
      <c r="I115" s="47"/>
      <c r="J115" s="47"/>
      <c r="K115" s="47"/>
      <c r="L115" s="86"/>
      <c r="M115" s="86"/>
      <c r="O115" s="86"/>
      <c r="P115" s="86"/>
    </row>
    <row r="116">
      <c r="C116" s="85"/>
      <c r="D116" s="85"/>
      <c r="E116" s="86"/>
      <c r="F116" s="47"/>
      <c r="G116" s="47"/>
      <c r="H116" s="47"/>
      <c r="I116" s="47"/>
      <c r="J116" s="47"/>
      <c r="K116" s="47"/>
      <c r="L116" s="86"/>
      <c r="M116" s="86"/>
      <c r="O116" s="86"/>
      <c r="P116" s="86"/>
    </row>
    <row r="117">
      <c r="C117" s="85"/>
      <c r="D117" s="85"/>
      <c r="E117" s="86"/>
      <c r="F117" s="47"/>
      <c r="G117" s="47"/>
      <c r="H117" s="47"/>
      <c r="I117" s="47"/>
      <c r="J117" s="47"/>
      <c r="K117" s="47"/>
      <c r="L117" s="86"/>
      <c r="M117" s="86"/>
      <c r="O117" s="86"/>
      <c r="P117" s="86"/>
    </row>
    <row r="118">
      <c r="C118" s="85"/>
      <c r="D118" s="85"/>
      <c r="E118" s="86"/>
      <c r="F118" s="47"/>
      <c r="G118" s="47"/>
      <c r="H118" s="47"/>
      <c r="I118" s="47"/>
      <c r="J118" s="47"/>
      <c r="K118" s="47"/>
      <c r="L118" s="86"/>
      <c r="M118" s="86"/>
      <c r="O118" s="86"/>
      <c r="P118" s="86"/>
    </row>
    <row r="119">
      <c r="C119" s="85"/>
      <c r="D119" s="85"/>
      <c r="E119" s="86"/>
      <c r="F119" s="47"/>
      <c r="G119" s="47"/>
      <c r="H119" s="47"/>
      <c r="I119" s="47"/>
      <c r="J119" s="47"/>
      <c r="K119" s="47"/>
      <c r="L119" s="86"/>
      <c r="M119" s="86"/>
      <c r="O119" s="86"/>
      <c r="P119" s="86"/>
    </row>
    <row r="120">
      <c r="C120" s="85"/>
      <c r="D120" s="85"/>
      <c r="E120" s="86"/>
      <c r="F120" s="47"/>
      <c r="G120" s="47"/>
      <c r="H120" s="47"/>
      <c r="I120" s="47"/>
      <c r="J120" s="47"/>
      <c r="K120" s="47"/>
      <c r="L120" s="86"/>
      <c r="M120" s="86"/>
      <c r="O120" s="86"/>
      <c r="P120" s="86"/>
    </row>
    <row r="121">
      <c r="C121" s="85"/>
      <c r="D121" s="85"/>
      <c r="E121" s="86"/>
      <c r="F121" s="47"/>
      <c r="G121" s="47"/>
      <c r="H121" s="47"/>
      <c r="I121" s="47"/>
      <c r="J121" s="47"/>
      <c r="K121" s="47"/>
      <c r="L121" s="86"/>
      <c r="M121" s="86"/>
      <c r="O121" s="86"/>
      <c r="P121" s="86"/>
    </row>
    <row r="122">
      <c r="C122" s="85"/>
      <c r="D122" s="85"/>
      <c r="E122" s="86"/>
      <c r="F122" s="47"/>
      <c r="G122" s="47"/>
      <c r="H122" s="47"/>
      <c r="I122" s="47"/>
      <c r="J122" s="47"/>
      <c r="K122" s="47"/>
      <c r="L122" s="86"/>
      <c r="M122" s="86"/>
      <c r="O122" s="86"/>
      <c r="P122" s="86"/>
    </row>
    <row r="123">
      <c r="C123" s="85"/>
      <c r="D123" s="85"/>
      <c r="E123" s="86"/>
      <c r="F123" s="47"/>
      <c r="G123" s="47"/>
      <c r="H123" s="47"/>
      <c r="I123" s="47"/>
      <c r="J123" s="47"/>
      <c r="K123" s="47"/>
      <c r="L123" s="86"/>
      <c r="M123" s="86"/>
      <c r="O123" s="86"/>
      <c r="P123" s="86"/>
    </row>
    <row r="124">
      <c r="C124" s="85"/>
      <c r="D124" s="85"/>
      <c r="E124" s="86"/>
      <c r="F124" s="47"/>
      <c r="G124" s="47"/>
      <c r="H124" s="47"/>
      <c r="I124" s="47"/>
      <c r="J124" s="47"/>
      <c r="K124" s="47"/>
      <c r="L124" s="86"/>
      <c r="M124" s="86"/>
      <c r="O124" s="86"/>
      <c r="P124" s="86"/>
    </row>
    <row r="125">
      <c r="C125" s="85"/>
      <c r="D125" s="85"/>
      <c r="E125" s="86"/>
      <c r="F125" s="47"/>
      <c r="G125" s="47"/>
      <c r="H125" s="47"/>
      <c r="I125" s="47"/>
      <c r="J125" s="47"/>
      <c r="K125" s="47"/>
      <c r="L125" s="86"/>
      <c r="M125" s="86"/>
      <c r="O125" s="86"/>
      <c r="P125" s="86"/>
    </row>
    <row r="126">
      <c r="C126" s="85"/>
      <c r="D126" s="85"/>
      <c r="E126" s="86"/>
      <c r="F126" s="47"/>
      <c r="G126" s="47"/>
      <c r="H126" s="47"/>
      <c r="I126" s="47"/>
      <c r="J126" s="47"/>
      <c r="K126" s="47"/>
      <c r="L126" s="86"/>
      <c r="M126" s="86"/>
      <c r="O126" s="86"/>
      <c r="P126" s="86"/>
    </row>
    <row r="127">
      <c r="C127" s="85"/>
      <c r="D127" s="85"/>
      <c r="E127" s="86"/>
      <c r="F127" s="47"/>
      <c r="G127" s="47"/>
      <c r="H127" s="47"/>
      <c r="I127" s="47"/>
      <c r="J127" s="47"/>
      <c r="K127" s="47"/>
      <c r="L127" s="86"/>
      <c r="M127" s="86"/>
      <c r="O127" s="86"/>
      <c r="P127" s="86"/>
    </row>
    <row r="128">
      <c r="C128" s="85"/>
      <c r="D128" s="85"/>
      <c r="E128" s="86"/>
      <c r="F128" s="47"/>
      <c r="G128" s="47"/>
      <c r="H128" s="47"/>
      <c r="I128" s="47"/>
      <c r="J128" s="47"/>
      <c r="K128" s="47"/>
      <c r="L128" s="86"/>
      <c r="M128" s="86"/>
      <c r="O128" s="86"/>
      <c r="P128" s="86"/>
    </row>
    <row r="129">
      <c r="C129" s="85"/>
      <c r="D129" s="85"/>
      <c r="E129" s="86"/>
      <c r="F129" s="47"/>
      <c r="G129" s="47"/>
      <c r="H129" s="47"/>
      <c r="I129" s="47"/>
      <c r="J129" s="47"/>
      <c r="K129" s="47"/>
      <c r="L129" s="86"/>
      <c r="M129" s="86"/>
      <c r="O129" s="86"/>
      <c r="P129" s="86"/>
    </row>
    <row r="130">
      <c r="C130" s="85"/>
      <c r="D130" s="85"/>
      <c r="E130" s="86"/>
      <c r="F130" s="47"/>
      <c r="G130" s="47"/>
      <c r="H130" s="47"/>
      <c r="I130" s="47"/>
      <c r="J130" s="47"/>
      <c r="K130" s="47"/>
      <c r="L130" s="86"/>
      <c r="M130" s="86"/>
      <c r="O130" s="86"/>
      <c r="P130" s="86"/>
    </row>
    <row r="131">
      <c r="C131" s="85"/>
      <c r="D131" s="85"/>
      <c r="E131" s="86"/>
      <c r="F131" s="47"/>
      <c r="G131" s="47"/>
      <c r="H131" s="47"/>
      <c r="I131" s="47"/>
      <c r="J131" s="47"/>
      <c r="K131" s="47"/>
      <c r="L131" s="86"/>
      <c r="M131" s="86"/>
      <c r="O131" s="86"/>
      <c r="P131" s="86"/>
    </row>
    <row r="132">
      <c r="C132" s="85"/>
      <c r="D132" s="85"/>
      <c r="E132" s="86"/>
      <c r="F132" s="47"/>
      <c r="G132" s="47"/>
      <c r="H132" s="47"/>
      <c r="I132" s="47"/>
      <c r="J132" s="47"/>
      <c r="K132" s="47"/>
      <c r="L132" s="86"/>
      <c r="M132" s="86"/>
      <c r="O132" s="86"/>
      <c r="P132" s="86"/>
    </row>
    <row r="133">
      <c r="C133" s="85"/>
      <c r="D133" s="85"/>
      <c r="E133" s="86"/>
      <c r="F133" s="47"/>
      <c r="G133" s="47"/>
      <c r="H133" s="47"/>
      <c r="I133" s="47"/>
      <c r="J133" s="47"/>
      <c r="K133" s="47"/>
      <c r="L133" s="86"/>
      <c r="M133" s="86"/>
      <c r="O133" s="86"/>
      <c r="P133" s="86"/>
    </row>
    <row r="134">
      <c r="C134" s="85"/>
      <c r="D134" s="85"/>
      <c r="E134" s="86"/>
      <c r="F134" s="47"/>
      <c r="G134" s="47"/>
      <c r="H134" s="47"/>
      <c r="I134" s="47"/>
      <c r="J134" s="47"/>
      <c r="K134" s="47"/>
      <c r="L134" s="86"/>
      <c r="M134" s="86"/>
      <c r="O134" s="86"/>
      <c r="P134" s="86"/>
    </row>
    <row r="135">
      <c r="C135" s="85"/>
      <c r="D135" s="85"/>
      <c r="E135" s="86"/>
      <c r="F135" s="47"/>
      <c r="G135" s="47"/>
      <c r="H135" s="47"/>
      <c r="I135" s="47"/>
      <c r="J135" s="47"/>
      <c r="K135" s="47"/>
      <c r="L135" s="86"/>
      <c r="M135" s="86"/>
      <c r="O135" s="86"/>
      <c r="P135" s="86"/>
    </row>
    <row r="136">
      <c r="C136" s="85"/>
      <c r="D136" s="85"/>
      <c r="E136" s="86"/>
      <c r="F136" s="47"/>
      <c r="G136" s="47"/>
      <c r="H136" s="47"/>
      <c r="I136" s="47"/>
      <c r="J136" s="47"/>
      <c r="K136" s="47"/>
      <c r="L136" s="86"/>
      <c r="M136" s="86"/>
      <c r="O136" s="86"/>
      <c r="P136" s="86"/>
    </row>
    <row r="137">
      <c r="C137" s="85"/>
      <c r="D137" s="85"/>
      <c r="E137" s="86"/>
      <c r="F137" s="47"/>
      <c r="G137" s="47"/>
      <c r="H137" s="47"/>
      <c r="I137" s="47"/>
      <c r="J137" s="47"/>
      <c r="K137" s="47"/>
      <c r="L137" s="86"/>
      <c r="M137" s="86"/>
      <c r="O137" s="86"/>
      <c r="P137" s="86"/>
    </row>
    <row r="138">
      <c r="C138" s="85"/>
      <c r="D138" s="85"/>
      <c r="E138" s="86"/>
      <c r="F138" s="47"/>
      <c r="G138" s="47"/>
      <c r="H138" s="47"/>
      <c r="I138" s="47"/>
      <c r="J138" s="47"/>
      <c r="K138" s="47"/>
      <c r="L138" s="86"/>
      <c r="M138" s="86"/>
      <c r="O138" s="86"/>
      <c r="P138" s="86"/>
    </row>
    <row r="139">
      <c r="C139" s="85"/>
      <c r="D139" s="85"/>
      <c r="E139" s="86"/>
      <c r="F139" s="47"/>
      <c r="G139" s="47"/>
      <c r="H139" s="47"/>
      <c r="I139" s="47"/>
      <c r="J139" s="47"/>
      <c r="K139" s="47"/>
      <c r="L139" s="86"/>
      <c r="M139" s="86"/>
      <c r="O139" s="86"/>
      <c r="P139" s="86"/>
    </row>
    <row r="140">
      <c r="C140" s="85"/>
      <c r="D140" s="85"/>
      <c r="E140" s="86"/>
      <c r="F140" s="47"/>
      <c r="G140" s="47"/>
      <c r="H140" s="47"/>
      <c r="I140" s="47"/>
      <c r="J140" s="47"/>
      <c r="K140" s="47"/>
      <c r="L140" s="86"/>
      <c r="M140" s="86"/>
      <c r="O140" s="86"/>
      <c r="P140" s="86"/>
    </row>
    <row r="141">
      <c r="C141" s="85"/>
      <c r="D141" s="85"/>
      <c r="E141" s="86"/>
      <c r="F141" s="47"/>
      <c r="G141" s="47"/>
      <c r="H141" s="47"/>
      <c r="I141" s="47"/>
      <c r="J141" s="47"/>
      <c r="K141" s="47"/>
      <c r="L141" s="86"/>
      <c r="M141" s="86"/>
      <c r="O141" s="86"/>
      <c r="P141" s="86"/>
    </row>
    <row r="142">
      <c r="C142" s="85"/>
      <c r="D142" s="85"/>
      <c r="E142" s="86"/>
      <c r="F142" s="47"/>
      <c r="G142" s="47"/>
      <c r="H142" s="47"/>
      <c r="I142" s="47"/>
      <c r="J142" s="47"/>
      <c r="K142" s="47"/>
      <c r="L142" s="86"/>
      <c r="M142" s="86"/>
      <c r="O142" s="86"/>
      <c r="P142" s="86"/>
    </row>
    <row r="143">
      <c r="C143" s="85"/>
      <c r="D143" s="85"/>
      <c r="E143" s="86"/>
      <c r="F143" s="47"/>
      <c r="G143" s="47"/>
      <c r="H143" s="47"/>
      <c r="I143" s="47"/>
      <c r="J143" s="47"/>
      <c r="K143" s="47"/>
      <c r="L143" s="86"/>
      <c r="M143" s="86"/>
      <c r="O143" s="86"/>
      <c r="P143" s="86"/>
    </row>
    <row r="144">
      <c r="C144" s="85"/>
      <c r="D144" s="85"/>
      <c r="E144" s="86"/>
      <c r="F144" s="47"/>
      <c r="G144" s="47"/>
      <c r="H144" s="47"/>
      <c r="I144" s="47"/>
      <c r="J144" s="47"/>
      <c r="K144" s="47"/>
      <c r="L144" s="86"/>
      <c r="M144" s="86"/>
      <c r="O144" s="86"/>
      <c r="P144" s="86"/>
    </row>
    <row r="145">
      <c r="C145" s="85"/>
      <c r="D145" s="85"/>
      <c r="E145" s="86"/>
      <c r="F145" s="47"/>
      <c r="G145" s="47"/>
      <c r="H145" s="47"/>
      <c r="I145" s="47"/>
      <c r="J145" s="47"/>
      <c r="K145" s="47"/>
      <c r="L145" s="86"/>
      <c r="M145" s="86"/>
      <c r="O145" s="86"/>
      <c r="P145" s="86"/>
    </row>
    <row r="146">
      <c r="C146" s="85"/>
      <c r="D146" s="85"/>
      <c r="E146" s="86"/>
      <c r="F146" s="47"/>
      <c r="G146" s="47"/>
      <c r="H146" s="47"/>
      <c r="I146" s="47"/>
      <c r="J146" s="47"/>
      <c r="K146" s="47"/>
      <c r="L146" s="86"/>
      <c r="M146" s="86"/>
      <c r="O146" s="86"/>
      <c r="P146" s="86"/>
    </row>
    <row r="147">
      <c r="C147" s="85"/>
      <c r="D147" s="85"/>
      <c r="E147" s="86"/>
      <c r="F147" s="47"/>
      <c r="G147" s="47"/>
      <c r="H147" s="47"/>
      <c r="I147" s="47"/>
      <c r="J147" s="47"/>
      <c r="K147" s="47"/>
      <c r="L147" s="86"/>
      <c r="M147" s="86"/>
      <c r="O147" s="86"/>
      <c r="P147" s="86"/>
    </row>
    <row r="148">
      <c r="C148" s="85"/>
      <c r="D148" s="85"/>
      <c r="E148" s="86"/>
      <c r="F148" s="47"/>
      <c r="G148" s="47"/>
      <c r="H148" s="47"/>
      <c r="I148" s="47"/>
      <c r="J148" s="47"/>
      <c r="K148" s="47"/>
      <c r="L148" s="86"/>
      <c r="M148" s="86"/>
      <c r="O148" s="86"/>
      <c r="P148" s="86"/>
    </row>
    <row r="149">
      <c r="C149" s="85"/>
      <c r="D149" s="85"/>
      <c r="E149" s="86"/>
      <c r="F149" s="47"/>
      <c r="G149" s="47"/>
      <c r="H149" s="47"/>
      <c r="I149" s="47"/>
      <c r="J149" s="47"/>
      <c r="K149" s="47"/>
      <c r="L149" s="86"/>
      <c r="M149" s="86"/>
      <c r="O149" s="86"/>
      <c r="P149" s="86"/>
    </row>
    <row r="150">
      <c r="C150" s="85"/>
      <c r="D150" s="85"/>
      <c r="E150" s="86"/>
      <c r="F150" s="47"/>
      <c r="G150" s="47"/>
      <c r="H150" s="47"/>
      <c r="I150" s="47"/>
      <c r="J150" s="47"/>
      <c r="K150" s="47"/>
      <c r="L150" s="86"/>
      <c r="M150" s="86"/>
      <c r="O150" s="86"/>
      <c r="P150" s="86"/>
    </row>
    <row r="151">
      <c r="C151" s="85"/>
      <c r="D151" s="85"/>
      <c r="E151" s="86"/>
      <c r="F151" s="47"/>
      <c r="G151" s="47"/>
      <c r="H151" s="47"/>
      <c r="I151" s="47"/>
      <c r="J151" s="47"/>
      <c r="K151" s="47"/>
      <c r="L151" s="86"/>
      <c r="M151" s="86"/>
      <c r="O151" s="86"/>
      <c r="P151" s="86"/>
    </row>
    <row r="152">
      <c r="C152" s="85"/>
      <c r="D152" s="85"/>
      <c r="E152" s="86"/>
      <c r="F152" s="47"/>
      <c r="G152" s="47"/>
      <c r="H152" s="47"/>
      <c r="I152" s="47"/>
      <c r="J152" s="47"/>
      <c r="K152" s="47"/>
      <c r="L152" s="86"/>
      <c r="M152" s="86"/>
      <c r="O152" s="86"/>
      <c r="P152" s="86"/>
    </row>
    <row r="153">
      <c r="C153" s="85"/>
      <c r="D153" s="85"/>
      <c r="E153" s="86"/>
      <c r="F153" s="47"/>
      <c r="G153" s="47"/>
      <c r="H153" s="47"/>
      <c r="I153" s="47"/>
      <c r="J153" s="47"/>
      <c r="K153" s="47"/>
      <c r="L153" s="86"/>
      <c r="M153" s="86"/>
      <c r="O153" s="86"/>
      <c r="P153" s="86"/>
    </row>
    <row r="154">
      <c r="C154" s="85"/>
      <c r="D154" s="85"/>
      <c r="E154" s="86"/>
      <c r="F154" s="47"/>
      <c r="G154" s="47"/>
      <c r="H154" s="47"/>
      <c r="I154" s="47"/>
      <c r="J154" s="47"/>
      <c r="K154" s="47"/>
      <c r="L154" s="86"/>
      <c r="M154" s="86"/>
      <c r="O154" s="86"/>
      <c r="P154" s="86"/>
    </row>
    <row r="155">
      <c r="C155" s="85"/>
      <c r="D155" s="85"/>
      <c r="E155" s="86"/>
      <c r="F155" s="47"/>
      <c r="G155" s="47"/>
      <c r="H155" s="47"/>
      <c r="I155" s="47"/>
      <c r="J155" s="47"/>
      <c r="K155" s="47"/>
      <c r="L155" s="86"/>
      <c r="M155" s="86"/>
      <c r="O155" s="86"/>
      <c r="P155" s="86"/>
    </row>
    <row r="156">
      <c r="C156" s="85"/>
      <c r="D156" s="85"/>
      <c r="E156" s="86"/>
      <c r="F156" s="47"/>
      <c r="G156" s="47"/>
      <c r="H156" s="47"/>
      <c r="I156" s="47"/>
      <c r="J156" s="47"/>
      <c r="K156" s="47"/>
      <c r="L156" s="86"/>
      <c r="M156" s="86"/>
      <c r="O156" s="86"/>
      <c r="P156" s="86"/>
    </row>
    <row r="157">
      <c r="C157" s="85"/>
      <c r="D157" s="85"/>
      <c r="E157" s="86"/>
      <c r="F157" s="47"/>
      <c r="G157" s="47"/>
      <c r="H157" s="47"/>
      <c r="I157" s="47"/>
      <c r="J157" s="47"/>
      <c r="K157" s="47"/>
      <c r="L157" s="86"/>
      <c r="M157" s="86"/>
      <c r="O157" s="86"/>
      <c r="P157" s="86"/>
    </row>
    <row r="158">
      <c r="C158" s="85"/>
      <c r="D158" s="85"/>
      <c r="E158" s="86"/>
      <c r="F158" s="47"/>
      <c r="G158" s="47"/>
      <c r="H158" s="47"/>
      <c r="I158" s="47"/>
      <c r="J158" s="47"/>
      <c r="K158" s="47"/>
      <c r="L158" s="86"/>
      <c r="M158" s="86"/>
      <c r="O158" s="86"/>
      <c r="P158" s="86"/>
    </row>
    <row r="159">
      <c r="C159" s="85"/>
      <c r="D159" s="85"/>
      <c r="E159" s="86"/>
      <c r="F159" s="47"/>
      <c r="G159" s="47"/>
      <c r="H159" s="47"/>
      <c r="I159" s="47"/>
      <c r="J159" s="47"/>
      <c r="K159" s="47"/>
      <c r="L159" s="86"/>
      <c r="M159" s="86"/>
      <c r="O159" s="86"/>
      <c r="P159" s="86"/>
    </row>
    <row r="160">
      <c r="C160" s="85"/>
      <c r="D160" s="85"/>
      <c r="E160" s="86"/>
      <c r="F160" s="47"/>
      <c r="G160" s="47"/>
      <c r="H160" s="47"/>
      <c r="I160" s="47"/>
      <c r="J160" s="47"/>
      <c r="K160" s="47"/>
      <c r="L160" s="86"/>
      <c r="M160" s="86"/>
      <c r="O160" s="86"/>
      <c r="P160" s="86"/>
    </row>
    <row r="161">
      <c r="C161" s="85"/>
      <c r="D161" s="85"/>
      <c r="E161" s="86"/>
      <c r="F161" s="47"/>
      <c r="G161" s="47"/>
      <c r="H161" s="47"/>
      <c r="I161" s="47"/>
      <c r="J161" s="47"/>
      <c r="K161" s="47"/>
      <c r="L161" s="86"/>
      <c r="M161" s="86"/>
      <c r="O161" s="86"/>
      <c r="P161" s="86"/>
    </row>
    <row r="162">
      <c r="C162" s="85"/>
      <c r="D162" s="85"/>
      <c r="E162" s="86"/>
      <c r="F162" s="47"/>
      <c r="G162" s="47"/>
      <c r="H162" s="47"/>
      <c r="I162" s="47"/>
      <c r="J162" s="47"/>
      <c r="K162" s="47"/>
      <c r="L162" s="86"/>
      <c r="M162" s="86"/>
      <c r="O162" s="86"/>
      <c r="P162" s="86"/>
    </row>
    <row r="163">
      <c r="C163" s="85"/>
      <c r="D163" s="85"/>
      <c r="E163" s="86"/>
      <c r="F163" s="47"/>
      <c r="G163" s="47"/>
      <c r="H163" s="47"/>
      <c r="I163" s="47"/>
      <c r="J163" s="47"/>
      <c r="K163" s="47"/>
      <c r="L163" s="86"/>
      <c r="M163" s="86"/>
      <c r="O163" s="86"/>
      <c r="P163" s="86"/>
    </row>
    <row r="164">
      <c r="C164" s="85"/>
      <c r="D164" s="85"/>
      <c r="E164" s="86"/>
      <c r="F164" s="47"/>
      <c r="G164" s="47"/>
      <c r="H164" s="47"/>
      <c r="I164" s="47"/>
      <c r="J164" s="47"/>
      <c r="K164" s="47"/>
      <c r="L164" s="86"/>
      <c r="M164" s="86"/>
      <c r="O164" s="86"/>
      <c r="P164" s="86"/>
    </row>
    <row r="165">
      <c r="C165" s="85"/>
      <c r="D165" s="85"/>
      <c r="E165" s="86"/>
      <c r="F165" s="47"/>
      <c r="G165" s="47"/>
      <c r="H165" s="47"/>
      <c r="I165" s="47"/>
      <c r="J165" s="47"/>
      <c r="K165" s="47"/>
      <c r="L165" s="86"/>
      <c r="M165" s="86"/>
      <c r="O165" s="86"/>
      <c r="P165" s="86"/>
    </row>
    <row r="166">
      <c r="C166" s="85"/>
      <c r="D166" s="85"/>
      <c r="E166" s="86"/>
      <c r="F166" s="47"/>
      <c r="G166" s="47"/>
      <c r="H166" s="47"/>
      <c r="I166" s="47"/>
      <c r="J166" s="47"/>
      <c r="K166" s="47"/>
      <c r="L166" s="86"/>
      <c r="M166" s="86"/>
      <c r="O166" s="86"/>
      <c r="P166" s="86"/>
    </row>
    <row r="167">
      <c r="C167" s="85"/>
      <c r="D167" s="85"/>
      <c r="E167" s="86"/>
      <c r="F167" s="47"/>
      <c r="G167" s="47"/>
      <c r="H167" s="47"/>
      <c r="I167" s="47"/>
      <c r="J167" s="47"/>
      <c r="K167" s="47"/>
      <c r="L167" s="86"/>
      <c r="M167" s="86"/>
      <c r="O167" s="86"/>
      <c r="P167" s="86"/>
    </row>
    <row r="168">
      <c r="C168" s="85"/>
      <c r="D168" s="85"/>
      <c r="E168" s="86"/>
      <c r="F168" s="47"/>
      <c r="G168" s="47"/>
      <c r="H168" s="47"/>
      <c r="I168" s="47"/>
      <c r="J168" s="47"/>
      <c r="K168" s="47"/>
      <c r="L168" s="86"/>
      <c r="M168" s="86"/>
      <c r="O168" s="86"/>
      <c r="P168" s="86"/>
    </row>
    <row r="169">
      <c r="C169" s="85"/>
      <c r="D169" s="85"/>
      <c r="E169" s="86"/>
      <c r="F169" s="47"/>
      <c r="G169" s="47"/>
      <c r="H169" s="47"/>
      <c r="I169" s="47"/>
      <c r="J169" s="47"/>
      <c r="K169" s="47"/>
      <c r="L169" s="86"/>
      <c r="M169" s="86"/>
      <c r="O169" s="86"/>
      <c r="P169" s="86"/>
    </row>
    <row r="170">
      <c r="C170" s="85"/>
      <c r="D170" s="85"/>
      <c r="E170" s="86"/>
      <c r="F170" s="47"/>
      <c r="G170" s="47"/>
      <c r="H170" s="47"/>
      <c r="I170" s="47"/>
      <c r="J170" s="47"/>
      <c r="K170" s="47"/>
      <c r="L170" s="86"/>
      <c r="M170" s="86"/>
      <c r="O170" s="86"/>
      <c r="P170" s="86"/>
    </row>
    <row r="171">
      <c r="C171" s="85"/>
      <c r="D171" s="85"/>
      <c r="E171" s="86"/>
      <c r="F171" s="47"/>
      <c r="G171" s="47"/>
      <c r="H171" s="47"/>
      <c r="I171" s="47"/>
      <c r="J171" s="47"/>
      <c r="K171" s="47"/>
      <c r="L171" s="86"/>
      <c r="M171" s="86"/>
      <c r="O171" s="86"/>
      <c r="P171" s="86"/>
    </row>
    <row r="172">
      <c r="C172" s="85"/>
      <c r="D172" s="85"/>
      <c r="E172" s="86"/>
      <c r="F172" s="47"/>
      <c r="G172" s="47"/>
      <c r="H172" s="47"/>
      <c r="I172" s="47"/>
      <c r="J172" s="47"/>
      <c r="K172" s="47"/>
      <c r="L172" s="86"/>
      <c r="M172" s="86"/>
      <c r="O172" s="86"/>
      <c r="P172" s="86"/>
    </row>
    <row r="173">
      <c r="C173" s="85"/>
      <c r="D173" s="85"/>
      <c r="E173" s="86"/>
      <c r="F173" s="47"/>
      <c r="G173" s="47"/>
      <c r="H173" s="47"/>
      <c r="I173" s="47"/>
      <c r="J173" s="47"/>
      <c r="K173" s="47"/>
      <c r="L173" s="86"/>
      <c r="M173" s="86"/>
      <c r="O173" s="86"/>
      <c r="P173" s="86"/>
    </row>
    <row r="174">
      <c r="C174" s="85"/>
      <c r="D174" s="85"/>
      <c r="E174" s="86"/>
      <c r="F174" s="47"/>
      <c r="G174" s="47"/>
      <c r="H174" s="47"/>
      <c r="I174" s="47"/>
      <c r="J174" s="47"/>
      <c r="K174" s="47"/>
      <c r="L174" s="86"/>
      <c r="M174" s="86"/>
      <c r="O174" s="86"/>
      <c r="P174" s="86"/>
    </row>
    <row r="175">
      <c r="C175" s="85"/>
      <c r="D175" s="85"/>
      <c r="E175" s="86"/>
      <c r="F175" s="47"/>
      <c r="G175" s="47"/>
      <c r="H175" s="47"/>
      <c r="I175" s="47"/>
      <c r="J175" s="47"/>
      <c r="K175" s="47"/>
      <c r="L175" s="86"/>
      <c r="M175" s="86"/>
      <c r="O175" s="86"/>
      <c r="P175" s="86"/>
    </row>
    <row r="176">
      <c r="C176" s="85"/>
      <c r="D176" s="85"/>
      <c r="E176" s="86"/>
      <c r="F176" s="47"/>
      <c r="G176" s="47"/>
      <c r="H176" s="47"/>
      <c r="I176" s="47"/>
      <c r="J176" s="47"/>
      <c r="K176" s="47"/>
      <c r="L176" s="86"/>
      <c r="M176" s="86"/>
      <c r="O176" s="86"/>
      <c r="P176" s="86"/>
    </row>
    <row r="177">
      <c r="C177" s="85"/>
      <c r="D177" s="85"/>
      <c r="E177" s="86"/>
      <c r="F177" s="47"/>
      <c r="G177" s="47"/>
      <c r="H177" s="47"/>
      <c r="I177" s="47"/>
      <c r="J177" s="47"/>
      <c r="K177" s="47"/>
      <c r="L177" s="86"/>
      <c r="M177" s="86"/>
      <c r="O177" s="86"/>
      <c r="P177" s="86"/>
    </row>
    <row r="178">
      <c r="C178" s="85"/>
      <c r="D178" s="85"/>
      <c r="E178" s="86"/>
      <c r="F178" s="47"/>
      <c r="G178" s="47"/>
      <c r="H178" s="47"/>
      <c r="I178" s="47"/>
      <c r="J178" s="47"/>
      <c r="K178" s="47"/>
      <c r="L178" s="86"/>
      <c r="M178" s="86"/>
      <c r="O178" s="86"/>
      <c r="P178" s="86"/>
    </row>
    <row r="179">
      <c r="C179" s="85"/>
      <c r="D179" s="85"/>
      <c r="E179" s="86"/>
      <c r="F179" s="47"/>
      <c r="G179" s="47"/>
      <c r="H179" s="47"/>
      <c r="I179" s="47"/>
      <c r="J179" s="47"/>
      <c r="K179" s="47"/>
      <c r="L179" s="86"/>
      <c r="M179" s="86"/>
      <c r="O179" s="86"/>
      <c r="P179" s="86"/>
    </row>
    <row r="180">
      <c r="C180" s="85"/>
      <c r="D180" s="85"/>
      <c r="E180" s="86"/>
      <c r="F180" s="47"/>
      <c r="G180" s="47"/>
      <c r="H180" s="47"/>
      <c r="I180" s="47"/>
      <c r="J180" s="47"/>
      <c r="K180" s="47"/>
      <c r="L180" s="86"/>
      <c r="M180" s="86"/>
      <c r="O180" s="86"/>
      <c r="P180" s="86"/>
    </row>
    <row r="181">
      <c r="C181" s="85"/>
      <c r="D181" s="85"/>
      <c r="E181" s="86"/>
      <c r="F181" s="47"/>
      <c r="G181" s="47"/>
      <c r="H181" s="47"/>
      <c r="I181" s="47"/>
      <c r="J181" s="47"/>
      <c r="K181" s="47"/>
      <c r="L181" s="86"/>
      <c r="M181" s="86"/>
      <c r="O181" s="86"/>
      <c r="P181" s="86"/>
    </row>
    <row r="182">
      <c r="C182" s="85"/>
      <c r="D182" s="85"/>
      <c r="E182" s="86"/>
      <c r="F182" s="47"/>
      <c r="G182" s="47"/>
      <c r="H182" s="47"/>
      <c r="I182" s="47"/>
      <c r="J182" s="47"/>
      <c r="K182" s="47"/>
      <c r="L182" s="86"/>
      <c r="M182" s="86"/>
      <c r="O182" s="86"/>
      <c r="P182" s="86"/>
    </row>
    <row r="183">
      <c r="C183" s="85"/>
      <c r="D183" s="85"/>
      <c r="E183" s="86"/>
      <c r="F183" s="47"/>
      <c r="G183" s="47"/>
      <c r="H183" s="47"/>
      <c r="I183" s="47"/>
      <c r="J183" s="47"/>
      <c r="K183" s="47"/>
      <c r="L183" s="86"/>
      <c r="M183" s="86"/>
      <c r="O183" s="86"/>
      <c r="P183" s="86"/>
    </row>
    <row r="184">
      <c r="C184" s="85"/>
      <c r="D184" s="85"/>
      <c r="E184" s="86"/>
      <c r="F184" s="47"/>
      <c r="G184" s="47"/>
      <c r="H184" s="47"/>
      <c r="I184" s="47"/>
      <c r="J184" s="47"/>
      <c r="K184" s="47"/>
      <c r="L184" s="86"/>
      <c r="M184" s="86"/>
      <c r="O184" s="86"/>
      <c r="P184" s="86"/>
    </row>
    <row r="185">
      <c r="C185" s="85"/>
      <c r="D185" s="85"/>
      <c r="E185" s="86"/>
      <c r="F185" s="47"/>
      <c r="G185" s="47"/>
      <c r="H185" s="47"/>
      <c r="I185" s="47"/>
      <c r="J185" s="47"/>
      <c r="K185" s="47"/>
      <c r="L185" s="86"/>
      <c r="M185" s="86"/>
      <c r="O185" s="86"/>
      <c r="P185" s="86"/>
    </row>
    <row r="186">
      <c r="C186" s="85"/>
      <c r="D186" s="85"/>
      <c r="E186" s="86"/>
      <c r="F186" s="47"/>
      <c r="G186" s="47"/>
      <c r="H186" s="47"/>
      <c r="I186" s="47"/>
      <c r="J186" s="47"/>
      <c r="K186" s="47"/>
      <c r="L186" s="86"/>
      <c r="M186" s="86"/>
      <c r="O186" s="86"/>
      <c r="P186" s="86"/>
    </row>
    <row r="187">
      <c r="C187" s="85"/>
      <c r="D187" s="85"/>
      <c r="E187" s="86"/>
      <c r="F187" s="47"/>
      <c r="G187" s="47"/>
      <c r="H187" s="47"/>
      <c r="I187" s="47"/>
      <c r="J187" s="47"/>
      <c r="K187" s="47"/>
      <c r="L187" s="86"/>
      <c r="M187" s="86"/>
      <c r="O187" s="86"/>
      <c r="P187" s="86"/>
    </row>
    <row r="188">
      <c r="C188" s="85"/>
      <c r="D188" s="85"/>
      <c r="E188" s="86"/>
      <c r="F188" s="47"/>
      <c r="G188" s="47"/>
      <c r="H188" s="47"/>
      <c r="I188" s="47"/>
      <c r="J188" s="47"/>
      <c r="K188" s="47"/>
      <c r="L188" s="86"/>
      <c r="M188" s="86"/>
      <c r="O188" s="86"/>
      <c r="P188" s="86"/>
    </row>
    <row r="189">
      <c r="C189" s="85"/>
      <c r="D189" s="85"/>
      <c r="E189" s="86"/>
      <c r="F189" s="47"/>
      <c r="G189" s="47"/>
      <c r="H189" s="47"/>
      <c r="I189" s="47"/>
      <c r="J189" s="47"/>
      <c r="K189" s="47"/>
      <c r="L189" s="86"/>
      <c r="M189" s="86"/>
      <c r="O189" s="86"/>
      <c r="P189" s="86"/>
    </row>
    <row r="190">
      <c r="C190" s="85"/>
      <c r="D190" s="85"/>
      <c r="E190" s="86"/>
      <c r="F190" s="47"/>
      <c r="G190" s="47"/>
      <c r="H190" s="47"/>
      <c r="I190" s="47"/>
      <c r="J190" s="47"/>
      <c r="K190" s="47"/>
      <c r="L190" s="86"/>
      <c r="M190" s="86"/>
      <c r="O190" s="86"/>
      <c r="P190" s="86"/>
    </row>
    <row r="191">
      <c r="C191" s="85"/>
      <c r="D191" s="85"/>
      <c r="E191" s="86"/>
      <c r="F191" s="47"/>
      <c r="G191" s="47"/>
      <c r="H191" s="47"/>
      <c r="I191" s="47"/>
      <c r="J191" s="47"/>
      <c r="K191" s="47"/>
      <c r="L191" s="86"/>
      <c r="M191" s="86"/>
      <c r="O191" s="86"/>
      <c r="P191" s="86"/>
    </row>
    <row r="192">
      <c r="C192" s="85"/>
      <c r="D192" s="85"/>
      <c r="E192" s="86"/>
      <c r="F192" s="47"/>
      <c r="G192" s="47"/>
      <c r="H192" s="47"/>
      <c r="I192" s="47"/>
      <c r="J192" s="47"/>
      <c r="K192" s="47"/>
      <c r="L192" s="86"/>
      <c r="M192" s="86"/>
      <c r="O192" s="86"/>
      <c r="P192" s="86"/>
    </row>
    <row r="193">
      <c r="C193" s="85"/>
      <c r="D193" s="85"/>
      <c r="E193" s="86"/>
      <c r="F193" s="47"/>
      <c r="G193" s="47"/>
      <c r="H193" s="47"/>
      <c r="I193" s="47"/>
      <c r="J193" s="47"/>
      <c r="K193" s="47"/>
      <c r="L193" s="86"/>
      <c r="M193" s="86"/>
      <c r="O193" s="86"/>
      <c r="P193" s="86"/>
    </row>
    <row r="194">
      <c r="C194" s="85"/>
      <c r="D194" s="85"/>
      <c r="E194" s="86"/>
      <c r="F194" s="47"/>
      <c r="G194" s="47"/>
      <c r="H194" s="47"/>
      <c r="I194" s="47"/>
      <c r="J194" s="47"/>
      <c r="K194" s="47"/>
      <c r="L194" s="86"/>
      <c r="M194" s="86"/>
      <c r="O194" s="86"/>
      <c r="P194" s="86"/>
    </row>
    <row r="195">
      <c r="C195" s="85"/>
      <c r="D195" s="85"/>
      <c r="E195" s="86"/>
      <c r="F195" s="47"/>
      <c r="G195" s="47"/>
      <c r="H195" s="47"/>
      <c r="I195" s="47"/>
      <c r="J195" s="47"/>
      <c r="K195" s="47"/>
      <c r="L195" s="86"/>
      <c r="M195" s="86"/>
      <c r="O195" s="86"/>
      <c r="P195" s="86"/>
    </row>
    <row r="196">
      <c r="C196" s="85"/>
      <c r="D196" s="85"/>
      <c r="E196" s="86"/>
      <c r="F196" s="47"/>
      <c r="G196" s="47"/>
      <c r="H196" s="47"/>
      <c r="I196" s="47"/>
      <c r="J196" s="47"/>
      <c r="K196" s="47"/>
      <c r="L196" s="86"/>
      <c r="M196" s="86"/>
      <c r="O196" s="86"/>
      <c r="P196" s="86"/>
    </row>
    <row r="197">
      <c r="C197" s="85"/>
      <c r="D197" s="85"/>
      <c r="E197" s="86"/>
      <c r="F197" s="47"/>
      <c r="G197" s="47"/>
      <c r="H197" s="47"/>
      <c r="I197" s="47"/>
      <c r="J197" s="47"/>
      <c r="K197" s="47"/>
      <c r="L197" s="86"/>
      <c r="M197" s="86"/>
      <c r="O197" s="86"/>
      <c r="P197" s="86"/>
    </row>
    <row r="198">
      <c r="C198" s="85"/>
      <c r="D198" s="85"/>
      <c r="E198" s="86"/>
      <c r="F198" s="47"/>
      <c r="G198" s="47"/>
      <c r="H198" s="47"/>
      <c r="I198" s="47"/>
      <c r="J198" s="47"/>
      <c r="K198" s="47"/>
      <c r="L198" s="86"/>
      <c r="M198" s="86"/>
      <c r="O198" s="86"/>
      <c r="P198" s="86"/>
    </row>
    <row r="199">
      <c r="C199" s="85"/>
      <c r="D199" s="85"/>
      <c r="E199" s="86"/>
      <c r="F199" s="47"/>
      <c r="G199" s="47"/>
      <c r="H199" s="47"/>
      <c r="I199" s="47"/>
      <c r="J199" s="47"/>
      <c r="K199" s="47"/>
      <c r="L199" s="86"/>
      <c r="M199" s="86"/>
      <c r="O199" s="86"/>
      <c r="P199" s="86"/>
    </row>
    <row r="200">
      <c r="C200" s="85"/>
      <c r="D200" s="85"/>
      <c r="E200" s="86"/>
      <c r="F200" s="47"/>
      <c r="G200" s="47"/>
      <c r="H200" s="47"/>
      <c r="I200" s="47"/>
      <c r="J200" s="47"/>
      <c r="K200" s="47"/>
      <c r="L200" s="86"/>
      <c r="M200" s="86"/>
      <c r="O200" s="86"/>
      <c r="P200" s="86"/>
    </row>
    <row r="201">
      <c r="C201" s="85"/>
      <c r="D201" s="85"/>
      <c r="E201" s="86"/>
      <c r="F201" s="47"/>
      <c r="G201" s="47"/>
      <c r="H201" s="47"/>
      <c r="I201" s="47"/>
      <c r="J201" s="47"/>
      <c r="K201" s="47"/>
      <c r="L201" s="86"/>
      <c r="M201" s="86"/>
      <c r="O201" s="86"/>
      <c r="P201" s="86"/>
    </row>
    <row r="202">
      <c r="C202" s="85"/>
      <c r="D202" s="85"/>
      <c r="E202" s="86"/>
      <c r="F202" s="47"/>
      <c r="G202" s="47"/>
      <c r="H202" s="47"/>
      <c r="I202" s="47"/>
      <c r="J202" s="47"/>
      <c r="K202" s="47"/>
      <c r="L202" s="86"/>
      <c r="M202" s="86"/>
      <c r="O202" s="86"/>
      <c r="P202" s="86"/>
    </row>
    <row r="203">
      <c r="C203" s="85"/>
      <c r="D203" s="85"/>
      <c r="E203" s="86"/>
      <c r="F203" s="47"/>
      <c r="G203" s="47"/>
      <c r="H203" s="47"/>
      <c r="I203" s="47"/>
      <c r="J203" s="47"/>
      <c r="K203" s="47"/>
      <c r="L203" s="86"/>
      <c r="M203" s="86"/>
      <c r="O203" s="86"/>
      <c r="P203" s="86"/>
    </row>
    <row r="204">
      <c r="C204" s="85"/>
      <c r="D204" s="85"/>
      <c r="E204" s="86"/>
      <c r="F204" s="47"/>
      <c r="G204" s="47"/>
      <c r="H204" s="47"/>
      <c r="I204" s="47"/>
      <c r="J204" s="47"/>
      <c r="K204" s="47"/>
      <c r="L204" s="86"/>
      <c r="M204" s="86"/>
      <c r="O204" s="86"/>
      <c r="P204" s="86"/>
    </row>
    <row r="205">
      <c r="C205" s="85"/>
      <c r="D205" s="85"/>
      <c r="E205" s="86"/>
      <c r="F205" s="47"/>
      <c r="G205" s="47"/>
      <c r="H205" s="47"/>
      <c r="I205" s="47"/>
      <c r="J205" s="47"/>
      <c r="K205" s="47"/>
      <c r="L205" s="86"/>
      <c r="M205" s="86"/>
      <c r="O205" s="86"/>
      <c r="P205" s="86"/>
    </row>
    <row r="206">
      <c r="C206" s="85"/>
      <c r="D206" s="85"/>
      <c r="E206" s="86"/>
      <c r="F206" s="47"/>
      <c r="G206" s="47"/>
      <c r="H206" s="47"/>
      <c r="I206" s="47"/>
      <c r="J206" s="47"/>
      <c r="K206" s="47"/>
      <c r="L206" s="86"/>
      <c r="M206" s="86"/>
      <c r="O206" s="86"/>
      <c r="P206" s="86"/>
    </row>
    <row r="207">
      <c r="C207" s="85"/>
      <c r="D207" s="85"/>
      <c r="E207" s="86"/>
      <c r="F207" s="47"/>
      <c r="G207" s="47"/>
      <c r="H207" s="47"/>
      <c r="I207" s="47"/>
      <c r="J207" s="47"/>
      <c r="K207" s="47"/>
      <c r="L207" s="86"/>
      <c r="M207" s="86"/>
      <c r="O207" s="86"/>
      <c r="P207" s="86"/>
    </row>
    <row r="208">
      <c r="C208" s="85"/>
      <c r="D208" s="85"/>
      <c r="E208" s="86"/>
      <c r="F208" s="47"/>
      <c r="G208" s="47"/>
      <c r="H208" s="47"/>
      <c r="I208" s="47"/>
      <c r="J208" s="47"/>
      <c r="K208" s="47"/>
      <c r="L208" s="86"/>
      <c r="M208" s="86"/>
      <c r="O208" s="86"/>
      <c r="P208" s="86"/>
    </row>
    <row r="209">
      <c r="C209" s="85"/>
      <c r="D209" s="85"/>
      <c r="E209" s="86"/>
      <c r="F209" s="47"/>
      <c r="G209" s="47"/>
      <c r="H209" s="47"/>
      <c r="I209" s="47"/>
      <c r="J209" s="47"/>
      <c r="K209" s="47"/>
      <c r="L209" s="86"/>
      <c r="M209" s="86"/>
      <c r="O209" s="86"/>
      <c r="P209" s="86"/>
    </row>
    <row r="210">
      <c r="C210" s="85"/>
      <c r="D210" s="85"/>
      <c r="E210" s="86"/>
      <c r="F210" s="47"/>
      <c r="G210" s="47"/>
      <c r="H210" s="47"/>
      <c r="I210" s="47"/>
      <c r="J210" s="47"/>
      <c r="K210" s="47"/>
      <c r="L210" s="86"/>
      <c r="M210" s="86"/>
      <c r="O210" s="86"/>
      <c r="P210" s="86"/>
    </row>
    <row r="211">
      <c r="C211" s="85"/>
      <c r="D211" s="85"/>
      <c r="E211" s="86"/>
      <c r="F211" s="47"/>
      <c r="G211" s="47"/>
      <c r="H211" s="47"/>
      <c r="I211" s="47"/>
      <c r="J211" s="47"/>
      <c r="K211" s="47"/>
      <c r="L211" s="86"/>
      <c r="M211" s="86"/>
      <c r="O211" s="86"/>
      <c r="P211" s="86"/>
    </row>
    <row r="212">
      <c r="C212" s="85"/>
      <c r="D212" s="85"/>
      <c r="E212" s="86"/>
      <c r="F212" s="47"/>
      <c r="G212" s="47"/>
      <c r="H212" s="47"/>
      <c r="I212" s="47"/>
      <c r="J212" s="47"/>
      <c r="K212" s="47"/>
      <c r="L212" s="86"/>
      <c r="M212" s="86"/>
      <c r="O212" s="86"/>
      <c r="P212" s="86"/>
    </row>
    <row r="213">
      <c r="C213" s="85"/>
      <c r="D213" s="85"/>
      <c r="E213" s="86"/>
      <c r="F213" s="47"/>
      <c r="G213" s="47"/>
      <c r="H213" s="47"/>
      <c r="I213" s="47"/>
      <c r="J213" s="47"/>
      <c r="K213" s="47"/>
      <c r="L213" s="86"/>
      <c r="M213" s="86"/>
      <c r="O213" s="86"/>
      <c r="P213" s="86"/>
    </row>
    <row r="214">
      <c r="C214" s="85"/>
      <c r="D214" s="85"/>
      <c r="E214" s="86"/>
      <c r="F214" s="47"/>
      <c r="G214" s="47"/>
      <c r="H214" s="47"/>
      <c r="I214" s="47"/>
      <c r="J214" s="47"/>
      <c r="K214" s="47"/>
      <c r="L214" s="86"/>
      <c r="M214" s="86"/>
      <c r="O214" s="86"/>
      <c r="P214" s="86"/>
    </row>
    <row r="215">
      <c r="C215" s="85"/>
      <c r="D215" s="85"/>
      <c r="E215" s="86"/>
      <c r="F215" s="47"/>
      <c r="G215" s="47"/>
      <c r="H215" s="47"/>
      <c r="I215" s="47"/>
      <c r="J215" s="47"/>
      <c r="K215" s="47"/>
      <c r="L215" s="86"/>
      <c r="M215" s="86"/>
      <c r="O215" s="86"/>
      <c r="P215" s="86"/>
    </row>
    <row r="216">
      <c r="C216" s="85"/>
      <c r="D216" s="85"/>
      <c r="E216" s="86"/>
      <c r="F216" s="47"/>
      <c r="G216" s="47"/>
      <c r="H216" s="47"/>
      <c r="I216" s="47"/>
      <c r="J216" s="47"/>
      <c r="K216" s="47"/>
      <c r="L216" s="86"/>
      <c r="M216" s="86"/>
      <c r="O216" s="86"/>
      <c r="P216" s="86"/>
    </row>
    <row r="217">
      <c r="C217" s="85"/>
      <c r="D217" s="85"/>
      <c r="E217" s="86"/>
      <c r="F217" s="47"/>
      <c r="G217" s="47"/>
      <c r="H217" s="47"/>
      <c r="I217" s="47"/>
      <c r="J217" s="47"/>
      <c r="K217" s="47"/>
      <c r="L217" s="86"/>
      <c r="M217" s="86"/>
      <c r="O217" s="86"/>
      <c r="P217" s="86"/>
    </row>
    <row r="218">
      <c r="C218" s="85"/>
      <c r="D218" s="85"/>
      <c r="E218" s="86"/>
      <c r="F218" s="47"/>
      <c r="G218" s="47"/>
      <c r="H218" s="47"/>
      <c r="I218" s="47"/>
      <c r="J218" s="47"/>
      <c r="K218" s="47"/>
      <c r="L218" s="86"/>
      <c r="M218" s="86"/>
      <c r="O218" s="86"/>
      <c r="P218" s="86"/>
    </row>
    <row r="219">
      <c r="C219" s="85"/>
      <c r="D219" s="85"/>
      <c r="E219" s="86"/>
      <c r="F219" s="47"/>
      <c r="G219" s="47"/>
      <c r="H219" s="47"/>
      <c r="I219" s="47"/>
      <c r="J219" s="47"/>
      <c r="K219" s="47"/>
      <c r="L219" s="86"/>
      <c r="M219" s="86"/>
      <c r="O219" s="86"/>
      <c r="P219" s="86"/>
    </row>
    <row r="220">
      <c r="C220" s="85"/>
      <c r="D220" s="85"/>
      <c r="E220" s="86"/>
      <c r="F220" s="47"/>
      <c r="G220" s="47"/>
      <c r="H220" s="47"/>
      <c r="I220" s="47"/>
      <c r="J220" s="47"/>
      <c r="K220" s="47"/>
      <c r="L220" s="86"/>
      <c r="M220" s="86"/>
      <c r="O220" s="86"/>
      <c r="P220" s="86"/>
    </row>
    <row r="221">
      <c r="C221" s="85"/>
      <c r="D221" s="85"/>
      <c r="E221" s="86"/>
      <c r="F221" s="47"/>
      <c r="G221" s="47"/>
      <c r="H221" s="47"/>
      <c r="I221" s="47"/>
      <c r="J221" s="47"/>
      <c r="K221" s="47"/>
      <c r="L221" s="86"/>
      <c r="M221" s="86"/>
      <c r="O221" s="86"/>
      <c r="P221" s="86"/>
    </row>
    <row r="222">
      <c r="C222" s="85"/>
      <c r="D222" s="85"/>
      <c r="E222" s="86"/>
      <c r="F222" s="47"/>
      <c r="G222" s="47"/>
      <c r="H222" s="47"/>
      <c r="I222" s="47"/>
      <c r="J222" s="47"/>
      <c r="K222" s="47"/>
      <c r="L222" s="86"/>
      <c r="M222" s="86"/>
      <c r="O222" s="86"/>
      <c r="P222" s="86"/>
    </row>
    <row r="223">
      <c r="C223" s="85"/>
      <c r="D223" s="85"/>
      <c r="E223" s="86"/>
      <c r="F223" s="47"/>
      <c r="G223" s="47"/>
      <c r="H223" s="47"/>
      <c r="I223" s="47"/>
      <c r="J223" s="47"/>
      <c r="K223" s="47"/>
      <c r="L223" s="86"/>
      <c r="M223" s="86"/>
      <c r="O223" s="86"/>
      <c r="P223" s="86"/>
    </row>
    <row r="224">
      <c r="C224" s="85"/>
      <c r="D224" s="85"/>
      <c r="E224" s="86"/>
      <c r="F224" s="47"/>
      <c r="G224" s="47"/>
      <c r="H224" s="47"/>
      <c r="I224" s="47"/>
      <c r="J224" s="47"/>
      <c r="K224" s="47"/>
      <c r="L224" s="86"/>
      <c r="M224" s="86"/>
      <c r="O224" s="86"/>
      <c r="P224" s="86"/>
    </row>
    <row r="225">
      <c r="C225" s="85"/>
      <c r="D225" s="85"/>
      <c r="E225" s="86"/>
      <c r="F225" s="47"/>
      <c r="G225" s="47"/>
      <c r="H225" s="47"/>
      <c r="I225" s="47"/>
      <c r="J225" s="47"/>
      <c r="K225" s="47"/>
      <c r="L225" s="86"/>
      <c r="M225" s="86"/>
      <c r="O225" s="86"/>
      <c r="P225" s="86"/>
    </row>
    <row r="226">
      <c r="C226" s="85"/>
      <c r="D226" s="85"/>
      <c r="E226" s="86"/>
      <c r="F226" s="47"/>
      <c r="G226" s="47"/>
      <c r="H226" s="47"/>
      <c r="I226" s="47"/>
      <c r="J226" s="47"/>
      <c r="K226" s="47"/>
      <c r="L226" s="86"/>
      <c r="M226" s="86"/>
      <c r="O226" s="86"/>
      <c r="P226" s="86"/>
    </row>
    <row r="227">
      <c r="C227" s="85"/>
      <c r="D227" s="85"/>
      <c r="E227" s="86"/>
      <c r="F227" s="47"/>
      <c r="G227" s="47"/>
      <c r="H227" s="47"/>
      <c r="I227" s="47"/>
      <c r="J227" s="47"/>
      <c r="K227" s="47"/>
      <c r="L227" s="86"/>
      <c r="M227" s="86"/>
      <c r="O227" s="86"/>
      <c r="P227" s="86"/>
    </row>
    <row r="228">
      <c r="C228" s="85"/>
      <c r="D228" s="85"/>
      <c r="E228" s="86"/>
      <c r="F228" s="47"/>
      <c r="G228" s="47"/>
      <c r="H228" s="47"/>
      <c r="I228" s="47"/>
      <c r="J228" s="47"/>
      <c r="K228" s="47"/>
      <c r="L228" s="86"/>
      <c r="M228" s="86"/>
      <c r="O228" s="86"/>
      <c r="P228" s="86"/>
    </row>
    <row r="229">
      <c r="C229" s="85"/>
      <c r="D229" s="85"/>
      <c r="E229" s="86"/>
      <c r="F229" s="47"/>
      <c r="G229" s="47"/>
      <c r="H229" s="47"/>
      <c r="I229" s="47"/>
      <c r="J229" s="47"/>
      <c r="K229" s="47"/>
      <c r="L229" s="86"/>
      <c r="M229" s="86"/>
      <c r="O229" s="86"/>
      <c r="P229" s="86"/>
    </row>
    <row r="230">
      <c r="C230" s="85"/>
      <c r="D230" s="85"/>
      <c r="E230" s="86"/>
      <c r="F230" s="47"/>
      <c r="G230" s="47"/>
      <c r="H230" s="47"/>
      <c r="I230" s="47"/>
      <c r="J230" s="47"/>
      <c r="K230" s="47"/>
      <c r="L230" s="86"/>
      <c r="M230" s="86"/>
      <c r="O230" s="86"/>
      <c r="P230" s="86"/>
    </row>
    <row r="231">
      <c r="C231" s="85"/>
      <c r="D231" s="85"/>
      <c r="E231" s="86"/>
      <c r="F231" s="47"/>
      <c r="G231" s="47"/>
      <c r="H231" s="47"/>
      <c r="I231" s="47"/>
      <c r="J231" s="47"/>
      <c r="K231" s="47"/>
      <c r="L231" s="86"/>
      <c r="M231" s="86"/>
      <c r="O231" s="86"/>
      <c r="P231" s="86"/>
    </row>
    <row r="232">
      <c r="C232" s="85"/>
      <c r="D232" s="85"/>
      <c r="E232" s="86"/>
      <c r="F232" s="47"/>
      <c r="G232" s="47"/>
      <c r="H232" s="47"/>
      <c r="I232" s="47"/>
      <c r="J232" s="47"/>
      <c r="K232" s="47"/>
      <c r="L232" s="86"/>
      <c r="M232" s="86"/>
      <c r="O232" s="86"/>
      <c r="P232" s="86"/>
    </row>
    <row r="233">
      <c r="C233" s="85"/>
      <c r="D233" s="85"/>
      <c r="E233" s="86"/>
      <c r="F233" s="47"/>
      <c r="G233" s="47"/>
      <c r="H233" s="47"/>
      <c r="I233" s="47"/>
      <c r="J233" s="47"/>
      <c r="K233" s="47"/>
      <c r="L233" s="86"/>
      <c r="M233" s="86"/>
      <c r="O233" s="86"/>
      <c r="P233" s="86"/>
    </row>
    <row r="234">
      <c r="C234" s="85"/>
      <c r="D234" s="85"/>
      <c r="E234" s="86"/>
      <c r="F234" s="47"/>
      <c r="G234" s="47"/>
      <c r="H234" s="47"/>
      <c r="I234" s="47"/>
      <c r="J234" s="47"/>
      <c r="K234" s="47"/>
      <c r="L234" s="86"/>
      <c r="M234" s="86"/>
      <c r="O234" s="86"/>
      <c r="P234" s="86"/>
    </row>
    <row r="235">
      <c r="C235" s="85"/>
      <c r="D235" s="85"/>
      <c r="E235" s="86"/>
      <c r="F235" s="47"/>
      <c r="G235" s="47"/>
      <c r="H235" s="47"/>
      <c r="I235" s="47"/>
      <c r="J235" s="47"/>
      <c r="K235" s="47"/>
      <c r="L235" s="86"/>
      <c r="M235" s="86"/>
      <c r="O235" s="86"/>
      <c r="P235" s="86"/>
    </row>
    <row r="236">
      <c r="C236" s="85"/>
      <c r="D236" s="85"/>
      <c r="E236" s="86"/>
      <c r="F236" s="47"/>
      <c r="G236" s="47"/>
      <c r="H236" s="47"/>
      <c r="I236" s="47"/>
      <c r="J236" s="47"/>
      <c r="K236" s="47"/>
      <c r="L236" s="86"/>
      <c r="M236" s="86"/>
      <c r="O236" s="86"/>
      <c r="P236" s="86"/>
    </row>
    <row r="237">
      <c r="C237" s="85"/>
      <c r="D237" s="85"/>
      <c r="E237" s="86"/>
      <c r="F237" s="47"/>
      <c r="G237" s="47"/>
      <c r="H237" s="47"/>
      <c r="I237" s="47"/>
      <c r="J237" s="47"/>
      <c r="K237" s="47"/>
      <c r="L237" s="86"/>
      <c r="M237" s="86"/>
      <c r="O237" s="86"/>
      <c r="P237" s="86"/>
    </row>
    <row r="238">
      <c r="C238" s="85"/>
      <c r="D238" s="85"/>
      <c r="E238" s="86"/>
      <c r="F238" s="47"/>
      <c r="G238" s="47"/>
      <c r="H238" s="47"/>
      <c r="I238" s="47"/>
      <c r="J238" s="47"/>
      <c r="K238" s="47"/>
      <c r="L238" s="86"/>
      <c r="M238" s="86"/>
      <c r="O238" s="86"/>
      <c r="P238" s="86"/>
    </row>
    <row r="239">
      <c r="C239" s="85"/>
      <c r="D239" s="85"/>
      <c r="E239" s="86"/>
      <c r="F239" s="47"/>
      <c r="G239" s="47"/>
      <c r="H239" s="47"/>
      <c r="I239" s="47"/>
      <c r="J239" s="47"/>
      <c r="K239" s="47"/>
      <c r="L239" s="86"/>
      <c r="M239" s="86"/>
      <c r="O239" s="86"/>
      <c r="P239" s="86"/>
    </row>
    <row r="240">
      <c r="C240" s="85"/>
      <c r="D240" s="85"/>
      <c r="E240" s="86"/>
      <c r="F240" s="47"/>
      <c r="G240" s="47"/>
      <c r="H240" s="47"/>
      <c r="I240" s="47"/>
      <c r="J240" s="47"/>
      <c r="K240" s="47"/>
      <c r="L240" s="86"/>
      <c r="M240" s="86"/>
      <c r="O240" s="86"/>
      <c r="P240" s="86"/>
    </row>
    <row r="241">
      <c r="C241" s="85"/>
      <c r="D241" s="85"/>
      <c r="E241" s="86"/>
      <c r="F241" s="47"/>
      <c r="G241" s="47"/>
      <c r="H241" s="47"/>
      <c r="I241" s="47"/>
      <c r="J241" s="47"/>
      <c r="K241" s="47"/>
      <c r="L241" s="86"/>
      <c r="M241" s="86"/>
      <c r="O241" s="86"/>
      <c r="P241" s="86"/>
    </row>
    <row r="242">
      <c r="C242" s="85"/>
      <c r="D242" s="85"/>
      <c r="E242" s="86"/>
      <c r="F242" s="47"/>
      <c r="G242" s="47"/>
      <c r="H242" s="47"/>
      <c r="I242" s="47"/>
      <c r="J242" s="47"/>
      <c r="K242" s="47"/>
      <c r="L242" s="86"/>
      <c r="M242" s="86"/>
      <c r="O242" s="86"/>
      <c r="P242" s="86"/>
    </row>
    <row r="243">
      <c r="C243" s="85"/>
      <c r="D243" s="85"/>
      <c r="E243" s="86"/>
      <c r="F243" s="47"/>
      <c r="G243" s="47"/>
      <c r="H243" s="47"/>
      <c r="I243" s="47"/>
      <c r="J243" s="47"/>
      <c r="K243" s="47"/>
      <c r="L243" s="86"/>
      <c r="M243" s="86"/>
      <c r="O243" s="86"/>
      <c r="P243" s="86"/>
    </row>
    <row r="244">
      <c r="C244" s="85"/>
      <c r="D244" s="85"/>
      <c r="E244" s="86"/>
      <c r="F244" s="47"/>
      <c r="G244" s="47"/>
      <c r="H244" s="47"/>
      <c r="I244" s="47"/>
      <c r="J244" s="47"/>
      <c r="K244" s="47"/>
      <c r="L244" s="86"/>
      <c r="M244" s="86"/>
      <c r="O244" s="86"/>
      <c r="P244" s="86"/>
    </row>
    <row r="245">
      <c r="C245" s="85"/>
      <c r="D245" s="85"/>
      <c r="E245" s="86"/>
      <c r="F245" s="47"/>
      <c r="G245" s="47"/>
      <c r="H245" s="47"/>
      <c r="I245" s="47"/>
      <c r="J245" s="47"/>
      <c r="K245" s="47"/>
      <c r="L245" s="86"/>
      <c r="M245" s="86"/>
      <c r="O245" s="86"/>
      <c r="P245" s="86"/>
    </row>
    <row r="246">
      <c r="C246" s="85"/>
      <c r="D246" s="85"/>
      <c r="E246" s="86"/>
      <c r="F246" s="47"/>
      <c r="G246" s="47"/>
      <c r="H246" s="47"/>
      <c r="I246" s="47"/>
      <c r="J246" s="47"/>
      <c r="K246" s="47"/>
      <c r="L246" s="86"/>
      <c r="M246" s="86"/>
      <c r="O246" s="86"/>
      <c r="P246" s="86"/>
    </row>
    <row r="247">
      <c r="C247" s="85"/>
      <c r="D247" s="85"/>
      <c r="E247" s="86"/>
      <c r="F247" s="47"/>
      <c r="G247" s="47"/>
      <c r="H247" s="47"/>
      <c r="I247" s="47"/>
      <c r="J247" s="47"/>
      <c r="K247" s="47"/>
      <c r="L247" s="86"/>
      <c r="M247" s="86"/>
      <c r="O247" s="86"/>
      <c r="P247" s="86"/>
    </row>
    <row r="248">
      <c r="C248" s="85"/>
      <c r="D248" s="85"/>
      <c r="E248" s="86"/>
      <c r="F248" s="47"/>
      <c r="G248" s="47"/>
      <c r="H248" s="47"/>
      <c r="I248" s="47"/>
      <c r="J248" s="47"/>
      <c r="K248" s="47"/>
      <c r="L248" s="86"/>
      <c r="M248" s="86"/>
      <c r="O248" s="86"/>
      <c r="P248" s="86"/>
    </row>
    <row r="249">
      <c r="C249" s="85"/>
      <c r="D249" s="85"/>
      <c r="E249" s="86"/>
      <c r="F249" s="47"/>
      <c r="G249" s="47"/>
      <c r="H249" s="47"/>
      <c r="I249" s="47"/>
      <c r="J249" s="47"/>
      <c r="K249" s="47"/>
      <c r="L249" s="86"/>
      <c r="M249" s="86"/>
      <c r="O249" s="86"/>
      <c r="P249" s="86"/>
    </row>
    <row r="250">
      <c r="C250" s="85"/>
      <c r="D250" s="85"/>
      <c r="E250" s="86"/>
      <c r="F250" s="47"/>
      <c r="G250" s="47"/>
      <c r="H250" s="47"/>
      <c r="I250" s="47"/>
      <c r="J250" s="47"/>
      <c r="K250" s="47"/>
      <c r="L250" s="86"/>
      <c r="M250" s="86"/>
      <c r="O250" s="86"/>
      <c r="P250" s="86"/>
    </row>
    <row r="251">
      <c r="C251" s="85"/>
      <c r="D251" s="85"/>
      <c r="E251" s="86"/>
      <c r="F251" s="47"/>
      <c r="G251" s="47"/>
      <c r="H251" s="47"/>
      <c r="I251" s="47"/>
      <c r="J251" s="47"/>
      <c r="K251" s="47"/>
      <c r="L251" s="86"/>
      <c r="M251" s="86"/>
      <c r="O251" s="86"/>
      <c r="P251" s="86"/>
    </row>
    <row r="252">
      <c r="C252" s="85"/>
      <c r="D252" s="85"/>
      <c r="E252" s="86"/>
      <c r="F252" s="47"/>
      <c r="G252" s="47"/>
      <c r="H252" s="47"/>
      <c r="I252" s="47"/>
      <c r="J252" s="47"/>
      <c r="K252" s="47"/>
      <c r="L252" s="86"/>
      <c r="M252" s="86"/>
      <c r="O252" s="86"/>
      <c r="P252" s="86"/>
    </row>
    <row r="253">
      <c r="C253" s="85"/>
      <c r="D253" s="85"/>
      <c r="E253" s="86"/>
      <c r="F253" s="47"/>
      <c r="G253" s="47"/>
      <c r="H253" s="47"/>
      <c r="I253" s="47"/>
      <c r="J253" s="47"/>
      <c r="K253" s="47"/>
      <c r="L253" s="86"/>
      <c r="M253" s="86"/>
      <c r="O253" s="86"/>
      <c r="P253" s="86"/>
    </row>
    <row r="254">
      <c r="C254" s="85"/>
      <c r="D254" s="85"/>
      <c r="E254" s="86"/>
      <c r="F254" s="47"/>
      <c r="G254" s="47"/>
      <c r="H254" s="47"/>
      <c r="I254" s="47"/>
      <c r="J254" s="47"/>
      <c r="K254" s="47"/>
      <c r="L254" s="86"/>
      <c r="M254" s="86"/>
      <c r="O254" s="86"/>
      <c r="P254" s="86"/>
    </row>
    <row r="255">
      <c r="C255" s="85"/>
      <c r="D255" s="85"/>
      <c r="E255" s="86"/>
      <c r="F255" s="47"/>
      <c r="G255" s="47"/>
      <c r="H255" s="47"/>
      <c r="I255" s="47"/>
      <c r="J255" s="47"/>
      <c r="K255" s="47"/>
      <c r="L255" s="86"/>
      <c r="M255" s="86"/>
      <c r="O255" s="86"/>
      <c r="P255" s="86"/>
    </row>
    <row r="256">
      <c r="C256" s="85"/>
      <c r="D256" s="85"/>
      <c r="E256" s="86"/>
      <c r="F256" s="47"/>
      <c r="G256" s="47"/>
      <c r="H256" s="47"/>
      <c r="I256" s="47"/>
      <c r="J256" s="47"/>
      <c r="K256" s="47"/>
      <c r="L256" s="86"/>
      <c r="M256" s="86"/>
      <c r="O256" s="86"/>
      <c r="P256" s="86"/>
    </row>
    <row r="257">
      <c r="C257" s="85"/>
      <c r="D257" s="85"/>
      <c r="E257" s="86"/>
      <c r="F257" s="47"/>
      <c r="G257" s="47"/>
      <c r="H257" s="47"/>
      <c r="I257" s="47"/>
      <c r="J257" s="47"/>
      <c r="K257" s="47"/>
      <c r="L257" s="86"/>
      <c r="M257" s="86"/>
      <c r="O257" s="86"/>
      <c r="P257" s="86"/>
    </row>
    <row r="258">
      <c r="C258" s="85"/>
      <c r="D258" s="85"/>
      <c r="E258" s="86"/>
      <c r="F258" s="47"/>
      <c r="G258" s="47"/>
      <c r="H258" s="47"/>
      <c r="I258" s="47"/>
      <c r="J258" s="47"/>
      <c r="K258" s="47"/>
      <c r="L258" s="86"/>
      <c r="M258" s="86"/>
      <c r="O258" s="86"/>
      <c r="P258" s="86"/>
    </row>
    <row r="259">
      <c r="C259" s="85"/>
      <c r="D259" s="85"/>
      <c r="E259" s="86"/>
      <c r="F259" s="47"/>
      <c r="G259" s="47"/>
      <c r="H259" s="47"/>
      <c r="I259" s="47"/>
      <c r="J259" s="47"/>
      <c r="K259" s="47"/>
      <c r="L259" s="86"/>
      <c r="M259" s="86"/>
      <c r="O259" s="86"/>
      <c r="P259" s="86"/>
    </row>
    <row r="260">
      <c r="C260" s="85"/>
      <c r="D260" s="85"/>
      <c r="E260" s="86"/>
      <c r="F260" s="47"/>
      <c r="G260" s="47"/>
      <c r="H260" s="47"/>
      <c r="I260" s="47"/>
      <c r="J260" s="47"/>
      <c r="K260" s="47"/>
      <c r="L260" s="86"/>
      <c r="M260" s="86"/>
      <c r="O260" s="86"/>
      <c r="P260" s="86"/>
    </row>
    <row r="261">
      <c r="C261" s="85"/>
      <c r="D261" s="85"/>
      <c r="E261" s="86"/>
      <c r="F261" s="47"/>
      <c r="G261" s="47"/>
      <c r="H261" s="47"/>
      <c r="I261" s="47"/>
      <c r="J261" s="47"/>
      <c r="K261" s="47"/>
      <c r="L261" s="86"/>
      <c r="M261" s="86"/>
      <c r="O261" s="86"/>
      <c r="P261" s="86"/>
    </row>
    <row r="262">
      <c r="C262" s="85"/>
      <c r="D262" s="85"/>
      <c r="E262" s="86"/>
      <c r="F262" s="47"/>
      <c r="G262" s="47"/>
      <c r="H262" s="47"/>
      <c r="I262" s="47"/>
      <c r="J262" s="47"/>
      <c r="K262" s="47"/>
      <c r="L262" s="86"/>
      <c r="M262" s="86"/>
      <c r="O262" s="86"/>
      <c r="P262" s="86"/>
    </row>
    <row r="263">
      <c r="C263" s="85"/>
      <c r="D263" s="85"/>
      <c r="E263" s="86"/>
      <c r="F263" s="47"/>
      <c r="G263" s="47"/>
      <c r="H263" s="47"/>
      <c r="I263" s="47"/>
      <c r="J263" s="47"/>
      <c r="K263" s="47"/>
      <c r="L263" s="86"/>
      <c r="M263" s="86"/>
      <c r="O263" s="86"/>
      <c r="P263" s="86"/>
    </row>
    <row r="264">
      <c r="C264" s="85"/>
      <c r="D264" s="85"/>
      <c r="E264" s="86"/>
      <c r="F264" s="47"/>
      <c r="G264" s="47"/>
      <c r="H264" s="47"/>
      <c r="I264" s="47"/>
      <c r="J264" s="47"/>
      <c r="K264" s="47"/>
      <c r="L264" s="86"/>
      <c r="M264" s="86"/>
      <c r="O264" s="86"/>
      <c r="P264" s="86"/>
    </row>
    <row r="265">
      <c r="C265" s="85"/>
      <c r="D265" s="85"/>
      <c r="E265" s="86"/>
      <c r="F265" s="47"/>
      <c r="G265" s="47"/>
      <c r="H265" s="47"/>
      <c r="I265" s="47"/>
      <c r="J265" s="47"/>
      <c r="K265" s="47"/>
      <c r="L265" s="86"/>
      <c r="M265" s="86"/>
      <c r="O265" s="86"/>
      <c r="P265" s="86"/>
    </row>
    <row r="266">
      <c r="C266" s="85"/>
      <c r="D266" s="85"/>
      <c r="E266" s="86"/>
      <c r="F266" s="47"/>
      <c r="G266" s="47"/>
      <c r="H266" s="47"/>
      <c r="I266" s="47"/>
      <c r="J266" s="47"/>
      <c r="K266" s="47"/>
      <c r="L266" s="86"/>
      <c r="M266" s="86"/>
      <c r="O266" s="86"/>
      <c r="P266" s="86"/>
    </row>
    <row r="267">
      <c r="C267" s="85"/>
      <c r="D267" s="85"/>
      <c r="E267" s="86"/>
      <c r="F267" s="47"/>
      <c r="G267" s="47"/>
      <c r="H267" s="47"/>
      <c r="I267" s="47"/>
      <c r="J267" s="47"/>
      <c r="K267" s="47"/>
      <c r="L267" s="86"/>
      <c r="M267" s="86"/>
      <c r="O267" s="86"/>
      <c r="P267" s="86"/>
    </row>
    <row r="268">
      <c r="C268" s="85"/>
      <c r="D268" s="85"/>
      <c r="E268" s="86"/>
      <c r="F268" s="47"/>
      <c r="G268" s="47"/>
      <c r="H268" s="47"/>
      <c r="I268" s="47"/>
      <c r="J268" s="47"/>
      <c r="K268" s="47"/>
      <c r="L268" s="86"/>
      <c r="M268" s="86"/>
      <c r="O268" s="86"/>
      <c r="P268" s="86"/>
    </row>
    <row r="269">
      <c r="C269" s="85"/>
      <c r="D269" s="85"/>
      <c r="E269" s="86"/>
      <c r="F269" s="47"/>
      <c r="G269" s="47"/>
      <c r="H269" s="47"/>
      <c r="I269" s="47"/>
      <c r="J269" s="47"/>
      <c r="K269" s="47"/>
      <c r="L269" s="86"/>
      <c r="M269" s="86"/>
      <c r="O269" s="86"/>
      <c r="P269" s="86"/>
    </row>
    <row r="270">
      <c r="C270" s="85"/>
      <c r="D270" s="85"/>
      <c r="E270" s="86"/>
      <c r="F270" s="47"/>
      <c r="G270" s="47"/>
      <c r="H270" s="47"/>
      <c r="I270" s="47"/>
      <c r="J270" s="47"/>
      <c r="K270" s="47"/>
      <c r="L270" s="86"/>
      <c r="M270" s="86"/>
      <c r="O270" s="86"/>
      <c r="P270" s="86"/>
    </row>
    <row r="271">
      <c r="C271" s="85"/>
      <c r="D271" s="85"/>
      <c r="E271" s="86"/>
      <c r="F271" s="47"/>
      <c r="G271" s="47"/>
      <c r="H271" s="47"/>
      <c r="I271" s="47"/>
      <c r="J271" s="47"/>
      <c r="K271" s="47"/>
      <c r="L271" s="86"/>
      <c r="M271" s="86"/>
      <c r="O271" s="86"/>
      <c r="P271" s="86"/>
    </row>
    <row r="272">
      <c r="C272" s="85"/>
      <c r="D272" s="85"/>
      <c r="E272" s="86"/>
      <c r="F272" s="47"/>
      <c r="G272" s="47"/>
      <c r="H272" s="47"/>
      <c r="I272" s="47"/>
      <c r="J272" s="47"/>
      <c r="K272" s="47"/>
      <c r="L272" s="86"/>
      <c r="M272" s="86"/>
      <c r="O272" s="86"/>
      <c r="P272" s="86"/>
    </row>
    <row r="273">
      <c r="C273" s="85"/>
      <c r="D273" s="85"/>
      <c r="E273" s="86"/>
      <c r="F273" s="47"/>
      <c r="G273" s="47"/>
      <c r="H273" s="47"/>
      <c r="I273" s="47"/>
      <c r="J273" s="47"/>
      <c r="K273" s="47"/>
      <c r="L273" s="86"/>
      <c r="M273" s="86"/>
      <c r="O273" s="86"/>
      <c r="P273" s="86"/>
    </row>
    <row r="274">
      <c r="C274" s="85"/>
      <c r="D274" s="85"/>
      <c r="E274" s="86"/>
      <c r="F274" s="47"/>
      <c r="G274" s="47"/>
      <c r="H274" s="47"/>
      <c r="I274" s="47"/>
      <c r="J274" s="47"/>
      <c r="K274" s="47"/>
      <c r="L274" s="86"/>
      <c r="M274" s="86"/>
      <c r="O274" s="86"/>
      <c r="P274" s="86"/>
    </row>
    <row r="275">
      <c r="C275" s="85"/>
      <c r="D275" s="85"/>
      <c r="E275" s="86"/>
      <c r="F275" s="47"/>
      <c r="G275" s="47"/>
      <c r="H275" s="47"/>
      <c r="I275" s="47"/>
      <c r="J275" s="47"/>
      <c r="K275" s="47"/>
      <c r="L275" s="86"/>
      <c r="M275" s="86"/>
      <c r="O275" s="86"/>
      <c r="P275" s="86"/>
    </row>
    <row r="276">
      <c r="C276" s="85"/>
      <c r="D276" s="85"/>
      <c r="E276" s="86"/>
      <c r="F276" s="47"/>
      <c r="G276" s="47"/>
      <c r="H276" s="47"/>
      <c r="I276" s="47"/>
      <c r="J276" s="47"/>
      <c r="K276" s="47"/>
      <c r="L276" s="86"/>
      <c r="M276" s="86"/>
      <c r="O276" s="86"/>
      <c r="P276" s="86"/>
    </row>
    <row r="277">
      <c r="C277" s="85"/>
      <c r="D277" s="85"/>
      <c r="E277" s="86"/>
      <c r="F277" s="47"/>
      <c r="G277" s="47"/>
      <c r="H277" s="47"/>
      <c r="I277" s="47"/>
      <c r="J277" s="47"/>
      <c r="K277" s="47"/>
      <c r="L277" s="86"/>
      <c r="M277" s="86"/>
      <c r="O277" s="86"/>
      <c r="P277" s="86"/>
    </row>
    <row r="278">
      <c r="C278" s="85"/>
      <c r="D278" s="85"/>
      <c r="E278" s="86"/>
      <c r="F278" s="47"/>
      <c r="G278" s="47"/>
      <c r="H278" s="47"/>
      <c r="I278" s="47"/>
      <c r="J278" s="47"/>
      <c r="K278" s="47"/>
      <c r="L278" s="86"/>
      <c r="M278" s="86"/>
      <c r="O278" s="86"/>
      <c r="P278" s="86"/>
    </row>
    <row r="279">
      <c r="C279" s="85"/>
      <c r="D279" s="85"/>
      <c r="E279" s="86"/>
      <c r="F279" s="47"/>
      <c r="G279" s="47"/>
      <c r="H279" s="47"/>
      <c r="I279" s="47"/>
      <c r="J279" s="47"/>
      <c r="K279" s="47"/>
      <c r="L279" s="86"/>
      <c r="M279" s="86"/>
      <c r="O279" s="86"/>
      <c r="P279" s="86"/>
    </row>
    <row r="280">
      <c r="C280" s="85"/>
      <c r="D280" s="85"/>
      <c r="E280" s="86"/>
      <c r="F280" s="47"/>
      <c r="G280" s="47"/>
      <c r="H280" s="47"/>
      <c r="I280" s="47"/>
      <c r="J280" s="47"/>
      <c r="K280" s="47"/>
      <c r="L280" s="86"/>
      <c r="M280" s="86"/>
      <c r="O280" s="86"/>
      <c r="P280" s="86"/>
    </row>
    <row r="281">
      <c r="C281" s="85"/>
      <c r="D281" s="85"/>
      <c r="E281" s="86"/>
      <c r="F281" s="47"/>
      <c r="G281" s="47"/>
      <c r="H281" s="47"/>
      <c r="I281" s="47"/>
      <c r="J281" s="47"/>
      <c r="K281" s="47"/>
      <c r="L281" s="86"/>
      <c r="M281" s="86"/>
      <c r="O281" s="86"/>
      <c r="P281" s="86"/>
    </row>
    <row r="282">
      <c r="C282" s="85"/>
      <c r="D282" s="85"/>
      <c r="E282" s="86"/>
      <c r="F282" s="47"/>
      <c r="G282" s="47"/>
      <c r="H282" s="47"/>
      <c r="I282" s="47"/>
      <c r="J282" s="47"/>
      <c r="K282" s="47"/>
      <c r="L282" s="86"/>
      <c r="M282" s="86"/>
      <c r="O282" s="86"/>
      <c r="P282" s="86"/>
    </row>
    <row r="283">
      <c r="C283" s="85"/>
      <c r="D283" s="85"/>
      <c r="E283" s="86"/>
      <c r="F283" s="47"/>
      <c r="G283" s="47"/>
      <c r="H283" s="47"/>
      <c r="I283" s="47"/>
      <c r="J283" s="47"/>
      <c r="K283" s="47"/>
      <c r="L283" s="86"/>
      <c r="M283" s="86"/>
      <c r="O283" s="86"/>
      <c r="P283" s="86"/>
    </row>
    <row r="284">
      <c r="C284" s="85"/>
      <c r="D284" s="85"/>
      <c r="E284" s="86"/>
      <c r="F284" s="47"/>
      <c r="G284" s="47"/>
      <c r="H284" s="47"/>
      <c r="I284" s="47"/>
      <c r="J284" s="47"/>
      <c r="K284" s="47"/>
      <c r="L284" s="86"/>
      <c r="M284" s="86"/>
      <c r="O284" s="86"/>
      <c r="P284" s="86"/>
    </row>
    <row r="285">
      <c r="C285" s="85"/>
      <c r="D285" s="85"/>
      <c r="E285" s="86"/>
      <c r="F285" s="47"/>
      <c r="G285" s="47"/>
      <c r="H285" s="47"/>
      <c r="I285" s="47"/>
      <c r="J285" s="47"/>
      <c r="K285" s="47"/>
      <c r="L285" s="86"/>
      <c r="M285" s="86"/>
      <c r="O285" s="86"/>
      <c r="P285" s="86"/>
    </row>
    <row r="286">
      <c r="C286" s="85"/>
      <c r="D286" s="85"/>
      <c r="E286" s="86"/>
      <c r="F286" s="47"/>
      <c r="G286" s="47"/>
      <c r="H286" s="47"/>
      <c r="I286" s="47"/>
      <c r="J286" s="47"/>
      <c r="K286" s="47"/>
      <c r="L286" s="86"/>
      <c r="M286" s="86"/>
      <c r="O286" s="86"/>
      <c r="P286" s="86"/>
    </row>
    <row r="287">
      <c r="C287" s="85"/>
      <c r="D287" s="85"/>
      <c r="E287" s="86"/>
      <c r="F287" s="47"/>
      <c r="G287" s="47"/>
      <c r="H287" s="47"/>
      <c r="I287" s="47"/>
      <c r="J287" s="47"/>
      <c r="K287" s="47"/>
      <c r="L287" s="86"/>
      <c r="M287" s="86"/>
      <c r="O287" s="86"/>
      <c r="P287" s="86"/>
    </row>
    <row r="288">
      <c r="C288" s="85"/>
      <c r="D288" s="85"/>
      <c r="E288" s="86"/>
      <c r="F288" s="47"/>
      <c r="G288" s="47"/>
      <c r="H288" s="47"/>
      <c r="I288" s="47"/>
      <c r="J288" s="47"/>
      <c r="K288" s="47"/>
      <c r="L288" s="86"/>
      <c r="M288" s="86"/>
      <c r="O288" s="86"/>
      <c r="P288" s="86"/>
    </row>
    <row r="289">
      <c r="C289" s="85"/>
      <c r="D289" s="85"/>
      <c r="E289" s="86"/>
      <c r="F289" s="47"/>
      <c r="G289" s="47"/>
      <c r="H289" s="47"/>
      <c r="I289" s="47"/>
      <c r="J289" s="47"/>
      <c r="K289" s="47"/>
      <c r="L289" s="86"/>
      <c r="M289" s="86"/>
      <c r="O289" s="86"/>
      <c r="P289" s="86"/>
    </row>
    <row r="290">
      <c r="C290" s="85"/>
      <c r="D290" s="85"/>
      <c r="E290" s="86"/>
      <c r="F290" s="47"/>
      <c r="G290" s="47"/>
      <c r="H290" s="47"/>
      <c r="I290" s="47"/>
      <c r="J290" s="47"/>
      <c r="K290" s="47"/>
      <c r="L290" s="86"/>
      <c r="M290" s="86"/>
      <c r="O290" s="86"/>
      <c r="P290" s="86"/>
    </row>
    <row r="291">
      <c r="C291" s="85"/>
      <c r="D291" s="85"/>
      <c r="E291" s="86"/>
      <c r="F291" s="47"/>
      <c r="G291" s="47"/>
      <c r="H291" s="47"/>
      <c r="I291" s="47"/>
      <c r="J291" s="47"/>
      <c r="K291" s="47"/>
      <c r="L291" s="86"/>
      <c r="M291" s="86"/>
      <c r="O291" s="86"/>
      <c r="P291" s="86"/>
    </row>
    <row r="292">
      <c r="C292" s="85"/>
      <c r="D292" s="85"/>
      <c r="E292" s="86"/>
      <c r="F292" s="47"/>
      <c r="G292" s="47"/>
      <c r="H292" s="47"/>
      <c r="I292" s="47"/>
      <c r="J292" s="47"/>
      <c r="K292" s="47"/>
      <c r="L292" s="86"/>
      <c r="M292" s="86"/>
      <c r="O292" s="86"/>
      <c r="P292" s="86"/>
    </row>
    <row r="293">
      <c r="C293" s="85"/>
      <c r="D293" s="85"/>
      <c r="E293" s="86"/>
      <c r="F293" s="47"/>
      <c r="G293" s="47"/>
      <c r="H293" s="47"/>
      <c r="I293" s="47"/>
      <c r="J293" s="47"/>
      <c r="K293" s="47"/>
      <c r="L293" s="86"/>
      <c r="M293" s="86"/>
      <c r="O293" s="86"/>
      <c r="P293" s="86"/>
    </row>
    <row r="294">
      <c r="C294" s="85"/>
      <c r="D294" s="85"/>
      <c r="E294" s="86"/>
      <c r="F294" s="47"/>
      <c r="G294" s="47"/>
      <c r="H294" s="47"/>
      <c r="I294" s="47"/>
      <c r="J294" s="47"/>
      <c r="K294" s="47"/>
      <c r="L294" s="86"/>
      <c r="M294" s="86"/>
      <c r="O294" s="86"/>
      <c r="P294" s="86"/>
    </row>
    <row r="295">
      <c r="C295" s="85"/>
      <c r="D295" s="85"/>
      <c r="E295" s="86"/>
      <c r="F295" s="47"/>
      <c r="G295" s="47"/>
      <c r="H295" s="47"/>
      <c r="I295" s="47"/>
      <c r="J295" s="47"/>
      <c r="K295" s="47"/>
      <c r="L295" s="86"/>
      <c r="M295" s="86"/>
      <c r="O295" s="86"/>
      <c r="P295" s="86"/>
    </row>
    <row r="296">
      <c r="C296" s="85"/>
      <c r="D296" s="85"/>
      <c r="E296" s="86"/>
      <c r="F296" s="47"/>
      <c r="G296" s="47"/>
      <c r="H296" s="47"/>
      <c r="I296" s="47"/>
      <c r="J296" s="47"/>
      <c r="K296" s="47"/>
      <c r="L296" s="86"/>
      <c r="M296" s="86"/>
      <c r="O296" s="86"/>
      <c r="P296" s="86"/>
    </row>
    <row r="297">
      <c r="C297" s="85"/>
      <c r="D297" s="85"/>
      <c r="E297" s="86"/>
      <c r="F297" s="47"/>
      <c r="G297" s="47"/>
      <c r="H297" s="47"/>
      <c r="I297" s="47"/>
      <c r="J297" s="47"/>
      <c r="K297" s="47"/>
      <c r="L297" s="86"/>
      <c r="M297" s="86"/>
      <c r="O297" s="86"/>
      <c r="P297" s="86"/>
    </row>
    <row r="298">
      <c r="C298" s="85"/>
      <c r="D298" s="85"/>
      <c r="E298" s="86"/>
      <c r="F298" s="47"/>
      <c r="G298" s="47"/>
      <c r="H298" s="47"/>
      <c r="I298" s="47"/>
      <c r="J298" s="47"/>
      <c r="K298" s="47"/>
      <c r="L298" s="86"/>
      <c r="M298" s="86"/>
      <c r="O298" s="86"/>
      <c r="P298" s="86"/>
    </row>
    <row r="299">
      <c r="C299" s="85"/>
      <c r="D299" s="85"/>
      <c r="E299" s="86"/>
      <c r="F299" s="47"/>
      <c r="G299" s="47"/>
      <c r="H299" s="47"/>
      <c r="I299" s="47"/>
      <c r="J299" s="47"/>
      <c r="K299" s="47"/>
      <c r="L299" s="86"/>
      <c r="M299" s="86"/>
      <c r="O299" s="86"/>
      <c r="P299" s="86"/>
    </row>
    <row r="300">
      <c r="C300" s="85"/>
      <c r="D300" s="85"/>
      <c r="E300" s="86"/>
      <c r="F300" s="47"/>
      <c r="G300" s="47"/>
      <c r="H300" s="47"/>
      <c r="I300" s="47"/>
      <c r="J300" s="47"/>
      <c r="K300" s="47"/>
      <c r="L300" s="86"/>
      <c r="M300" s="86"/>
      <c r="O300" s="86"/>
      <c r="P300" s="86"/>
    </row>
    <row r="301">
      <c r="C301" s="85"/>
      <c r="D301" s="85"/>
      <c r="E301" s="86"/>
      <c r="F301" s="47"/>
      <c r="G301" s="47"/>
      <c r="H301" s="47"/>
      <c r="I301" s="47"/>
      <c r="J301" s="47"/>
      <c r="K301" s="47"/>
      <c r="L301" s="86"/>
      <c r="M301" s="86"/>
      <c r="O301" s="86"/>
      <c r="P301" s="86"/>
    </row>
    <row r="302">
      <c r="C302" s="85"/>
      <c r="D302" s="85"/>
      <c r="E302" s="86"/>
      <c r="F302" s="47"/>
      <c r="G302" s="47"/>
      <c r="H302" s="47"/>
      <c r="I302" s="47"/>
      <c r="J302" s="47"/>
      <c r="K302" s="47"/>
      <c r="L302" s="86"/>
      <c r="M302" s="86"/>
      <c r="O302" s="86"/>
      <c r="P302" s="86"/>
    </row>
    <row r="303">
      <c r="C303" s="85"/>
      <c r="D303" s="85"/>
      <c r="E303" s="86"/>
      <c r="F303" s="47"/>
      <c r="G303" s="47"/>
      <c r="H303" s="47"/>
      <c r="I303" s="47"/>
      <c r="J303" s="47"/>
      <c r="K303" s="47"/>
      <c r="L303" s="86"/>
      <c r="M303" s="86"/>
      <c r="O303" s="86"/>
      <c r="P303" s="86"/>
    </row>
    <row r="304">
      <c r="C304" s="85"/>
      <c r="D304" s="85"/>
      <c r="E304" s="86"/>
      <c r="F304" s="47"/>
      <c r="G304" s="47"/>
      <c r="H304" s="47"/>
      <c r="I304" s="47"/>
      <c r="J304" s="47"/>
      <c r="K304" s="47"/>
      <c r="L304" s="86"/>
      <c r="M304" s="86"/>
      <c r="O304" s="86"/>
      <c r="P304" s="86"/>
    </row>
    <row r="305">
      <c r="C305" s="85"/>
      <c r="D305" s="85"/>
      <c r="E305" s="86"/>
      <c r="F305" s="47"/>
      <c r="G305" s="47"/>
      <c r="H305" s="47"/>
      <c r="I305" s="47"/>
      <c r="J305" s="47"/>
      <c r="K305" s="47"/>
      <c r="L305" s="86"/>
      <c r="M305" s="86"/>
      <c r="O305" s="86"/>
      <c r="P305" s="86"/>
    </row>
    <row r="306">
      <c r="C306" s="85"/>
      <c r="D306" s="85"/>
      <c r="E306" s="86"/>
      <c r="F306" s="47"/>
      <c r="G306" s="47"/>
      <c r="H306" s="47"/>
      <c r="I306" s="47"/>
      <c r="J306" s="47"/>
      <c r="K306" s="47"/>
      <c r="L306" s="86"/>
      <c r="M306" s="86"/>
      <c r="O306" s="86"/>
      <c r="P306" s="86"/>
    </row>
    <row r="307">
      <c r="C307" s="85"/>
      <c r="D307" s="85"/>
      <c r="E307" s="86"/>
      <c r="F307" s="47"/>
      <c r="G307" s="47"/>
      <c r="H307" s="47"/>
      <c r="I307" s="47"/>
      <c r="J307" s="47"/>
      <c r="K307" s="47"/>
      <c r="L307" s="86"/>
      <c r="M307" s="86"/>
      <c r="O307" s="86"/>
      <c r="P307" s="86"/>
    </row>
    <row r="308">
      <c r="C308" s="85"/>
      <c r="D308" s="85"/>
      <c r="E308" s="86"/>
      <c r="F308" s="47"/>
      <c r="G308" s="47"/>
      <c r="H308" s="47"/>
      <c r="I308" s="47"/>
      <c r="J308" s="47"/>
      <c r="K308" s="47"/>
      <c r="L308" s="86"/>
      <c r="M308" s="86"/>
      <c r="O308" s="86"/>
      <c r="P308" s="86"/>
    </row>
    <row r="309">
      <c r="C309" s="85"/>
      <c r="D309" s="85"/>
      <c r="E309" s="86"/>
      <c r="F309" s="47"/>
      <c r="G309" s="47"/>
      <c r="H309" s="47"/>
      <c r="I309" s="47"/>
      <c r="J309" s="47"/>
      <c r="K309" s="47"/>
      <c r="L309" s="86"/>
      <c r="M309" s="86"/>
      <c r="O309" s="86"/>
      <c r="P309" s="86"/>
    </row>
    <row r="310">
      <c r="C310" s="85"/>
      <c r="D310" s="85"/>
      <c r="E310" s="86"/>
      <c r="F310" s="47"/>
      <c r="G310" s="47"/>
      <c r="H310" s="47"/>
      <c r="I310" s="47"/>
      <c r="J310" s="47"/>
      <c r="K310" s="47"/>
      <c r="L310" s="86"/>
      <c r="M310" s="86"/>
      <c r="O310" s="86"/>
      <c r="P310" s="86"/>
    </row>
    <row r="311">
      <c r="C311" s="85"/>
      <c r="D311" s="85"/>
      <c r="E311" s="86"/>
      <c r="F311" s="47"/>
      <c r="G311" s="47"/>
      <c r="H311" s="47"/>
      <c r="I311" s="47"/>
      <c r="J311" s="47"/>
      <c r="K311" s="47"/>
      <c r="L311" s="86"/>
      <c r="M311" s="86"/>
      <c r="O311" s="86"/>
      <c r="P311" s="86"/>
    </row>
    <row r="312">
      <c r="C312" s="85"/>
      <c r="D312" s="85"/>
      <c r="E312" s="86"/>
      <c r="F312" s="47"/>
      <c r="G312" s="47"/>
      <c r="H312" s="47"/>
      <c r="I312" s="47"/>
      <c r="J312" s="47"/>
      <c r="K312" s="47"/>
      <c r="L312" s="86"/>
      <c r="M312" s="86"/>
      <c r="O312" s="86"/>
      <c r="P312" s="86"/>
    </row>
    <row r="313">
      <c r="C313" s="85"/>
      <c r="D313" s="85"/>
      <c r="E313" s="86"/>
      <c r="F313" s="47"/>
      <c r="G313" s="47"/>
      <c r="H313" s="47"/>
      <c r="I313" s="47"/>
      <c r="J313" s="47"/>
      <c r="K313" s="47"/>
      <c r="L313" s="86"/>
      <c r="M313" s="86"/>
      <c r="O313" s="86"/>
      <c r="P313" s="86"/>
    </row>
    <row r="314">
      <c r="C314" s="85"/>
      <c r="D314" s="85"/>
      <c r="E314" s="86"/>
      <c r="F314" s="47"/>
      <c r="G314" s="47"/>
      <c r="H314" s="47"/>
      <c r="I314" s="47"/>
      <c r="J314" s="47"/>
      <c r="K314" s="47"/>
      <c r="L314" s="86"/>
      <c r="M314" s="86"/>
      <c r="O314" s="86"/>
      <c r="P314" s="86"/>
    </row>
    <row r="315">
      <c r="C315" s="85"/>
      <c r="D315" s="85"/>
      <c r="E315" s="86"/>
      <c r="F315" s="47"/>
      <c r="G315" s="47"/>
      <c r="H315" s="47"/>
      <c r="I315" s="47"/>
      <c r="J315" s="47"/>
      <c r="K315" s="47"/>
      <c r="L315" s="86"/>
      <c r="M315" s="86"/>
      <c r="O315" s="86"/>
      <c r="P315" s="86"/>
    </row>
    <row r="316">
      <c r="C316" s="85"/>
      <c r="D316" s="85"/>
      <c r="E316" s="86"/>
      <c r="F316" s="47"/>
      <c r="G316" s="47"/>
      <c r="H316" s="47"/>
      <c r="I316" s="47"/>
      <c r="J316" s="47"/>
      <c r="K316" s="47"/>
      <c r="L316" s="86"/>
      <c r="M316" s="86"/>
      <c r="O316" s="86"/>
      <c r="P316" s="86"/>
    </row>
    <row r="317">
      <c r="C317" s="85"/>
      <c r="D317" s="85"/>
      <c r="E317" s="86"/>
      <c r="F317" s="47"/>
      <c r="G317" s="47"/>
      <c r="H317" s="47"/>
      <c r="I317" s="47"/>
      <c r="J317" s="47"/>
      <c r="K317" s="47"/>
      <c r="L317" s="86"/>
      <c r="M317" s="86"/>
      <c r="O317" s="86"/>
      <c r="P317" s="86"/>
    </row>
    <row r="318">
      <c r="C318" s="85"/>
      <c r="D318" s="85"/>
      <c r="E318" s="86"/>
      <c r="F318" s="47"/>
      <c r="G318" s="47"/>
      <c r="H318" s="47"/>
      <c r="I318" s="47"/>
      <c r="J318" s="47"/>
      <c r="K318" s="47"/>
      <c r="L318" s="86"/>
      <c r="M318" s="86"/>
      <c r="O318" s="86"/>
      <c r="P318" s="86"/>
    </row>
    <row r="319">
      <c r="C319" s="85"/>
      <c r="D319" s="85"/>
      <c r="E319" s="86"/>
      <c r="F319" s="47"/>
      <c r="G319" s="47"/>
      <c r="H319" s="47"/>
      <c r="I319" s="47"/>
      <c r="J319" s="47"/>
      <c r="K319" s="47"/>
      <c r="L319" s="86"/>
      <c r="M319" s="86"/>
      <c r="O319" s="86"/>
      <c r="P319" s="86"/>
    </row>
    <row r="320">
      <c r="C320" s="85"/>
      <c r="D320" s="85"/>
      <c r="E320" s="86"/>
      <c r="F320" s="47"/>
      <c r="G320" s="47"/>
      <c r="H320" s="47"/>
      <c r="I320" s="47"/>
      <c r="J320" s="47"/>
      <c r="K320" s="47"/>
      <c r="L320" s="86"/>
      <c r="M320" s="86"/>
      <c r="O320" s="86"/>
      <c r="P320" s="86"/>
    </row>
    <row r="321">
      <c r="C321" s="85"/>
      <c r="D321" s="85"/>
      <c r="E321" s="86"/>
      <c r="F321" s="47"/>
      <c r="G321" s="47"/>
      <c r="H321" s="47"/>
      <c r="I321" s="47"/>
      <c r="J321" s="47"/>
      <c r="K321" s="47"/>
      <c r="L321" s="86"/>
      <c r="M321" s="86"/>
      <c r="O321" s="86"/>
      <c r="P321" s="86"/>
    </row>
    <row r="322">
      <c r="C322" s="85"/>
      <c r="D322" s="85"/>
      <c r="E322" s="86"/>
      <c r="F322" s="47"/>
      <c r="G322" s="47"/>
      <c r="H322" s="47"/>
      <c r="I322" s="47"/>
      <c r="J322" s="47"/>
      <c r="K322" s="47"/>
      <c r="L322" s="86"/>
      <c r="M322" s="86"/>
      <c r="O322" s="86"/>
      <c r="P322" s="86"/>
    </row>
    <row r="323">
      <c r="C323" s="85"/>
      <c r="D323" s="85"/>
      <c r="E323" s="86"/>
      <c r="F323" s="47"/>
      <c r="G323" s="47"/>
      <c r="H323" s="47"/>
      <c r="I323" s="47"/>
      <c r="J323" s="47"/>
      <c r="K323" s="47"/>
      <c r="L323" s="86"/>
      <c r="M323" s="86"/>
      <c r="O323" s="86"/>
      <c r="P323" s="86"/>
    </row>
    <row r="324">
      <c r="C324" s="85"/>
      <c r="D324" s="85"/>
      <c r="E324" s="86"/>
      <c r="F324" s="47"/>
      <c r="G324" s="47"/>
      <c r="H324" s="47"/>
      <c r="I324" s="47"/>
      <c r="J324" s="47"/>
      <c r="K324" s="47"/>
      <c r="L324" s="86"/>
      <c r="M324" s="86"/>
      <c r="O324" s="86"/>
      <c r="P324" s="86"/>
    </row>
    <row r="325">
      <c r="C325" s="85"/>
      <c r="D325" s="85"/>
      <c r="E325" s="86"/>
      <c r="F325" s="47"/>
      <c r="G325" s="47"/>
      <c r="H325" s="47"/>
      <c r="I325" s="47"/>
      <c r="J325" s="47"/>
      <c r="K325" s="47"/>
      <c r="L325" s="86"/>
      <c r="M325" s="86"/>
      <c r="O325" s="86"/>
      <c r="P325" s="86"/>
    </row>
    <row r="326">
      <c r="C326" s="85"/>
      <c r="D326" s="85"/>
      <c r="E326" s="86"/>
      <c r="F326" s="47"/>
      <c r="G326" s="47"/>
      <c r="H326" s="47"/>
      <c r="I326" s="47"/>
      <c r="J326" s="47"/>
      <c r="K326" s="47"/>
      <c r="L326" s="86"/>
      <c r="M326" s="86"/>
      <c r="O326" s="86"/>
      <c r="P326" s="86"/>
    </row>
    <row r="327">
      <c r="C327" s="85"/>
      <c r="D327" s="85"/>
      <c r="E327" s="86"/>
      <c r="F327" s="47"/>
      <c r="G327" s="47"/>
      <c r="H327" s="47"/>
      <c r="I327" s="47"/>
      <c r="J327" s="47"/>
      <c r="K327" s="47"/>
      <c r="L327" s="86"/>
      <c r="M327" s="86"/>
      <c r="O327" s="86"/>
      <c r="P327" s="86"/>
    </row>
    <row r="328">
      <c r="C328" s="85"/>
      <c r="D328" s="85"/>
      <c r="E328" s="86"/>
      <c r="F328" s="47"/>
      <c r="G328" s="47"/>
      <c r="H328" s="47"/>
      <c r="I328" s="47"/>
      <c r="J328" s="47"/>
      <c r="K328" s="47"/>
      <c r="L328" s="86"/>
      <c r="M328" s="86"/>
      <c r="O328" s="86"/>
      <c r="P328" s="86"/>
    </row>
    <row r="329">
      <c r="C329" s="85"/>
      <c r="D329" s="85"/>
      <c r="E329" s="86"/>
      <c r="F329" s="47"/>
      <c r="G329" s="47"/>
      <c r="H329" s="47"/>
      <c r="I329" s="47"/>
      <c r="J329" s="47"/>
      <c r="K329" s="47"/>
      <c r="L329" s="86"/>
      <c r="M329" s="86"/>
      <c r="O329" s="86"/>
      <c r="P329" s="86"/>
    </row>
    <row r="330">
      <c r="C330" s="85"/>
      <c r="D330" s="85"/>
      <c r="E330" s="86"/>
      <c r="F330" s="47"/>
      <c r="G330" s="47"/>
      <c r="H330" s="47"/>
      <c r="I330" s="47"/>
      <c r="J330" s="47"/>
      <c r="K330" s="47"/>
      <c r="L330" s="86"/>
      <c r="M330" s="86"/>
      <c r="O330" s="86"/>
      <c r="P330" s="86"/>
    </row>
    <row r="331">
      <c r="C331" s="85"/>
      <c r="D331" s="85"/>
      <c r="E331" s="86"/>
      <c r="F331" s="47"/>
      <c r="G331" s="47"/>
      <c r="H331" s="47"/>
      <c r="I331" s="47"/>
      <c r="J331" s="47"/>
      <c r="K331" s="47"/>
      <c r="L331" s="86"/>
      <c r="M331" s="86"/>
      <c r="O331" s="86"/>
      <c r="P331" s="86"/>
    </row>
    <row r="332">
      <c r="C332" s="85"/>
      <c r="D332" s="85"/>
      <c r="E332" s="86"/>
      <c r="F332" s="47"/>
      <c r="G332" s="47"/>
      <c r="H332" s="47"/>
      <c r="I332" s="47"/>
      <c r="J332" s="47"/>
      <c r="K332" s="47"/>
      <c r="L332" s="86"/>
      <c r="M332" s="86"/>
      <c r="O332" s="86"/>
      <c r="P332" s="86"/>
    </row>
    <row r="333">
      <c r="C333" s="85"/>
      <c r="D333" s="85"/>
      <c r="E333" s="86"/>
      <c r="F333" s="47"/>
      <c r="G333" s="47"/>
      <c r="H333" s="47"/>
      <c r="I333" s="47"/>
      <c r="J333" s="47"/>
      <c r="K333" s="47"/>
      <c r="L333" s="86"/>
      <c r="M333" s="86"/>
      <c r="O333" s="86"/>
      <c r="P333" s="86"/>
    </row>
    <row r="334">
      <c r="C334" s="85"/>
      <c r="D334" s="85"/>
      <c r="E334" s="86"/>
      <c r="F334" s="47"/>
      <c r="G334" s="47"/>
      <c r="H334" s="47"/>
      <c r="I334" s="47"/>
      <c r="J334" s="47"/>
      <c r="K334" s="47"/>
      <c r="L334" s="86"/>
      <c r="M334" s="86"/>
      <c r="O334" s="86"/>
      <c r="P334" s="86"/>
    </row>
    <row r="335">
      <c r="C335" s="85"/>
      <c r="D335" s="85"/>
      <c r="E335" s="86"/>
      <c r="F335" s="47"/>
      <c r="G335" s="47"/>
      <c r="H335" s="47"/>
      <c r="I335" s="47"/>
      <c r="J335" s="47"/>
      <c r="K335" s="47"/>
      <c r="L335" s="86"/>
      <c r="M335" s="86"/>
      <c r="O335" s="86"/>
      <c r="P335" s="86"/>
    </row>
    <row r="336">
      <c r="C336" s="85"/>
      <c r="D336" s="85"/>
      <c r="E336" s="86"/>
      <c r="F336" s="47"/>
      <c r="G336" s="47"/>
      <c r="H336" s="47"/>
      <c r="I336" s="47"/>
      <c r="J336" s="47"/>
      <c r="K336" s="47"/>
      <c r="L336" s="86"/>
      <c r="M336" s="86"/>
      <c r="O336" s="86"/>
      <c r="P336" s="86"/>
    </row>
    <row r="337">
      <c r="C337" s="85"/>
      <c r="D337" s="85"/>
      <c r="E337" s="86"/>
      <c r="F337" s="47"/>
      <c r="G337" s="47"/>
      <c r="H337" s="47"/>
      <c r="I337" s="47"/>
      <c r="J337" s="47"/>
      <c r="K337" s="47"/>
      <c r="L337" s="86"/>
      <c r="M337" s="86"/>
      <c r="O337" s="86"/>
      <c r="P337" s="86"/>
    </row>
    <row r="338">
      <c r="C338" s="85"/>
      <c r="D338" s="85"/>
      <c r="E338" s="86"/>
      <c r="F338" s="47"/>
      <c r="G338" s="47"/>
      <c r="H338" s="47"/>
      <c r="I338" s="47"/>
      <c r="J338" s="47"/>
      <c r="K338" s="47"/>
      <c r="L338" s="86"/>
      <c r="M338" s="86"/>
      <c r="O338" s="86"/>
      <c r="P338" s="86"/>
    </row>
    <row r="339">
      <c r="C339" s="85"/>
      <c r="D339" s="85"/>
      <c r="E339" s="86"/>
      <c r="F339" s="47"/>
      <c r="G339" s="47"/>
      <c r="H339" s="47"/>
      <c r="I339" s="47"/>
      <c r="J339" s="47"/>
      <c r="K339" s="47"/>
      <c r="L339" s="86"/>
      <c r="M339" s="86"/>
      <c r="O339" s="86"/>
      <c r="P339" s="86"/>
    </row>
    <row r="340">
      <c r="C340" s="85"/>
      <c r="D340" s="85"/>
      <c r="E340" s="86"/>
      <c r="F340" s="47"/>
      <c r="G340" s="47"/>
      <c r="H340" s="47"/>
      <c r="I340" s="47"/>
      <c r="J340" s="47"/>
      <c r="K340" s="47"/>
      <c r="L340" s="86"/>
      <c r="M340" s="86"/>
      <c r="O340" s="86"/>
      <c r="P340" s="86"/>
    </row>
    <row r="341">
      <c r="C341" s="85"/>
      <c r="D341" s="85"/>
      <c r="E341" s="86"/>
      <c r="F341" s="47"/>
      <c r="G341" s="47"/>
      <c r="H341" s="47"/>
      <c r="I341" s="47"/>
      <c r="J341" s="47"/>
      <c r="K341" s="47"/>
      <c r="L341" s="86"/>
      <c r="M341" s="86"/>
      <c r="O341" s="86"/>
      <c r="P341" s="86"/>
    </row>
    <row r="342">
      <c r="C342" s="85"/>
      <c r="D342" s="85"/>
      <c r="E342" s="86"/>
      <c r="F342" s="47"/>
      <c r="G342" s="47"/>
      <c r="H342" s="47"/>
      <c r="I342" s="47"/>
      <c r="J342" s="47"/>
      <c r="K342" s="47"/>
      <c r="L342" s="86"/>
      <c r="M342" s="86"/>
      <c r="O342" s="86"/>
      <c r="P342" s="86"/>
    </row>
    <row r="343">
      <c r="C343" s="85"/>
      <c r="D343" s="85"/>
      <c r="E343" s="86"/>
      <c r="F343" s="47"/>
      <c r="G343" s="47"/>
      <c r="H343" s="47"/>
      <c r="I343" s="47"/>
      <c r="J343" s="47"/>
      <c r="K343" s="47"/>
      <c r="L343" s="86"/>
      <c r="M343" s="86"/>
      <c r="O343" s="86"/>
      <c r="P343" s="86"/>
    </row>
    <row r="344">
      <c r="C344" s="85"/>
      <c r="D344" s="85"/>
      <c r="E344" s="86"/>
      <c r="F344" s="47"/>
      <c r="G344" s="47"/>
      <c r="H344" s="47"/>
      <c r="I344" s="47"/>
      <c r="J344" s="47"/>
      <c r="K344" s="47"/>
      <c r="L344" s="86"/>
      <c r="M344" s="86"/>
      <c r="O344" s="86"/>
      <c r="P344" s="86"/>
    </row>
    <row r="345">
      <c r="C345" s="85"/>
      <c r="D345" s="85"/>
      <c r="E345" s="86"/>
      <c r="F345" s="47"/>
      <c r="G345" s="47"/>
      <c r="H345" s="47"/>
      <c r="I345" s="47"/>
      <c r="J345" s="47"/>
      <c r="K345" s="47"/>
      <c r="L345" s="86"/>
      <c r="M345" s="86"/>
      <c r="O345" s="86"/>
      <c r="P345" s="86"/>
    </row>
    <row r="346">
      <c r="C346" s="85"/>
      <c r="D346" s="85"/>
      <c r="E346" s="86"/>
      <c r="F346" s="47"/>
      <c r="G346" s="47"/>
      <c r="H346" s="47"/>
      <c r="I346" s="47"/>
      <c r="J346" s="47"/>
      <c r="K346" s="47"/>
      <c r="L346" s="86"/>
      <c r="M346" s="86"/>
      <c r="O346" s="86"/>
      <c r="P346" s="86"/>
    </row>
    <row r="347">
      <c r="C347" s="85"/>
      <c r="D347" s="85"/>
      <c r="E347" s="86"/>
      <c r="F347" s="47"/>
      <c r="G347" s="47"/>
      <c r="H347" s="47"/>
      <c r="I347" s="47"/>
      <c r="J347" s="47"/>
      <c r="K347" s="47"/>
      <c r="L347" s="86"/>
      <c r="M347" s="86"/>
      <c r="O347" s="86"/>
      <c r="P347" s="86"/>
    </row>
    <row r="348">
      <c r="C348" s="85"/>
      <c r="D348" s="85"/>
      <c r="E348" s="86"/>
      <c r="F348" s="47"/>
      <c r="G348" s="47"/>
      <c r="H348" s="47"/>
      <c r="I348" s="47"/>
      <c r="J348" s="47"/>
      <c r="K348" s="47"/>
      <c r="L348" s="86"/>
      <c r="M348" s="86"/>
      <c r="O348" s="86"/>
      <c r="P348" s="86"/>
    </row>
    <row r="349">
      <c r="C349" s="85"/>
      <c r="D349" s="85"/>
      <c r="E349" s="86"/>
      <c r="F349" s="47"/>
      <c r="G349" s="47"/>
      <c r="H349" s="47"/>
      <c r="I349" s="47"/>
      <c r="J349" s="47"/>
      <c r="K349" s="47"/>
      <c r="L349" s="86"/>
      <c r="M349" s="86"/>
      <c r="O349" s="86"/>
      <c r="P349" s="86"/>
    </row>
    <row r="350">
      <c r="C350" s="85"/>
      <c r="D350" s="85"/>
      <c r="E350" s="86"/>
      <c r="F350" s="47"/>
      <c r="G350" s="47"/>
      <c r="H350" s="47"/>
      <c r="I350" s="47"/>
      <c r="J350" s="47"/>
      <c r="K350" s="47"/>
      <c r="L350" s="86"/>
      <c r="M350" s="86"/>
      <c r="O350" s="86"/>
      <c r="P350" s="86"/>
    </row>
    <row r="351">
      <c r="C351" s="85"/>
      <c r="D351" s="85"/>
      <c r="E351" s="86"/>
      <c r="F351" s="47"/>
      <c r="G351" s="47"/>
      <c r="H351" s="47"/>
      <c r="I351" s="47"/>
      <c r="J351" s="47"/>
      <c r="K351" s="47"/>
      <c r="L351" s="86"/>
      <c r="M351" s="86"/>
      <c r="O351" s="86"/>
      <c r="P351" s="86"/>
    </row>
    <row r="352">
      <c r="C352" s="85"/>
      <c r="D352" s="85"/>
      <c r="E352" s="86"/>
      <c r="F352" s="47"/>
      <c r="G352" s="47"/>
      <c r="H352" s="47"/>
      <c r="I352" s="47"/>
      <c r="J352" s="47"/>
      <c r="K352" s="47"/>
      <c r="L352" s="86"/>
      <c r="M352" s="86"/>
      <c r="O352" s="86"/>
      <c r="P352" s="86"/>
    </row>
    <row r="353">
      <c r="C353" s="85"/>
      <c r="D353" s="85"/>
      <c r="E353" s="86"/>
      <c r="F353" s="47"/>
      <c r="G353" s="47"/>
      <c r="H353" s="47"/>
      <c r="I353" s="47"/>
      <c r="J353" s="47"/>
      <c r="K353" s="47"/>
      <c r="L353" s="86"/>
      <c r="M353" s="86"/>
      <c r="O353" s="86"/>
      <c r="P353" s="86"/>
    </row>
    <row r="354">
      <c r="C354" s="85"/>
      <c r="D354" s="85"/>
      <c r="E354" s="86"/>
      <c r="F354" s="47"/>
      <c r="G354" s="47"/>
      <c r="H354" s="47"/>
      <c r="I354" s="47"/>
      <c r="J354" s="47"/>
      <c r="K354" s="47"/>
      <c r="L354" s="86"/>
      <c r="M354" s="86"/>
      <c r="O354" s="86"/>
      <c r="P354" s="86"/>
    </row>
    <row r="355">
      <c r="C355" s="85"/>
      <c r="D355" s="85"/>
      <c r="E355" s="86"/>
      <c r="F355" s="47"/>
      <c r="G355" s="47"/>
      <c r="H355" s="47"/>
      <c r="I355" s="47"/>
      <c r="J355" s="47"/>
      <c r="K355" s="47"/>
      <c r="L355" s="86"/>
      <c r="M355" s="86"/>
      <c r="O355" s="86"/>
      <c r="P355" s="86"/>
    </row>
    <row r="356">
      <c r="C356" s="85"/>
      <c r="D356" s="85"/>
      <c r="E356" s="86"/>
      <c r="F356" s="47"/>
      <c r="G356" s="47"/>
      <c r="H356" s="47"/>
      <c r="I356" s="47"/>
      <c r="J356" s="47"/>
      <c r="K356" s="47"/>
      <c r="L356" s="86"/>
      <c r="M356" s="86"/>
      <c r="O356" s="86"/>
      <c r="P356" s="86"/>
    </row>
    <row r="357">
      <c r="C357" s="85"/>
      <c r="D357" s="85"/>
      <c r="E357" s="86"/>
      <c r="F357" s="47"/>
      <c r="G357" s="47"/>
      <c r="H357" s="47"/>
      <c r="I357" s="47"/>
      <c r="J357" s="47"/>
      <c r="K357" s="47"/>
      <c r="L357" s="86"/>
      <c r="M357" s="86"/>
      <c r="O357" s="86"/>
      <c r="P357" s="86"/>
    </row>
    <row r="358">
      <c r="C358" s="85"/>
      <c r="D358" s="85"/>
      <c r="E358" s="86"/>
      <c r="F358" s="47"/>
      <c r="G358" s="47"/>
      <c r="H358" s="47"/>
      <c r="I358" s="47"/>
      <c r="J358" s="47"/>
      <c r="K358" s="47"/>
      <c r="L358" s="86"/>
      <c r="M358" s="86"/>
      <c r="O358" s="86"/>
      <c r="P358" s="86"/>
    </row>
    <row r="359">
      <c r="C359" s="85"/>
      <c r="D359" s="85"/>
      <c r="E359" s="86"/>
      <c r="F359" s="47"/>
      <c r="G359" s="47"/>
      <c r="H359" s="47"/>
      <c r="I359" s="47"/>
      <c r="J359" s="47"/>
      <c r="K359" s="47"/>
      <c r="L359" s="86"/>
      <c r="M359" s="86"/>
      <c r="O359" s="86"/>
      <c r="P359" s="86"/>
    </row>
    <row r="360">
      <c r="C360" s="85"/>
      <c r="D360" s="85"/>
      <c r="E360" s="86"/>
      <c r="F360" s="47"/>
      <c r="G360" s="47"/>
      <c r="H360" s="47"/>
      <c r="I360" s="47"/>
      <c r="J360" s="47"/>
      <c r="K360" s="47"/>
      <c r="L360" s="86"/>
      <c r="M360" s="86"/>
      <c r="O360" s="86"/>
      <c r="P360" s="86"/>
    </row>
    <row r="361">
      <c r="C361" s="85"/>
      <c r="D361" s="85"/>
      <c r="E361" s="86"/>
      <c r="F361" s="47"/>
      <c r="G361" s="47"/>
      <c r="H361" s="47"/>
      <c r="I361" s="47"/>
      <c r="J361" s="47"/>
      <c r="K361" s="47"/>
      <c r="L361" s="86"/>
      <c r="M361" s="86"/>
      <c r="O361" s="86"/>
      <c r="P361" s="86"/>
    </row>
    <row r="362">
      <c r="C362" s="85"/>
      <c r="D362" s="85"/>
      <c r="E362" s="86"/>
      <c r="F362" s="47"/>
      <c r="G362" s="47"/>
      <c r="H362" s="47"/>
      <c r="I362" s="47"/>
      <c r="J362" s="47"/>
      <c r="K362" s="47"/>
      <c r="L362" s="86"/>
      <c r="M362" s="86"/>
      <c r="O362" s="86"/>
      <c r="P362" s="86"/>
    </row>
    <row r="363">
      <c r="C363" s="85"/>
      <c r="D363" s="85"/>
      <c r="E363" s="86"/>
      <c r="F363" s="47"/>
      <c r="G363" s="47"/>
      <c r="H363" s="47"/>
      <c r="I363" s="47"/>
      <c r="J363" s="47"/>
      <c r="K363" s="47"/>
      <c r="L363" s="86"/>
      <c r="M363" s="86"/>
      <c r="O363" s="86"/>
      <c r="P363" s="86"/>
    </row>
    <row r="364">
      <c r="C364" s="85"/>
      <c r="D364" s="85"/>
      <c r="E364" s="86"/>
      <c r="F364" s="47"/>
      <c r="G364" s="47"/>
      <c r="H364" s="47"/>
      <c r="I364" s="47"/>
      <c r="J364" s="47"/>
      <c r="K364" s="47"/>
      <c r="L364" s="86"/>
      <c r="M364" s="86"/>
      <c r="O364" s="86"/>
      <c r="P364" s="86"/>
    </row>
    <row r="365">
      <c r="C365" s="85"/>
      <c r="D365" s="85"/>
      <c r="E365" s="86"/>
      <c r="F365" s="47"/>
      <c r="G365" s="47"/>
      <c r="H365" s="47"/>
      <c r="I365" s="47"/>
      <c r="J365" s="47"/>
      <c r="K365" s="47"/>
      <c r="L365" s="86"/>
      <c r="M365" s="86"/>
      <c r="O365" s="86"/>
      <c r="P365" s="86"/>
    </row>
    <row r="366">
      <c r="C366" s="85"/>
      <c r="D366" s="85"/>
      <c r="E366" s="86"/>
      <c r="F366" s="47"/>
      <c r="G366" s="47"/>
      <c r="H366" s="47"/>
      <c r="I366" s="47"/>
      <c r="J366" s="47"/>
      <c r="K366" s="47"/>
      <c r="L366" s="86"/>
      <c r="M366" s="86"/>
      <c r="O366" s="86"/>
      <c r="P366" s="86"/>
    </row>
    <row r="367">
      <c r="C367" s="85"/>
      <c r="D367" s="85"/>
      <c r="E367" s="86"/>
      <c r="F367" s="47"/>
      <c r="G367" s="47"/>
      <c r="H367" s="47"/>
      <c r="I367" s="47"/>
      <c r="J367" s="47"/>
      <c r="K367" s="47"/>
      <c r="L367" s="86"/>
      <c r="M367" s="86"/>
      <c r="O367" s="86"/>
      <c r="P367" s="86"/>
    </row>
    <row r="368">
      <c r="C368" s="85"/>
      <c r="D368" s="85"/>
      <c r="E368" s="86"/>
      <c r="F368" s="47"/>
      <c r="G368" s="47"/>
      <c r="H368" s="47"/>
      <c r="I368" s="47"/>
      <c r="J368" s="47"/>
      <c r="K368" s="47"/>
      <c r="L368" s="86"/>
      <c r="M368" s="86"/>
      <c r="O368" s="86"/>
      <c r="P368" s="86"/>
    </row>
    <row r="369">
      <c r="C369" s="85"/>
      <c r="D369" s="85"/>
      <c r="E369" s="86"/>
      <c r="F369" s="47"/>
      <c r="G369" s="47"/>
      <c r="H369" s="47"/>
      <c r="I369" s="47"/>
      <c r="J369" s="47"/>
      <c r="K369" s="47"/>
      <c r="L369" s="86"/>
      <c r="M369" s="86"/>
      <c r="O369" s="86"/>
      <c r="P369" s="86"/>
    </row>
    <row r="370">
      <c r="C370" s="85"/>
      <c r="D370" s="85"/>
      <c r="E370" s="86"/>
      <c r="F370" s="47"/>
      <c r="G370" s="47"/>
      <c r="H370" s="47"/>
      <c r="I370" s="47"/>
      <c r="J370" s="47"/>
      <c r="K370" s="47"/>
      <c r="L370" s="86"/>
      <c r="M370" s="86"/>
      <c r="O370" s="86"/>
      <c r="P370" s="86"/>
    </row>
    <row r="371">
      <c r="C371" s="85"/>
      <c r="D371" s="85"/>
      <c r="E371" s="86"/>
      <c r="F371" s="47"/>
      <c r="G371" s="47"/>
      <c r="H371" s="47"/>
      <c r="I371" s="47"/>
      <c r="J371" s="47"/>
      <c r="K371" s="47"/>
      <c r="L371" s="86"/>
      <c r="M371" s="86"/>
      <c r="O371" s="86"/>
      <c r="P371" s="86"/>
    </row>
    <row r="372">
      <c r="C372" s="85"/>
      <c r="D372" s="85"/>
      <c r="E372" s="86"/>
      <c r="F372" s="47"/>
      <c r="G372" s="47"/>
      <c r="H372" s="47"/>
      <c r="I372" s="47"/>
      <c r="J372" s="47"/>
      <c r="K372" s="47"/>
      <c r="L372" s="86"/>
      <c r="M372" s="86"/>
      <c r="O372" s="86"/>
      <c r="P372" s="86"/>
    </row>
    <row r="373">
      <c r="C373" s="85"/>
      <c r="D373" s="85"/>
      <c r="E373" s="86"/>
      <c r="F373" s="47"/>
      <c r="G373" s="47"/>
      <c r="H373" s="47"/>
      <c r="I373" s="47"/>
      <c r="J373" s="47"/>
      <c r="K373" s="47"/>
      <c r="L373" s="86"/>
      <c r="M373" s="86"/>
      <c r="O373" s="86"/>
      <c r="P373" s="86"/>
    </row>
    <row r="374">
      <c r="C374" s="85"/>
      <c r="D374" s="85"/>
      <c r="E374" s="86"/>
      <c r="F374" s="47"/>
      <c r="G374" s="47"/>
      <c r="H374" s="47"/>
      <c r="I374" s="47"/>
      <c r="J374" s="47"/>
      <c r="K374" s="47"/>
      <c r="L374" s="86"/>
      <c r="M374" s="86"/>
      <c r="O374" s="86"/>
      <c r="P374" s="86"/>
    </row>
    <row r="375">
      <c r="C375" s="85"/>
      <c r="D375" s="85"/>
      <c r="E375" s="86"/>
      <c r="F375" s="47"/>
      <c r="G375" s="47"/>
      <c r="H375" s="47"/>
      <c r="I375" s="47"/>
      <c r="J375" s="47"/>
      <c r="K375" s="47"/>
      <c r="L375" s="86"/>
      <c r="M375" s="86"/>
      <c r="O375" s="86"/>
      <c r="P375" s="86"/>
    </row>
    <row r="376">
      <c r="C376" s="85"/>
      <c r="D376" s="85"/>
      <c r="E376" s="86"/>
      <c r="F376" s="47"/>
      <c r="G376" s="47"/>
      <c r="H376" s="47"/>
      <c r="I376" s="47"/>
      <c r="J376" s="47"/>
      <c r="K376" s="47"/>
      <c r="L376" s="86"/>
      <c r="M376" s="86"/>
      <c r="O376" s="86"/>
      <c r="P376" s="86"/>
    </row>
    <row r="377">
      <c r="C377" s="85"/>
      <c r="D377" s="85"/>
      <c r="E377" s="86"/>
      <c r="F377" s="47"/>
      <c r="G377" s="47"/>
      <c r="H377" s="47"/>
      <c r="I377" s="47"/>
      <c r="J377" s="47"/>
      <c r="K377" s="47"/>
      <c r="L377" s="86"/>
      <c r="M377" s="86"/>
      <c r="O377" s="86"/>
      <c r="P377" s="86"/>
    </row>
    <row r="378">
      <c r="C378" s="85"/>
      <c r="D378" s="85"/>
      <c r="E378" s="86"/>
      <c r="F378" s="47"/>
      <c r="G378" s="47"/>
      <c r="H378" s="47"/>
      <c r="I378" s="47"/>
      <c r="J378" s="47"/>
      <c r="K378" s="47"/>
      <c r="L378" s="86"/>
      <c r="M378" s="86"/>
      <c r="O378" s="86"/>
      <c r="P378" s="86"/>
    </row>
    <row r="379">
      <c r="C379" s="85"/>
      <c r="D379" s="85"/>
      <c r="E379" s="86"/>
      <c r="F379" s="47"/>
      <c r="G379" s="47"/>
      <c r="H379" s="47"/>
      <c r="I379" s="47"/>
      <c r="J379" s="47"/>
      <c r="K379" s="47"/>
      <c r="L379" s="86"/>
      <c r="M379" s="86"/>
      <c r="O379" s="86"/>
      <c r="P379" s="86"/>
    </row>
    <row r="380">
      <c r="C380" s="85"/>
      <c r="D380" s="85"/>
      <c r="E380" s="86"/>
      <c r="F380" s="47"/>
      <c r="G380" s="47"/>
      <c r="H380" s="47"/>
      <c r="I380" s="47"/>
      <c r="J380" s="47"/>
      <c r="K380" s="47"/>
      <c r="L380" s="86"/>
      <c r="M380" s="86"/>
      <c r="O380" s="86"/>
      <c r="P380" s="86"/>
    </row>
    <row r="381">
      <c r="C381" s="85"/>
      <c r="D381" s="85"/>
      <c r="E381" s="86"/>
      <c r="F381" s="47"/>
      <c r="G381" s="47"/>
      <c r="H381" s="47"/>
      <c r="I381" s="47"/>
      <c r="J381" s="47"/>
      <c r="K381" s="47"/>
      <c r="L381" s="86"/>
      <c r="M381" s="86"/>
      <c r="O381" s="86"/>
      <c r="P381" s="86"/>
    </row>
    <row r="382">
      <c r="C382" s="85"/>
      <c r="D382" s="85"/>
      <c r="E382" s="86"/>
      <c r="F382" s="47"/>
      <c r="G382" s="47"/>
      <c r="H382" s="47"/>
      <c r="I382" s="47"/>
      <c r="J382" s="47"/>
      <c r="K382" s="47"/>
      <c r="L382" s="86"/>
      <c r="M382" s="86"/>
      <c r="O382" s="86"/>
      <c r="P382" s="86"/>
    </row>
    <row r="383">
      <c r="C383" s="85"/>
      <c r="D383" s="85"/>
      <c r="E383" s="86"/>
      <c r="F383" s="47"/>
      <c r="G383" s="47"/>
      <c r="H383" s="47"/>
      <c r="I383" s="47"/>
      <c r="J383" s="47"/>
      <c r="K383" s="47"/>
      <c r="L383" s="86"/>
      <c r="M383" s="86"/>
      <c r="O383" s="86"/>
      <c r="P383" s="86"/>
    </row>
    <row r="384">
      <c r="C384" s="85"/>
      <c r="D384" s="85"/>
      <c r="E384" s="86"/>
      <c r="F384" s="47"/>
      <c r="G384" s="47"/>
      <c r="H384" s="47"/>
      <c r="I384" s="47"/>
      <c r="J384" s="47"/>
      <c r="K384" s="47"/>
      <c r="L384" s="86"/>
      <c r="M384" s="86"/>
      <c r="O384" s="86"/>
      <c r="P384" s="86"/>
    </row>
    <row r="385">
      <c r="C385" s="85"/>
      <c r="D385" s="85"/>
      <c r="E385" s="86"/>
      <c r="F385" s="47"/>
      <c r="G385" s="47"/>
      <c r="H385" s="47"/>
      <c r="I385" s="47"/>
      <c r="J385" s="47"/>
      <c r="K385" s="47"/>
      <c r="L385" s="86"/>
      <c r="M385" s="86"/>
      <c r="O385" s="86"/>
      <c r="P385" s="86"/>
    </row>
    <row r="386">
      <c r="C386" s="85"/>
      <c r="D386" s="85"/>
      <c r="E386" s="86"/>
      <c r="F386" s="47"/>
      <c r="G386" s="47"/>
      <c r="H386" s="47"/>
      <c r="I386" s="47"/>
      <c r="J386" s="47"/>
      <c r="K386" s="47"/>
      <c r="L386" s="86"/>
      <c r="M386" s="86"/>
      <c r="O386" s="86"/>
      <c r="P386" s="86"/>
    </row>
    <row r="387">
      <c r="C387" s="85"/>
      <c r="D387" s="85"/>
      <c r="E387" s="86"/>
      <c r="F387" s="47"/>
      <c r="G387" s="47"/>
      <c r="H387" s="47"/>
      <c r="I387" s="47"/>
      <c r="J387" s="47"/>
      <c r="K387" s="47"/>
      <c r="L387" s="86"/>
      <c r="M387" s="86"/>
      <c r="O387" s="86"/>
      <c r="P387" s="86"/>
    </row>
    <row r="388">
      <c r="C388" s="85"/>
      <c r="D388" s="85"/>
      <c r="E388" s="86"/>
      <c r="F388" s="47"/>
      <c r="G388" s="47"/>
      <c r="H388" s="47"/>
      <c r="I388" s="47"/>
      <c r="J388" s="47"/>
      <c r="K388" s="47"/>
      <c r="L388" s="86"/>
      <c r="M388" s="86"/>
      <c r="O388" s="86"/>
      <c r="P388" s="86"/>
    </row>
    <row r="389">
      <c r="C389" s="85"/>
      <c r="D389" s="85"/>
      <c r="E389" s="86"/>
      <c r="F389" s="47"/>
      <c r="G389" s="47"/>
      <c r="H389" s="47"/>
      <c r="I389" s="47"/>
      <c r="J389" s="47"/>
      <c r="K389" s="47"/>
      <c r="L389" s="86"/>
      <c r="M389" s="86"/>
      <c r="O389" s="86"/>
      <c r="P389" s="86"/>
    </row>
    <row r="390">
      <c r="C390" s="85"/>
      <c r="D390" s="85"/>
      <c r="E390" s="86"/>
      <c r="F390" s="47"/>
      <c r="G390" s="47"/>
      <c r="H390" s="47"/>
      <c r="I390" s="47"/>
      <c r="J390" s="47"/>
      <c r="K390" s="47"/>
      <c r="L390" s="86"/>
      <c r="M390" s="86"/>
      <c r="O390" s="86"/>
      <c r="P390" s="86"/>
    </row>
    <row r="391">
      <c r="C391" s="85"/>
      <c r="D391" s="85"/>
      <c r="E391" s="86"/>
      <c r="F391" s="47"/>
      <c r="G391" s="47"/>
      <c r="H391" s="47"/>
      <c r="I391" s="47"/>
      <c r="J391" s="47"/>
      <c r="K391" s="47"/>
      <c r="L391" s="86"/>
      <c r="M391" s="86"/>
      <c r="O391" s="86"/>
      <c r="P391" s="86"/>
    </row>
    <row r="392">
      <c r="C392" s="85"/>
      <c r="D392" s="85"/>
      <c r="E392" s="86"/>
      <c r="F392" s="47"/>
      <c r="G392" s="47"/>
      <c r="H392" s="47"/>
      <c r="I392" s="47"/>
      <c r="J392" s="47"/>
      <c r="K392" s="47"/>
      <c r="L392" s="86"/>
      <c r="M392" s="86"/>
      <c r="O392" s="86"/>
      <c r="P392" s="86"/>
    </row>
    <row r="393">
      <c r="C393" s="85"/>
      <c r="D393" s="85"/>
      <c r="E393" s="86"/>
      <c r="F393" s="47"/>
      <c r="G393" s="47"/>
      <c r="H393" s="47"/>
      <c r="I393" s="47"/>
      <c r="J393" s="47"/>
      <c r="K393" s="47"/>
      <c r="L393" s="86"/>
      <c r="M393" s="86"/>
      <c r="O393" s="86"/>
      <c r="P393" s="86"/>
    </row>
    <row r="394">
      <c r="C394" s="85"/>
      <c r="D394" s="85"/>
      <c r="E394" s="86"/>
      <c r="F394" s="47"/>
      <c r="G394" s="47"/>
      <c r="H394" s="47"/>
      <c r="I394" s="47"/>
      <c r="J394" s="47"/>
      <c r="K394" s="47"/>
      <c r="L394" s="86"/>
      <c r="M394" s="86"/>
      <c r="O394" s="86"/>
      <c r="P394" s="86"/>
    </row>
    <row r="395">
      <c r="C395" s="85"/>
      <c r="D395" s="85"/>
      <c r="E395" s="86"/>
      <c r="F395" s="47"/>
      <c r="G395" s="47"/>
      <c r="H395" s="47"/>
      <c r="I395" s="47"/>
      <c r="J395" s="47"/>
      <c r="K395" s="47"/>
      <c r="L395" s="86"/>
      <c r="M395" s="86"/>
      <c r="O395" s="86"/>
      <c r="P395" s="86"/>
    </row>
    <row r="396">
      <c r="C396" s="85"/>
      <c r="D396" s="85"/>
      <c r="E396" s="86"/>
      <c r="F396" s="47"/>
      <c r="G396" s="47"/>
      <c r="H396" s="47"/>
      <c r="I396" s="47"/>
      <c r="J396" s="47"/>
      <c r="K396" s="47"/>
      <c r="L396" s="86"/>
      <c r="M396" s="86"/>
      <c r="O396" s="86"/>
      <c r="P396" s="86"/>
    </row>
    <row r="397">
      <c r="C397" s="85"/>
      <c r="D397" s="85"/>
      <c r="E397" s="86"/>
      <c r="F397" s="47"/>
      <c r="G397" s="47"/>
      <c r="H397" s="47"/>
      <c r="I397" s="47"/>
      <c r="J397" s="47"/>
      <c r="K397" s="47"/>
      <c r="L397" s="86"/>
      <c r="M397" s="86"/>
      <c r="O397" s="86"/>
      <c r="P397" s="86"/>
    </row>
    <row r="398">
      <c r="C398" s="85"/>
      <c r="D398" s="85"/>
      <c r="E398" s="86"/>
      <c r="F398" s="47"/>
      <c r="G398" s="47"/>
      <c r="H398" s="47"/>
      <c r="I398" s="47"/>
      <c r="J398" s="47"/>
      <c r="K398" s="47"/>
      <c r="L398" s="86"/>
      <c r="M398" s="86"/>
      <c r="O398" s="86"/>
      <c r="P398" s="86"/>
    </row>
    <row r="399">
      <c r="C399" s="85"/>
      <c r="D399" s="85"/>
      <c r="E399" s="86"/>
      <c r="F399" s="47"/>
      <c r="G399" s="47"/>
      <c r="H399" s="47"/>
      <c r="I399" s="47"/>
      <c r="J399" s="47"/>
      <c r="K399" s="47"/>
      <c r="L399" s="86"/>
      <c r="M399" s="86"/>
      <c r="O399" s="86"/>
      <c r="P399" s="86"/>
    </row>
    <row r="400">
      <c r="C400" s="85"/>
      <c r="D400" s="85"/>
      <c r="E400" s="86"/>
      <c r="F400" s="47"/>
      <c r="G400" s="47"/>
      <c r="H400" s="47"/>
      <c r="I400" s="47"/>
      <c r="J400" s="47"/>
      <c r="K400" s="47"/>
      <c r="L400" s="86"/>
      <c r="M400" s="86"/>
      <c r="O400" s="86"/>
      <c r="P400" s="86"/>
    </row>
    <row r="401">
      <c r="C401" s="85"/>
      <c r="D401" s="85"/>
      <c r="E401" s="86"/>
      <c r="F401" s="47"/>
      <c r="G401" s="47"/>
      <c r="H401" s="47"/>
      <c r="I401" s="47"/>
      <c r="J401" s="47"/>
      <c r="K401" s="47"/>
      <c r="L401" s="86"/>
      <c r="M401" s="86"/>
      <c r="O401" s="86"/>
      <c r="P401" s="86"/>
    </row>
    <row r="402">
      <c r="C402" s="85"/>
      <c r="D402" s="85"/>
      <c r="E402" s="86"/>
      <c r="F402" s="47"/>
      <c r="G402" s="47"/>
      <c r="H402" s="47"/>
      <c r="I402" s="47"/>
      <c r="J402" s="47"/>
      <c r="K402" s="47"/>
      <c r="L402" s="86"/>
      <c r="M402" s="86"/>
      <c r="O402" s="86"/>
      <c r="P402" s="86"/>
    </row>
    <row r="403">
      <c r="C403" s="85"/>
      <c r="D403" s="85"/>
      <c r="E403" s="86"/>
      <c r="F403" s="47"/>
      <c r="G403" s="47"/>
      <c r="H403" s="47"/>
      <c r="I403" s="47"/>
      <c r="J403" s="47"/>
      <c r="K403" s="47"/>
      <c r="L403" s="86"/>
      <c r="M403" s="86"/>
      <c r="O403" s="86"/>
      <c r="P403" s="86"/>
    </row>
    <row r="404">
      <c r="C404" s="85"/>
      <c r="D404" s="85"/>
      <c r="E404" s="86"/>
      <c r="F404" s="47"/>
      <c r="G404" s="47"/>
      <c r="H404" s="47"/>
      <c r="I404" s="47"/>
      <c r="J404" s="47"/>
      <c r="K404" s="47"/>
      <c r="L404" s="86"/>
      <c r="M404" s="86"/>
      <c r="O404" s="86"/>
      <c r="P404" s="86"/>
    </row>
    <row r="405">
      <c r="C405" s="85"/>
      <c r="D405" s="85"/>
      <c r="E405" s="86"/>
      <c r="F405" s="47"/>
      <c r="G405" s="47"/>
      <c r="H405" s="47"/>
      <c r="I405" s="47"/>
      <c r="J405" s="47"/>
      <c r="K405" s="47"/>
      <c r="L405" s="86"/>
      <c r="M405" s="86"/>
      <c r="O405" s="86"/>
      <c r="P405" s="86"/>
    </row>
    <row r="406">
      <c r="C406" s="85"/>
      <c r="D406" s="85"/>
      <c r="E406" s="86"/>
      <c r="F406" s="47"/>
      <c r="G406" s="47"/>
      <c r="H406" s="47"/>
      <c r="I406" s="47"/>
      <c r="J406" s="47"/>
      <c r="K406" s="47"/>
      <c r="L406" s="86"/>
      <c r="M406" s="86"/>
      <c r="O406" s="86"/>
      <c r="P406" s="86"/>
    </row>
    <row r="407">
      <c r="C407" s="85"/>
      <c r="D407" s="85"/>
      <c r="E407" s="86"/>
      <c r="F407" s="47"/>
      <c r="G407" s="47"/>
      <c r="H407" s="47"/>
      <c r="I407" s="47"/>
      <c r="J407" s="47"/>
      <c r="K407" s="47"/>
      <c r="L407" s="86"/>
      <c r="M407" s="86"/>
      <c r="O407" s="86"/>
      <c r="P407" s="86"/>
    </row>
    <row r="408">
      <c r="C408" s="85"/>
      <c r="D408" s="85"/>
      <c r="E408" s="86"/>
      <c r="F408" s="47"/>
      <c r="G408" s="47"/>
      <c r="H408" s="47"/>
      <c r="I408" s="47"/>
      <c r="J408" s="47"/>
      <c r="K408" s="47"/>
      <c r="L408" s="86"/>
      <c r="M408" s="86"/>
      <c r="O408" s="86"/>
      <c r="P408" s="86"/>
    </row>
    <row r="409">
      <c r="C409" s="85"/>
      <c r="D409" s="85"/>
      <c r="E409" s="86"/>
      <c r="F409" s="47"/>
      <c r="G409" s="47"/>
      <c r="H409" s="47"/>
      <c r="I409" s="47"/>
      <c r="J409" s="47"/>
      <c r="K409" s="47"/>
      <c r="L409" s="86"/>
      <c r="M409" s="86"/>
      <c r="O409" s="86"/>
      <c r="P409" s="86"/>
    </row>
    <row r="410">
      <c r="C410" s="85"/>
      <c r="D410" s="85"/>
      <c r="E410" s="86"/>
      <c r="F410" s="47"/>
      <c r="G410" s="47"/>
      <c r="H410" s="47"/>
      <c r="I410" s="47"/>
      <c r="J410" s="47"/>
      <c r="K410" s="47"/>
      <c r="L410" s="86"/>
      <c r="M410" s="86"/>
      <c r="O410" s="86"/>
      <c r="P410" s="86"/>
    </row>
    <row r="411">
      <c r="C411" s="85"/>
      <c r="D411" s="85"/>
      <c r="E411" s="86"/>
      <c r="F411" s="47"/>
      <c r="G411" s="47"/>
      <c r="H411" s="47"/>
      <c r="I411" s="47"/>
      <c r="J411" s="47"/>
      <c r="K411" s="47"/>
      <c r="L411" s="86"/>
      <c r="M411" s="86"/>
      <c r="O411" s="86"/>
      <c r="P411" s="86"/>
    </row>
    <row r="412">
      <c r="C412" s="85"/>
      <c r="D412" s="85"/>
      <c r="E412" s="86"/>
      <c r="F412" s="47"/>
      <c r="G412" s="47"/>
      <c r="H412" s="47"/>
      <c r="I412" s="47"/>
      <c r="J412" s="47"/>
      <c r="K412" s="47"/>
      <c r="L412" s="86"/>
      <c r="M412" s="86"/>
      <c r="O412" s="86"/>
      <c r="P412" s="86"/>
    </row>
    <row r="413">
      <c r="C413" s="85"/>
      <c r="D413" s="85"/>
      <c r="E413" s="86"/>
      <c r="F413" s="47"/>
      <c r="G413" s="47"/>
      <c r="H413" s="47"/>
      <c r="I413" s="47"/>
      <c r="J413" s="47"/>
      <c r="K413" s="47"/>
      <c r="L413" s="86"/>
      <c r="M413" s="86"/>
      <c r="O413" s="86"/>
      <c r="P413" s="86"/>
    </row>
    <row r="414">
      <c r="C414" s="85"/>
      <c r="D414" s="85"/>
      <c r="E414" s="86"/>
      <c r="F414" s="47"/>
      <c r="G414" s="47"/>
      <c r="H414" s="47"/>
      <c r="I414" s="47"/>
      <c r="J414" s="47"/>
      <c r="K414" s="47"/>
      <c r="L414" s="86"/>
      <c r="M414" s="86"/>
      <c r="O414" s="86"/>
      <c r="P414" s="86"/>
    </row>
    <row r="415">
      <c r="C415" s="85"/>
      <c r="D415" s="85"/>
      <c r="E415" s="86"/>
      <c r="F415" s="47"/>
      <c r="G415" s="47"/>
      <c r="H415" s="47"/>
      <c r="I415" s="47"/>
      <c r="J415" s="47"/>
      <c r="K415" s="47"/>
      <c r="L415" s="86"/>
      <c r="M415" s="86"/>
      <c r="O415" s="86"/>
      <c r="P415" s="86"/>
    </row>
    <row r="416">
      <c r="C416" s="85"/>
      <c r="D416" s="85"/>
      <c r="E416" s="86"/>
      <c r="F416" s="47"/>
      <c r="G416" s="47"/>
      <c r="H416" s="47"/>
      <c r="I416" s="47"/>
      <c r="J416" s="47"/>
      <c r="K416" s="47"/>
      <c r="L416" s="86"/>
      <c r="M416" s="86"/>
      <c r="O416" s="86"/>
      <c r="P416" s="86"/>
    </row>
    <row r="417">
      <c r="C417" s="85"/>
      <c r="D417" s="85"/>
      <c r="E417" s="86"/>
      <c r="F417" s="47"/>
      <c r="G417" s="47"/>
      <c r="H417" s="47"/>
      <c r="I417" s="47"/>
      <c r="J417" s="47"/>
      <c r="K417" s="47"/>
      <c r="L417" s="86"/>
      <c r="M417" s="86"/>
      <c r="O417" s="86"/>
      <c r="P417" s="86"/>
    </row>
    <row r="418">
      <c r="C418" s="85"/>
      <c r="D418" s="85"/>
      <c r="E418" s="86"/>
      <c r="F418" s="47"/>
      <c r="G418" s="47"/>
      <c r="H418" s="47"/>
      <c r="I418" s="47"/>
      <c r="J418" s="47"/>
      <c r="K418" s="47"/>
      <c r="L418" s="86"/>
      <c r="M418" s="86"/>
      <c r="O418" s="86"/>
      <c r="P418" s="86"/>
    </row>
    <row r="419">
      <c r="C419" s="85"/>
      <c r="D419" s="85"/>
      <c r="E419" s="86"/>
      <c r="F419" s="47"/>
      <c r="G419" s="47"/>
      <c r="H419" s="47"/>
      <c r="I419" s="47"/>
      <c r="J419" s="47"/>
      <c r="K419" s="47"/>
      <c r="L419" s="86"/>
      <c r="M419" s="86"/>
      <c r="O419" s="86"/>
      <c r="P419" s="86"/>
    </row>
    <row r="420">
      <c r="C420" s="85"/>
      <c r="D420" s="85"/>
      <c r="E420" s="86"/>
      <c r="F420" s="47"/>
      <c r="G420" s="47"/>
      <c r="H420" s="47"/>
      <c r="I420" s="47"/>
      <c r="J420" s="47"/>
      <c r="K420" s="47"/>
      <c r="L420" s="86"/>
      <c r="M420" s="86"/>
      <c r="O420" s="86"/>
      <c r="P420" s="86"/>
    </row>
    <row r="421">
      <c r="C421" s="85"/>
      <c r="D421" s="85"/>
      <c r="E421" s="86"/>
      <c r="F421" s="47"/>
      <c r="G421" s="47"/>
      <c r="H421" s="47"/>
      <c r="I421" s="47"/>
      <c r="J421" s="47"/>
      <c r="K421" s="47"/>
      <c r="L421" s="86"/>
      <c r="M421" s="86"/>
      <c r="O421" s="86"/>
      <c r="P421" s="86"/>
    </row>
    <row r="422">
      <c r="C422" s="85"/>
      <c r="D422" s="85"/>
      <c r="E422" s="86"/>
      <c r="F422" s="47"/>
      <c r="G422" s="47"/>
      <c r="H422" s="47"/>
      <c r="I422" s="47"/>
      <c r="J422" s="47"/>
      <c r="K422" s="47"/>
      <c r="L422" s="86"/>
      <c r="M422" s="86"/>
      <c r="O422" s="86"/>
      <c r="P422" s="86"/>
    </row>
    <row r="423">
      <c r="C423" s="85"/>
      <c r="D423" s="85"/>
      <c r="E423" s="86"/>
      <c r="F423" s="47"/>
      <c r="G423" s="47"/>
      <c r="H423" s="47"/>
      <c r="I423" s="47"/>
      <c r="J423" s="47"/>
      <c r="K423" s="47"/>
      <c r="L423" s="86"/>
      <c r="M423" s="86"/>
      <c r="O423" s="86"/>
      <c r="P423" s="86"/>
    </row>
    <row r="424">
      <c r="C424" s="85"/>
      <c r="D424" s="85"/>
      <c r="E424" s="86"/>
      <c r="F424" s="47"/>
      <c r="G424" s="47"/>
      <c r="H424" s="47"/>
      <c r="I424" s="47"/>
      <c r="J424" s="47"/>
      <c r="K424" s="47"/>
      <c r="L424" s="86"/>
      <c r="M424" s="86"/>
      <c r="O424" s="86"/>
      <c r="P424" s="86"/>
    </row>
    <row r="425">
      <c r="C425" s="85"/>
      <c r="D425" s="85"/>
      <c r="E425" s="86"/>
      <c r="F425" s="47"/>
      <c r="G425" s="47"/>
      <c r="H425" s="47"/>
      <c r="I425" s="47"/>
      <c r="J425" s="47"/>
      <c r="K425" s="47"/>
      <c r="L425" s="86"/>
      <c r="M425" s="86"/>
      <c r="O425" s="86"/>
      <c r="P425" s="86"/>
    </row>
    <row r="426">
      <c r="C426" s="85"/>
      <c r="D426" s="85"/>
      <c r="E426" s="86"/>
      <c r="F426" s="47"/>
      <c r="G426" s="47"/>
      <c r="H426" s="47"/>
      <c r="I426" s="47"/>
      <c r="J426" s="47"/>
      <c r="K426" s="47"/>
      <c r="L426" s="86"/>
      <c r="M426" s="86"/>
      <c r="O426" s="86"/>
      <c r="P426" s="86"/>
    </row>
    <row r="427">
      <c r="C427" s="85"/>
      <c r="D427" s="85"/>
      <c r="E427" s="86"/>
      <c r="F427" s="47"/>
      <c r="G427" s="47"/>
      <c r="H427" s="47"/>
      <c r="I427" s="47"/>
      <c r="J427" s="47"/>
      <c r="K427" s="47"/>
      <c r="L427" s="86"/>
      <c r="M427" s="86"/>
      <c r="O427" s="86"/>
      <c r="P427" s="86"/>
    </row>
    <row r="428">
      <c r="C428" s="85"/>
      <c r="D428" s="85"/>
      <c r="E428" s="86"/>
      <c r="F428" s="47"/>
      <c r="G428" s="47"/>
      <c r="H428" s="47"/>
      <c r="I428" s="47"/>
      <c r="J428" s="47"/>
      <c r="K428" s="47"/>
      <c r="L428" s="86"/>
      <c r="M428" s="86"/>
      <c r="O428" s="86"/>
      <c r="P428" s="86"/>
    </row>
    <row r="429">
      <c r="C429" s="85"/>
      <c r="D429" s="85"/>
      <c r="E429" s="86"/>
      <c r="F429" s="47"/>
      <c r="G429" s="47"/>
      <c r="H429" s="47"/>
      <c r="I429" s="47"/>
      <c r="J429" s="47"/>
      <c r="K429" s="47"/>
      <c r="L429" s="86"/>
      <c r="M429" s="86"/>
      <c r="O429" s="86"/>
      <c r="P429" s="86"/>
    </row>
    <row r="430">
      <c r="C430" s="85"/>
      <c r="D430" s="85"/>
      <c r="E430" s="86"/>
      <c r="F430" s="47"/>
      <c r="G430" s="47"/>
      <c r="H430" s="47"/>
      <c r="I430" s="47"/>
      <c r="J430" s="47"/>
      <c r="K430" s="47"/>
      <c r="L430" s="86"/>
      <c r="M430" s="86"/>
      <c r="O430" s="86"/>
      <c r="P430" s="86"/>
    </row>
    <row r="431">
      <c r="C431" s="85"/>
      <c r="D431" s="85"/>
      <c r="E431" s="86"/>
      <c r="F431" s="47"/>
      <c r="G431" s="47"/>
      <c r="H431" s="47"/>
      <c r="I431" s="47"/>
      <c r="J431" s="47"/>
      <c r="K431" s="47"/>
      <c r="L431" s="86"/>
      <c r="M431" s="86"/>
      <c r="O431" s="86"/>
      <c r="P431" s="86"/>
    </row>
    <row r="432">
      <c r="C432" s="85"/>
      <c r="D432" s="85"/>
      <c r="E432" s="86"/>
      <c r="F432" s="47"/>
      <c r="G432" s="47"/>
      <c r="H432" s="47"/>
      <c r="I432" s="47"/>
      <c r="J432" s="47"/>
      <c r="K432" s="47"/>
      <c r="L432" s="86"/>
      <c r="M432" s="86"/>
      <c r="O432" s="86"/>
      <c r="P432" s="86"/>
    </row>
    <row r="433">
      <c r="C433" s="85"/>
      <c r="D433" s="85"/>
      <c r="E433" s="86"/>
      <c r="F433" s="47"/>
      <c r="G433" s="47"/>
      <c r="H433" s="47"/>
      <c r="I433" s="47"/>
      <c r="J433" s="47"/>
      <c r="K433" s="47"/>
      <c r="L433" s="86"/>
      <c r="M433" s="86"/>
      <c r="O433" s="86"/>
      <c r="P433" s="86"/>
    </row>
    <row r="434">
      <c r="C434" s="85"/>
      <c r="D434" s="85"/>
      <c r="E434" s="86"/>
      <c r="F434" s="47"/>
      <c r="G434" s="47"/>
      <c r="H434" s="47"/>
      <c r="I434" s="47"/>
      <c r="J434" s="47"/>
      <c r="K434" s="47"/>
      <c r="L434" s="86"/>
      <c r="M434" s="86"/>
      <c r="O434" s="86"/>
      <c r="P434" s="86"/>
    </row>
    <row r="435">
      <c r="C435" s="85"/>
      <c r="D435" s="85"/>
      <c r="E435" s="86"/>
      <c r="F435" s="47"/>
      <c r="G435" s="47"/>
      <c r="H435" s="47"/>
      <c r="I435" s="47"/>
      <c r="J435" s="47"/>
      <c r="K435" s="47"/>
      <c r="L435" s="86"/>
      <c r="M435" s="86"/>
      <c r="O435" s="86"/>
      <c r="P435" s="86"/>
    </row>
    <row r="436">
      <c r="C436" s="85"/>
      <c r="D436" s="85"/>
      <c r="E436" s="86"/>
      <c r="F436" s="47"/>
      <c r="G436" s="47"/>
      <c r="H436" s="47"/>
      <c r="I436" s="47"/>
      <c r="J436" s="47"/>
      <c r="K436" s="47"/>
      <c r="L436" s="86"/>
      <c r="M436" s="86"/>
      <c r="O436" s="86"/>
      <c r="P436" s="86"/>
    </row>
    <row r="437">
      <c r="C437" s="85"/>
      <c r="D437" s="85"/>
      <c r="E437" s="86"/>
      <c r="F437" s="47"/>
      <c r="G437" s="47"/>
      <c r="H437" s="47"/>
      <c r="I437" s="47"/>
      <c r="J437" s="47"/>
      <c r="K437" s="47"/>
      <c r="L437" s="86"/>
      <c r="M437" s="86"/>
      <c r="O437" s="86"/>
      <c r="P437" s="86"/>
    </row>
    <row r="438">
      <c r="C438" s="85"/>
      <c r="D438" s="85"/>
      <c r="E438" s="86"/>
      <c r="F438" s="47"/>
      <c r="G438" s="47"/>
      <c r="H438" s="47"/>
      <c r="I438" s="47"/>
      <c r="J438" s="47"/>
      <c r="K438" s="47"/>
      <c r="L438" s="86"/>
      <c r="M438" s="86"/>
      <c r="O438" s="86"/>
      <c r="P438" s="86"/>
    </row>
    <row r="439">
      <c r="C439" s="85"/>
      <c r="D439" s="85"/>
      <c r="E439" s="86"/>
      <c r="F439" s="47"/>
      <c r="G439" s="47"/>
      <c r="H439" s="47"/>
      <c r="I439" s="47"/>
      <c r="J439" s="47"/>
      <c r="K439" s="47"/>
      <c r="L439" s="86"/>
      <c r="M439" s="86"/>
      <c r="O439" s="86"/>
      <c r="P439" s="86"/>
    </row>
    <row r="440">
      <c r="C440" s="85"/>
      <c r="D440" s="85"/>
      <c r="E440" s="86"/>
      <c r="F440" s="47"/>
      <c r="G440" s="47"/>
      <c r="H440" s="47"/>
      <c r="I440" s="47"/>
      <c r="J440" s="47"/>
      <c r="K440" s="47"/>
      <c r="L440" s="86"/>
      <c r="M440" s="86"/>
      <c r="O440" s="86"/>
      <c r="P440" s="86"/>
    </row>
    <row r="441">
      <c r="C441" s="85"/>
      <c r="D441" s="85"/>
      <c r="E441" s="86"/>
      <c r="F441" s="47"/>
      <c r="G441" s="47"/>
      <c r="H441" s="47"/>
      <c r="I441" s="47"/>
      <c r="J441" s="47"/>
      <c r="K441" s="47"/>
      <c r="L441" s="86"/>
      <c r="M441" s="86"/>
      <c r="O441" s="86"/>
      <c r="P441" s="86"/>
    </row>
    <row r="442">
      <c r="C442" s="85"/>
      <c r="D442" s="85"/>
      <c r="E442" s="86"/>
      <c r="F442" s="47"/>
      <c r="G442" s="47"/>
      <c r="H442" s="47"/>
      <c r="I442" s="47"/>
      <c r="J442" s="47"/>
      <c r="K442" s="47"/>
      <c r="L442" s="86"/>
      <c r="M442" s="86"/>
      <c r="O442" s="86"/>
      <c r="P442" s="86"/>
    </row>
    <row r="443">
      <c r="C443" s="85"/>
      <c r="D443" s="85"/>
      <c r="E443" s="86"/>
      <c r="F443" s="47"/>
      <c r="G443" s="47"/>
      <c r="H443" s="47"/>
      <c r="I443" s="47"/>
      <c r="J443" s="47"/>
      <c r="K443" s="47"/>
      <c r="L443" s="86"/>
      <c r="M443" s="86"/>
      <c r="O443" s="86"/>
      <c r="P443" s="86"/>
    </row>
    <row r="444">
      <c r="C444" s="85"/>
      <c r="D444" s="85"/>
      <c r="E444" s="86"/>
      <c r="F444" s="47"/>
      <c r="G444" s="47"/>
      <c r="H444" s="47"/>
      <c r="I444" s="47"/>
      <c r="J444" s="47"/>
      <c r="K444" s="47"/>
      <c r="L444" s="86"/>
      <c r="M444" s="86"/>
      <c r="O444" s="86"/>
      <c r="P444" s="86"/>
    </row>
    <row r="445">
      <c r="C445" s="85"/>
      <c r="D445" s="85"/>
      <c r="E445" s="86"/>
      <c r="F445" s="47"/>
      <c r="G445" s="47"/>
      <c r="H445" s="47"/>
      <c r="I445" s="47"/>
      <c r="J445" s="47"/>
      <c r="K445" s="47"/>
      <c r="L445" s="86"/>
      <c r="M445" s="86"/>
      <c r="O445" s="86"/>
      <c r="P445" s="86"/>
    </row>
    <row r="446">
      <c r="C446" s="85"/>
      <c r="D446" s="85"/>
      <c r="E446" s="86"/>
      <c r="F446" s="47"/>
      <c r="G446" s="47"/>
      <c r="H446" s="47"/>
      <c r="I446" s="47"/>
      <c r="J446" s="47"/>
      <c r="K446" s="47"/>
      <c r="L446" s="86"/>
      <c r="M446" s="86"/>
      <c r="O446" s="86"/>
      <c r="P446" s="86"/>
    </row>
    <row r="447">
      <c r="C447" s="85"/>
      <c r="D447" s="85"/>
      <c r="E447" s="86"/>
      <c r="F447" s="47"/>
      <c r="G447" s="47"/>
      <c r="H447" s="47"/>
      <c r="I447" s="47"/>
      <c r="J447" s="47"/>
      <c r="K447" s="47"/>
      <c r="L447" s="86"/>
      <c r="M447" s="86"/>
      <c r="O447" s="86"/>
      <c r="P447" s="86"/>
    </row>
    <row r="448">
      <c r="C448" s="85"/>
      <c r="D448" s="85"/>
      <c r="E448" s="86"/>
      <c r="F448" s="47"/>
      <c r="G448" s="47"/>
      <c r="H448" s="47"/>
      <c r="I448" s="47"/>
      <c r="J448" s="47"/>
      <c r="K448" s="47"/>
      <c r="L448" s="86"/>
      <c r="M448" s="86"/>
      <c r="O448" s="86"/>
      <c r="P448" s="86"/>
    </row>
    <row r="449">
      <c r="C449" s="85"/>
      <c r="D449" s="85"/>
      <c r="E449" s="86"/>
      <c r="F449" s="47"/>
      <c r="G449" s="47"/>
      <c r="H449" s="47"/>
      <c r="I449" s="47"/>
      <c r="J449" s="47"/>
      <c r="K449" s="47"/>
      <c r="L449" s="86"/>
      <c r="M449" s="86"/>
      <c r="O449" s="86"/>
      <c r="P449" s="86"/>
    </row>
    <row r="450">
      <c r="C450" s="85"/>
      <c r="D450" s="85"/>
      <c r="E450" s="86"/>
      <c r="F450" s="47"/>
      <c r="G450" s="47"/>
      <c r="H450" s="47"/>
      <c r="I450" s="47"/>
      <c r="J450" s="47"/>
      <c r="K450" s="47"/>
      <c r="L450" s="86"/>
      <c r="M450" s="86"/>
      <c r="O450" s="86"/>
      <c r="P450" s="86"/>
    </row>
    <row r="451">
      <c r="C451" s="85"/>
      <c r="D451" s="85"/>
      <c r="E451" s="86"/>
      <c r="F451" s="47"/>
      <c r="G451" s="47"/>
      <c r="H451" s="47"/>
      <c r="I451" s="47"/>
      <c r="J451" s="47"/>
      <c r="K451" s="47"/>
      <c r="L451" s="86"/>
      <c r="M451" s="86"/>
      <c r="O451" s="86"/>
      <c r="P451" s="86"/>
    </row>
    <row r="452">
      <c r="C452" s="85"/>
      <c r="D452" s="85"/>
      <c r="E452" s="86"/>
      <c r="F452" s="47"/>
      <c r="G452" s="47"/>
      <c r="H452" s="47"/>
      <c r="I452" s="47"/>
      <c r="J452" s="47"/>
      <c r="K452" s="47"/>
      <c r="L452" s="86"/>
      <c r="M452" s="86"/>
      <c r="O452" s="86"/>
      <c r="P452" s="86"/>
    </row>
    <row r="453">
      <c r="C453" s="85"/>
      <c r="D453" s="85"/>
      <c r="E453" s="86"/>
      <c r="F453" s="47"/>
      <c r="G453" s="47"/>
      <c r="H453" s="47"/>
      <c r="I453" s="47"/>
      <c r="J453" s="47"/>
      <c r="K453" s="47"/>
      <c r="L453" s="86"/>
      <c r="M453" s="86"/>
      <c r="O453" s="86"/>
      <c r="P453" s="86"/>
    </row>
    <row r="454">
      <c r="C454" s="85"/>
      <c r="D454" s="85"/>
      <c r="E454" s="86"/>
      <c r="F454" s="47"/>
      <c r="G454" s="47"/>
      <c r="H454" s="47"/>
      <c r="I454" s="47"/>
      <c r="J454" s="47"/>
      <c r="K454" s="47"/>
      <c r="L454" s="86"/>
      <c r="M454" s="86"/>
      <c r="O454" s="86"/>
      <c r="P454" s="86"/>
    </row>
    <row r="455">
      <c r="C455" s="85"/>
      <c r="D455" s="85"/>
      <c r="E455" s="86"/>
      <c r="F455" s="47"/>
      <c r="G455" s="47"/>
      <c r="H455" s="47"/>
      <c r="I455" s="47"/>
      <c r="J455" s="47"/>
      <c r="K455" s="47"/>
      <c r="L455" s="86"/>
      <c r="M455" s="86"/>
      <c r="O455" s="86"/>
      <c r="P455" s="86"/>
    </row>
    <row r="456">
      <c r="C456" s="85"/>
      <c r="D456" s="85"/>
      <c r="E456" s="86"/>
      <c r="F456" s="47"/>
      <c r="G456" s="47"/>
      <c r="H456" s="47"/>
      <c r="I456" s="47"/>
      <c r="J456" s="47"/>
      <c r="K456" s="47"/>
      <c r="L456" s="86"/>
      <c r="M456" s="86"/>
      <c r="O456" s="86"/>
      <c r="P456" s="86"/>
    </row>
    <row r="457">
      <c r="C457" s="85"/>
      <c r="D457" s="85"/>
      <c r="E457" s="86"/>
      <c r="F457" s="47"/>
      <c r="G457" s="47"/>
      <c r="H457" s="47"/>
      <c r="I457" s="47"/>
      <c r="J457" s="47"/>
      <c r="K457" s="47"/>
      <c r="L457" s="86"/>
      <c r="M457" s="86"/>
      <c r="O457" s="86"/>
      <c r="P457" s="86"/>
    </row>
    <row r="458">
      <c r="C458" s="85"/>
      <c r="D458" s="85"/>
      <c r="E458" s="86"/>
      <c r="F458" s="47"/>
      <c r="G458" s="47"/>
      <c r="H458" s="47"/>
      <c r="I458" s="47"/>
      <c r="J458" s="47"/>
      <c r="K458" s="47"/>
      <c r="L458" s="86"/>
      <c r="M458" s="86"/>
      <c r="O458" s="86"/>
      <c r="P458" s="86"/>
    </row>
    <row r="459">
      <c r="C459" s="85"/>
      <c r="D459" s="85"/>
      <c r="E459" s="86"/>
      <c r="F459" s="47"/>
      <c r="G459" s="47"/>
      <c r="H459" s="47"/>
      <c r="I459" s="47"/>
      <c r="J459" s="47"/>
      <c r="K459" s="47"/>
      <c r="L459" s="86"/>
      <c r="M459" s="86"/>
      <c r="O459" s="86"/>
      <c r="P459" s="86"/>
    </row>
    <row r="460">
      <c r="C460" s="85"/>
      <c r="D460" s="85"/>
      <c r="E460" s="86"/>
      <c r="F460" s="47"/>
      <c r="G460" s="47"/>
      <c r="H460" s="47"/>
      <c r="I460" s="47"/>
      <c r="J460" s="47"/>
      <c r="K460" s="47"/>
      <c r="L460" s="86"/>
      <c r="M460" s="86"/>
      <c r="O460" s="86"/>
      <c r="P460" s="86"/>
    </row>
    <row r="461">
      <c r="C461" s="85"/>
      <c r="D461" s="85"/>
      <c r="E461" s="86"/>
      <c r="F461" s="47"/>
      <c r="G461" s="47"/>
      <c r="H461" s="47"/>
      <c r="I461" s="47"/>
      <c r="J461" s="47"/>
      <c r="K461" s="47"/>
      <c r="L461" s="86"/>
      <c r="M461" s="86"/>
      <c r="O461" s="86"/>
      <c r="P461" s="86"/>
    </row>
    <row r="462">
      <c r="C462" s="85"/>
      <c r="D462" s="85"/>
      <c r="E462" s="86"/>
      <c r="F462" s="47"/>
      <c r="G462" s="47"/>
      <c r="H462" s="47"/>
      <c r="I462" s="47"/>
      <c r="J462" s="47"/>
      <c r="K462" s="47"/>
      <c r="L462" s="86"/>
      <c r="M462" s="86"/>
      <c r="O462" s="86"/>
      <c r="P462" s="86"/>
    </row>
    <row r="463">
      <c r="C463" s="85"/>
      <c r="D463" s="85"/>
      <c r="E463" s="86"/>
      <c r="F463" s="47"/>
      <c r="G463" s="47"/>
      <c r="H463" s="47"/>
      <c r="I463" s="47"/>
      <c r="J463" s="47"/>
      <c r="K463" s="47"/>
      <c r="L463" s="86"/>
      <c r="M463" s="86"/>
      <c r="O463" s="86"/>
      <c r="P463" s="86"/>
    </row>
    <row r="464">
      <c r="C464" s="85"/>
      <c r="D464" s="85"/>
      <c r="E464" s="86"/>
      <c r="F464" s="47"/>
      <c r="G464" s="47"/>
      <c r="H464" s="47"/>
      <c r="I464" s="47"/>
      <c r="J464" s="47"/>
      <c r="K464" s="47"/>
      <c r="L464" s="86"/>
      <c r="M464" s="86"/>
      <c r="O464" s="86"/>
      <c r="P464" s="86"/>
    </row>
    <row r="465">
      <c r="C465" s="85"/>
      <c r="D465" s="85"/>
      <c r="E465" s="86"/>
      <c r="F465" s="47"/>
      <c r="G465" s="47"/>
      <c r="H465" s="47"/>
      <c r="I465" s="47"/>
      <c r="J465" s="47"/>
      <c r="K465" s="47"/>
      <c r="L465" s="86"/>
      <c r="M465" s="86"/>
      <c r="O465" s="86"/>
      <c r="P465" s="86"/>
    </row>
    <row r="466">
      <c r="C466" s="85"/>
      <c r="D466" s="85"/>
      <c r="E466" s="86"/>
      <c r="F466" s="47"/>
      <c r="G466" s="47"/>
      <c r="H466" s="47"/>
      <c r="I466" s="47"/>
      <c r="J466" s="47"/>
      <c r="K466" s="47"/>
      <c r="L466" s="86"/>
      <c r="M466" s="86"/>
      <c r="O466" s="86"/>
      <c r="P466" s="86"/>
    </row>
    <row r="467">
      <c r="C467" s="85"/>
      <c r="D467" s="85"/>
      <c r="E467" s="86"/>
      <c r="F467" s="47"/>
      <c r="G467" s="47"/>
      <c r="H467" s="47"/>
      <c r="I467" s="47"/>
      <c r="J467" s="47"/>
      <c r="K467" s="47"/>
      <c r="L467" s="86"/>
      <c r="M467" s="86"/>
      <c r="O467" s="86"/>
      <c r="P467" s="86"/>
    </row>
    <row r="468">
      <c r="C468" s="85"/>
      <c r="D468" s="85"/>
      <c r="E468" s="86"/>
      <c r="F468" s="47"/>
      <c r="G468" s="47"/>
      <c r="H468" s="47"/>
      <c r="I468" s="47"/>
      <c r="J468" s="47"/>
      <c r="K468" s="47"/>
      <c r="L468" s="86"/>
      <c r="M468" s="86"/>
      <c r="O468" s="86"/>
      <c r="P468" s="86"/>
    </row>
    <row r="469">
      <c r="C469" s="85"/>
      <c r="D469" s="85"/>
      <c r="E469" s="86"/>
      <c r="F469" s="47"/>
      <c r="G469" s="47"/>
      <c r="H469" s="47"/>
      <c r="I469" s="47"/>
      <c r="J469" s="47"/>
      <c r="K469" s="47"/>
      <c r="L469" s="86"/>
      <c r="M469" s="86"/>
      <c r="O469" s="86"/>
      <c r="P469" s="86"/>
    </row>
    <row r="470">
      <c r="C470" s="85"/>
      <c r="D470" s="85"/>
      <c r="E470" s="86"/>
      <c r="F470" s="47"/>
      <c r="G470" s="47"/>
      <c r="H470" s="47"/>
      <c r="I470" s="47"/>
      <c r="J470" s="47"/>
      <c r="K470" s="47"/>
      <c r="L470" s="86"/>
      <c r="M470" s="86"/>
      <c r="O470" s="86"/>
      <c r="P470" s="86"/>
    </row>
    <row r="471">
      <c r="C471" s="85"/>
      <c r="D471" s="85"/>
      <c r="E471" s="86"/>
      <c r="F471" s="47"/>
      <c r="G471" s="47"/>
      <c r="H471" s="47"/>
      <c r="I471" s="47"/>
      <c r="J471" s="47"/>
      <c r="K471" s="47"/>
      <c r="L471" s="86"/>
      <c r="M471" s="86"/>
      <c r="O471" s="86"/>
      <c r="P471" s="86"/>
    </row>
    <row r="472">
      <c r="C472" s="85"/>
      <c r="D472" s="85"/>
      <c r="E472" s="86"/>
      <c r="F472" s="47"/>
      <c r="G472" s="47"/>
      <c r="H472" s="47"/>
      <c r="I472" s="47"/>
      <c r="J472" s="47"/>
      <c r="K472" s="47"/>
      <c r="L472" s="86"/>
      <c r="M472" s="86"/>
      <c r="O472" s="86"/>
      <c r="P472" s="86"/>
    </row>
    <row r="473">
      <c r="C473" s="85"/>
      <c r="D473" s="85"/>
      <c r="E473" s="86"/>
      <c r="F473" s="47"/>
      <c r="G473" s="47"/>
      <c r="H473" s="47"/>
      <c r="I473" s="47"/>
      <c r="J473" s="47"/>
      <c r="K473" s="47"/>
      <c r="L473" s="86"/>
      <c r="M473" s="86"/>
      <c r="O473" s="86"/>
      <c r="P473" s="86"/>
    </row>
    <row r="474">
      <c r="C474" s="85"/>
      <c r="D474" s="85"/>
      <c r="E474" s="86"/>
      <c r="F474" s="47"/>
      <c r="G474" s="47"/>
      <c r="H474" s="47"/>
      <c r="I474" s="47"/>
      <c r="J474" s="47"/>
      <c r="K474" s="47"/>
      <c r="L474" s="86"/>
      <c r="M474" s="86"/>
      <c r="O474" s="86"/>
      <c r="P474" s="86"/>
    </row>
    <row r="475">
      <c r="C475" s="85"/>
      <c r="D475" s="85"/>
      <c r="E475" s="86"/>
      <c r="F475" s="47"/>
      <c r="G475" s="47"/>
      <c r="H475" s="47"/>
      <c r="I475" s="47"/>
      <c r="J475" s="47"/>
      <c r="K475" s="47"/>
      <c r="L475" s="86"/>
      <c r="M475" s="86"/>
      <c r="O475" s="86"/>
      <c r="P475" s="86"/>
    </row>
    <row r="476">
      <c r="C476" s="85"/>
      <c r="D476" s="85"/>
      <c r="E476" s="86"/>
      <c r="F476" s="47"/>
      <c r="G476" s="47"/>
      <c r="H476" s="47"/>
      <c r="I476" s="47"/>
      <c r="J476" s="47"/>
      <c r="K476" s="47"/>
      <c r="L476" s="86"/>
      <c r="M476" s="86"/>
      <c r="O476" s="86"/>
      <c r="P476" s="86"/>
    </row>
    <row r="477">
      <c r="C477" s="85"/>
      <c r="D477" s="85"/>
      <c r="E477" s="86"/>
      <c r="F477" s="47"/>
      <c r="G477" s="47"/>
      <c r="H477" s="47"/>
      <c r="I477" s="47"/>
      <c r="J477" s="47"/>
      <c r="K477" s="47"/>
      <c r="L477" s="86"/>
      <c r="M477" s="86"/>
      <c r="O477" s="86"/>
      <c r="P477" s="86"/>
    </row>
    <row r="478">
      <c r="C478" s="85"/>
      <c r="D478" s="85"/>
      <c r="E478" s="86"/>
      <c r="F478" s="47"/>
      <c r="G478" s="47"/>
      <c r="H478" s="47"/>
      <c r="I478" s="47"/>
      <c r="J478" s="47"/>
      <c r="K478" s="47"/>
      <c r="L478" s="86"/>
      <c r="M478" s="86"/>
      <c r="O478" s="86"/>
      <c r="P478" s="86"/>
    </row>
    <row r="479">
      <c r="C479" s="85"/>
      <c r="D479" s="85"/>
      <c r="E479" s="86"/>
      <c r="F479" s="47"/>
      <c r="G479" s="47"/>
      <c r="H479" s="47"/>
      <c r="I479" s="47"/>
      <c r="J479" s="47"/>
      <c r="K479" s="47"/>
      <c r="L479" s="86"/>
      <c r="M479" s="86"/>
      <c r="O479" s="86"/>
      <c r="P479" s="86"/>
    </row>
    <row r="480">
      <c r="C480" s="85"/>
      <c r="D480" s="85"/>
      <c r="E480" s="86"/>
      <c r="F480" s="47"/>
      <c r="G480" s="47"/>
      <c r="H480" s="47"/>
      <c r="I480" s="47"/>
      <c r="J480" s="47"/>
      <c r="K480" s="47"/>
      <c r="L480" s="86"/>
      <c r="M480" s="86"/>
      <c r="O480" s="86"/>
      <c r="P480" s="86"/>
    </row>
    <row r="481">
      <c r="C481" s="85"/>
      <c r="D481" s="85"/>
      <c r="E481" s="86"/>
      <c r="F481" s="47"/>
      <c r="G481" s="47"/>
      <c r="H481" s="47"/>
      <c r="I481" s="47"/>
      <c r="J481" s="47"/>
      <c r="K481" s="47"/>
      <c r="L481" s="86"/>
      <c r="M481" s="86"/>
      <c r="O481" s="86"/>
      <c r="P481" s="86"/>
    </row>
    <row r="482">
      <c r="C482" s="85"/>
      <c r="D482" s="85"/>
      <c r="E482" s="86"/>
      <c r="F482" s="47"/>
      <c r="G482" s="47"/>
      <c r="H482" s="47"/>
      <c r="I482" s="47"/>
      <c r="J482" s="47"/>
      <c r="K482" s="47"/>
      <c r="L482" s="86"/>
      <c r="M482" s="86"/>
      <c r="O482" s="86"/>
      <c r="P482" s="86"/>
    </row>
    <row r="483">
      <c r="C483" s="85"/>
      <c r="D483" s="85"/>
      <c r="E483" s="86"/>
      <c r="F483" s="47"/>
      <c r="G483" s="47"/>
      <c r="H483" s="47"/>
      <c r="I483" s="47"/>
      <c r="J483" s="47"/>
      <c r="K483" s="47"/>
      <c r="L483" s="86"/>
      <c r="M483" s="86"/>
      <c r="O483" s="86"/>
      <c r="P483" s="86"/>
    </row>
    <row r="484">
      <c r="C484" s="85"/>
      <c r="D484" s="85"/>
      <c r="E484" s="86"/>
      <c r="F484" s="47"/>
      <c r="G484" s="47"/>
      <c r="H484" s="47"/>
      <c r="I484" s="47"/>
      <c r="J484" s="47"/>
      <c r="K484" s="47"/>
      <c r="L484" s="86"/>
      <c r="M484" s="86"/>
      <c r="O484" s="86"/>
      <c r="P484" s="86"/>
    </row>
    <row r="485">
      <c r="C485" s="85"/>
      <c r="D485" s="85"/>
      <c r="E485" s="86"/>
      <c r="F485" s="47"/>
      <c r="G485" s="47"/>
      <c r="H485" s="47"/>
      <c r="I485" s="47"/>
      <c r="J485" s="47"/>
      <c r="K485" s="47"/>
      <c r="L485" s="86"/>
      <c r="M485" s="86"/>
      <c r="O485" s="86"/>
      <c r="P485" s="86"/>
    </row>
    <row r="486">
      <c r="C486" s="85"/>
      <c r="D486" s="85"/>
      <c r="E486" s="86"/>
      <c r="F486" s="47"/>
      <c r="G486" s="47"/>
      <c r="H486" s="47"/>
      <c r="I486" s="47"/>
      <c r="J486" s="47"/>
      <c r="K486" s="47"/>
      <c r="L486" s="86"/>
      <c r="M486" s="86"/>
      <c r="O486" s="86"/>
      <c r="P486" s="86"/>
    </row>
    <row r="487">
      <c r="C487" s="85"/>
      <c r="D487" s="85"/>
      <c r="E487" s="86"/>
      <c r="F487" s="47"/>
      <c r="G487" s="47"/>
      <c r="H487" s="47"/>
      <c r="I487" s="47"/>
      <c r="J487" s="47"/>
      <c r="K487" s="47"/>
      <c r="L487" s="86"/>
      <c r="M487" s="86"/>
      <c r="O487" s="86"/>
      <c r="P487" s="86"/>
    </row>
    <row r="488">
      <c r="C488" s="85"/>
      <c r="D488" s="85"/>
      <c r="E488" s="86"/>
      <c r="F488" s="47"/>
      <c r="G488" s="47"/>
      <c r="H488" s="47"/>
      <c r="I488" s="47"/>
      <c r="J488" s="47"/>
      <c r="K488" s="47"/>
      <c r="L488" s="86"/>
      <c r="M488" s="86"/>
      <c r="O488" s="86"/>
      <c r="P488" s="86"/>
    </row>
    <row r="489">
      <c r="C489" s="85"/>
      <c r="D489" s="85"/>
      <c r="E489" s="86"/>
      <c r="F489" s="47"/>
      <c r="G489" s="47"/>
      <c r="H489" s="47"/>
      <c r="I489" s="47"/>
      <c r="J489" s="47"/>
      <c r="K489" s="47"/>
      <c r="L489" s="86"/>
      <c r="M489" s="86"/>
      <c r="O489" s="86"/>
      <c r="P489" s="86"/>
    </row>
    <row r="490">
      <c r="C490" s="85"/>
      <c r="D490" s="85"/>
      <c r="E490" s="86"/>
      <c r="F490" s="47"/>
      <c r="G490" s="47"/>
      <c r="H490" s="47"/>
      <c r="I490" s="47"/>
      <c r="J490" s="47"/>
      <c r="K490" s="47"/>
      <c r="L490" s="86"/>
      <c r="M490" s="86"/>
      <c r="O490" s="86"/>
      <c r="P490" s="86"/>
    </row>
    <row r="491">
      <c r="C491" s="85"/>
      <c r="D491" s="85"/>
      <c r="E491" s="86"/>
      <c r="F491" s="47"/>
      <c r="G491" s="47"/>
      <c r="H491" s="47"/>
      <c r="I491" s="47"/>
      <c r="J491" s="47"/>
      <c r="K491" s="47"/>
      <c r="L491" s="86"/>
      <c r="M491" s="86"/>
      <c r="O491" s="86"/>
      <c r="P491" s="86"/>
    </row>
    <row r="492">
      <c r="C492" s="85"/>
      <c r="D492" s="85"/>
      <c r="E492" s="86"/>
      <c r="F492" s="47"/>
      <c r="G492" s="47"/>
      <c r="H492" s="47"/>
      <c r="I492" s="47"/>
      <c r="J492" s="47"/>
      <c r="K492" s="47"/>
      <c r="L492" s="86"/>
      <c r="M492" s="86"/>
      <c r="O492" s="86"/>
      <c r="P492" s="86"/>
    </row>
    <row r="493">
      <c r="C493" s="85"/>
      <c r="D493" s="85"/>
      <c r="E493" s="86"/>
      <c r="F493" s="47"/>
      <c r="G493" s="47"/>
      <c r="H493" s="47"/>
      <c r="I493" s="47"/>
      <c r="J493" s="47"/>
      <c r="K493" s="47"/>
      <c r="L493" s="86"/>
      <c r="M493" s="86"/>
      <c r="O493" s="86"/>
      <c r="P493" s="86"/>
    </row>
    <row r="494">
      <c r="C494" s="85"/>
      <c r="D494" s="85"/>
      <c r="E494" s="86"/>
      <c r="F494" s="47"/>
      <c r="G494" s="47"/>
      <c r="H494" s="47"/>
      <c r="I494" s="47"/>
      <c r="J494" s="47"/>
      <c r="K494" s="47"/>
      <c r="L494" s="86"/>
      <c r="M494" s="86"/>
      <c r="O494" s="86"/>
      <c r="P494" s="86"/>
    </row>
    <row r="495">
      <c r="C495" s="85"/>
      <c r="D495" s="85"/>
      <c r="E495" s="86"/>
      <c r="F495" s="47"/>
      <c r="G495" s="47"/>
      <c r="H495" s="47"/>
      <c r="I495" s="47"/>
      <c r="J495" s="47"/>
      <c r="K495" s="47"/>
      <c r="L495" s="86"/>
      <c r="M495" s="86"/>
      <c r="O495" s="86"/>
      <c r="P495" s="86"/>
    </row>
    <row r="496">
      <c r="C496" s="85"/>
      <c r="D496" s="85"/>
      <c r="E496" s="86"/>
      <c r="F496" s="47"/>
      <c r="G496" s="47"/>
      <c r="H496" s="47"/>
      <c r="I496" s="47"/>
      <c r="J496" s="47"/>
      <c r="K496" s="47"/>
      <c r="L496" s="86"/>
      <c r="M496" s="86"/>
      <c r="O496" s="86"/>
      <c r="P496" s="86"/>
    </row>
    <row r="497">
      <c r="C497" s="85"/>
      <c r="D497" s="85"/>
      <c r="E497" s="86"/>
      <c r="F497" s="47"/>
      <c r="G497" s="47"/>
      <c r="H497" s="47"/>
      <c r="I497" s="47"/>
      <c r="J497" s="47"/>
      <c r="K497" s="47"/>
      <c r="L497" s="86"/>
      <c r="M497" s="86"/>
      <c r="O497" s="86"/>
      <c r="P497" s="86"/>
    </row>
    <row r="498">
      <c r="C498" s="85"/>
      <c r="D498" s="85"/>
      <c r="E498" s="86"/>
      <c r="F498" s="47"/>
      <c r="G498" s="47"/>
      <c r="H498" s="47"/>
      <c r="I498" s="47"/>
      <c r="J498" s="47"/>
      <c r="K498" s="47"/>
      <c r="L498" s="86"/>
      <c r="M498" s="86"/>
      <c r="O498" s="86"/>
      <c r="P498" s="86"/>
    </row>
    <row r="499">
      <c r="C499" s="85"/>
      <c r="D499" s="85"/>
      <c r="E499" s="86"/>
      <c r="F499" s="47"/>
      <c r="G499" s="47"/>
      <c r="H499" s="47"/>
      <c r="I499" s="47"/>
      <c r="J499" s="47"/>
      <c r="K499" s="47"/>
      <c r="L499" s="86"/>
      <c r="M499" s="86"/>
      <c r="O499" s="86"/>
      <c r="P499" s="86"/>
    </row>
    <row r="500">
      <c r="C500" s="85"/>
      <c r="D500" s="85"/>
      <c r="E500" s="86"/>
      <c r="F500" s="47"/>
      <c r="G500" s="47"/>
      <c r="H500" s="47"/>
      <c r="I500" s="47"/>
      <c r="J500" s="47"/>
      <c r="K500" s="47"/>
      <c r="L500" s="86"/>
      <c r="M500" s="86"/>
      <c r="O500" s="86"/>
      <c r="P500" s="86"/>
    </row>
    <row r="501">
      <c r="C501" s="85"/>
      <c r="D501" s="85"/>
      <c r="E501" s="86"/>
      <c r="F501" s="47"/>
      <c r="G501" s="47"/>
      <c r="H501" s="47"/>
      <c r="I501" s="47"/>
      <c r="J501" s="47"/>
      <c r="K501" s="47"/>
      <c r="L501" s="86"/>
      <c r="M501" s="86"/>
      <c r="O501" s="86"/>
      <c r="P501" s="86"/>
    </row>
    <row r="502">
      <c r="C502" s="85"/>
      <c r="D502" s="85"/>
      <c r="E502" s="86"/>
      <c r="F502" s="47"/>
      <c r="G502" s="47"/>
      <c r="H502" s="47"/>
      <c r="I502" s="47"/>
      <c r="J502" s="47"/>
      <c r="K502" s="47"/>
      <c r="L502" s="86"/>
      <c r="M502" s="86"/>
      <c r="O502" s="86"/>
      <c r="P502" s="86"/>
    </row>
    <row r="503">
      <c r="C503" s="85"/>
      <c r="D503" s="85"/>
      <c r="E503" s="86"/>
      <c r="F503" s="47"/>
      <c r="G503" s="47"/>
      <c r="H503" s="47"/>
      <c r="I503" s="47"/>
      <c r="J503" s="47"/>
      <c r="K503" s="47"/>
      <c r="L503" s="86"/>
      <c r="M503" s="86"/>
      <c r="O503" s="86"/>
      <c r="P503" s="86"/>
    </row>
    <row r="504">
      <c r="C504" s="85"/>
      <c r="D504" s="85"/>
      <c r="E504" s="86"/>
      <c r="F504" s="47"/>
      <c r="G504" s="47"/>
      <c r="H504" s="47"/>
      <c r="I504" s="47"/>
      <c r="J504" s="47"/>
      <c r="K504" s="47"/>
      <c r="L504" s="86"/>
      <c r="M504" s="86"/>
      <c r="O504" s="86"/>
      <c r="P504" s="86"/>
    </row>
    <row r="505">
      <c r="C505" s="85"/>
      <c r="D505" s="85"/>
      <c r="E505" s="86"/>
      <c r="F505" s="47"/>
      <c r="G505" s="47"/>
      <c r="H505" s="47"/>
      <c r="I505" s="47"/>
      <c r="J505" s="47"/>
      <c r="K505" s="47"/>
      <c r="L505" s="86"/>
      <c r="M505" s="86"/>
      <c r="O505" s="86"/>
      <c r="P505" s="86"/>
    </row>
    <row r="506">
      <c r="C506" s="85"/>
      <c r="D506" s="85"/>
      <c r="E506" s="86"/>
      <c r="F506" s="47"/>
      <c r="G506" s="47"/>
      <c r="H506" s="47"/>
      <c r="I506" s="47"/>
      <c r="J506" s="47"/>
      <c r="K506" s="47"/>
      <c r="L506" s="86"/>
      <c r="M506" s="86"/>
      <c r="O506" s="86"/>
      <c r="P506" s="86"/>
    </row>
    <row r="507">
      <c r="C507" s="85"/>
      <c r="D507" s="85"/>
      <c r="E507" s="86"/>
      <c r="F507" s="47"/>
      <c r="G507" s="47"/>
      <c r="H507" s="47"/>
      <c r="I507" s="47"/>
      <c r="J507" s="47"/>
      <c r="K507" s="47"/>
      <c r="L507" s="86"/>
      <c r="M507" s="86"/>
      <c r="O507" s="86"/>
      <c r="P507" s="86"/>
    </row>
    <row r="508">
      <c r="C508" s="85"/>
      <c r="D508" s="85"/>
      <c r="E508" s="86"/>
      <c r="F508" s="47"/>
      <c r="G508" s="47"/>
      <c r="H508" s="47"/>
      <c r="I508" s="47"/>
      <c r="J508" s="47"/>
      <c r="K508" s="47"/>
      <c r="L508" s="86"/>
      <c r="M508" s="86"/>
      <c r="O508" s="86"/>
      <c r="P508" s="86"/>
    </row>
    <row r="509">
      <c r="C509" s="85"/>
      <c r="D509" s="85"/>
      <c r="E509" s="86"/>
      <c r="F509" s="47"/>
      <c r="G509" s="47"/>
      <c r="H509" s="47"/>
      <c r="I509" s="47"/>
      <c r="J509" s="47"/>
      <c r="K509" s="47"/>
      <c r="L509" s="86"/>
      <c r="M509" s="86"/>
      <c r="O509" s="86"/>
      <c r="P509" s="86"/>
    </row>
    <row r="510">
      <c r="C510" s="85"/>
      <c r="D510" s="85"/>
      <c r="E510" s="86"/>
      <c r="F510" s="47"/>
      <c r="G510" s="47"/>
      <c r="H510" s="47"/>
      <c r="I510" s="47"/>
      <c r="J510" s="47"/>
      <c r="K510" s="47"/>
      <c r="L510" s="86"/>
      <c r="M510" s="86"/>
      <c r="O510" s="86"/>
      <c r="P510" s="86"/>
    </row>
    <row r="511">
      <c r="C511" s="85"/>
      <c r="D511" s="85"/>
      <c r="E511" s="86"/>
      <c r="F511" s="47"/>
      <c r="G511" s="47"/>
      <c r="H511" s="47"/>
      <c r="I511" s="47"/>
      <c r="J511" s="47"/>
      <c r="K511" s="47"/>
      <c r="L511" s="86"/>
      <c r="M511" s="86"/>
      <c r="O511" s="86"/>
      <c r="P511" s="86"/>
    </row>
    <row r="512">
      <c r="C512" s="85"/>
      <c r="D512" s="85"/>
      <c r="E512" s="86"/>
      <c r="F512" s="47"/>
      <c r="G512" s="47"/>
      <c r="H512" s="47"/>
      <c r="I512" s="47"/>
      <c r="J512" s="47"/>
      <c r="K512" s="47"/>
      <c r="L512" s="86"/>
      <c r="M512" s="86"/>
      <c r="O512" s="86"/>
      <c r="P512" s="86"/>
    </row>
    <row r="513">
      <c r="C513" s="85"/>
      <c r="D513" s="85"/>
      <c r="E513" s="86"/>
      <c r="F513" s="47"/>
      <c r="G513" s="47"/>
      <c r="H513" s="47"/>
      <c r="I513" s="47"/>
      <c r="J513" s="47"/>
      <c r="K513" s="47"/>
      <c r="L513" s="86"/>
      <c r="M513" s="86"/>
      <c r="O513" s="86"/>
      <c r="P513" s="86"/>
    </row>
    <row r="514">
      <c r="C514" s="85"/>
      <c r="D514" s="85"/>
      <c r="E514" s="86"/>
      <c r="F514" s="47"/>
      <c r="G514" s="47"/>
      <c r="H514" s="47"/>
      <c r="I514" s="47"/>
      <c r="J514" s="47"/>
      <c r="K514" s="47"/>
      <c r="L514" s="86"/>
      <c r="M514" s="86"/>
      <c r="O514" s="86"/>
      <c r="P514" s="86"/>
    </row>
    <row r="515">
      <c r="C515" s="85"/>
      <c r="D515" s="85"/>
      <c r="E515" s="86"/>
      <c r="F515" s="47"/>
      <c r="G515" s="47"/>
      <c r="H515" s="47"/>
      <c r="I515" s="47"/>
      <c r="J515" s="47"/>
      <c r="K515" s="47"/>
      <c r="L515" s="86"/>
      <c r="M515" s="86"/>
      <c r="O515" s="86"/>
      <c r="P515" s="86"/>
    </row>
    <row r="516">
      <c r="C516" s="85"/>
      <c r="D516" s="85"/>
      <c r="E516" s="86"/>
      <c r="F516" s="47"/>
      <c r="G516" s="47"/>
      <c r="H516" s="47"/>
      <c r="I516" s="47"/>
      <c r="J516" s="47"/>
      <c r="K516" s="47"/>
      <c r="L516" s="86"/>
      <c r="M516" s="86"/>
      <c r="O516" s="86"/>
      <c r="P516" s="86"/>
    </row>
    <row r="517">
      <c r="C517" s="85"/>
      <c r="D517" s="85"/>
      <c r="E517" s="86"/>
      <c r="F517" s="47"/>
      <c r="G517" s="47"/>
      <c r="H517" s="47"/>
      <c r="I517" s="47"/>
      <c r="J517" s="47"/>
      <c r="K517" s="47"/>
      <c r="L517" s="86"/>
      <c r="M517" s="86"/>
      <c r="O517" s="86"/>
      <c r="P517" s="86"/>
    </row>
    <row r="518">
      <c r="C518" s="85"/>
      <c r="D518" s="85"/>
      <c r="E518" s="86"/>
      <c r="F518" s="47"/>
      <c r="G518" s="47"/>
      <c r="H518" s="47"/>
      <c r="I518" s="47"/>
      <c r="J518" s="47"/>
      <c r="K518" s="47"/>
      <c r="L518" s="86"/>
      <c r="M518" s="86"/>
      <c r="O518" s="86"/>
      <c r="P518" s="86"/>
    </row>
    <row r="519">
      <c r="C519" s="85"/>
      <c r="D519" s="85"/>
      <c r="E519" s="86"/>
      <c r="F519" s="47"/>
      <c r="G519" s="47"/>
      <c r="H519" s="47"/>
      <c r="I519" s="47"/>
      <c r="J519" s="47"/>
      <c r="K519" s="47"/>
      <c r="L519" s="86"/>
      <c r="M519" s="86"/>
      <c r="O519" s="86"/>
      <c r="P519" s="86"/>
    </row>
    <row r="520">
      <c r="C520" s="85"/>
      <c r="D520" s="85"/>
      <c r="E520" s="86"/>
      <c r="F520" s="47"/>
      <c r="G520" s="47"/>
      <c r="H520" s="47"/>
      <c r="I520" s="47"/>
      <c r="J520" s="47"/>
      <c r="K520" s="47"/>
      <c r="L520" s="86"/>
      <c r="M520" s="86"/>
      <c r="O520" s="86"/>
      <c r="P520" s="86"/>
    </row>
    <row r="521">
      <c r="C521" s="85"/>
      <c r="D521" s="85"/>
      <c r="E521" s="86"/>
      <c r="F521" s="47"/>
      <c r="G521" s="47"/>
      <c r="H521" s="47"/>
      <c r="I521" s="47"/>
      <c r="J521" s="47"/>
      <c r="K521" s="47"/>
      <c r="L521" s="86"/>
      <c r="M521" s="86"/>
      <c r="O521" s="86"/>
      <c r="P521" s="86"/>
    </row>
    <row r="522">
      <c r="C522" s="85"/>
      <c r="D522" s="85"/>
      <c r="E522" s="86"/>
      <c r="F522" s="47"/>
      <c r="G522" s="47"/>
      <c r="H522" s="47"/>
      <c r="I522" s="47"/>
      <c r="J522" s="47"/>
      <c r="K522" s="47"/>
      <c r="L522" s="86"/>
      <c r="M522" s="86"/>
      <c r="O522" s="86"/>
      <c r="P522" s="86"/>
    </row>
    <row r="523">
      <c r="C523" s="85"/>
      <c r="D523" s="85"/>
      <c r="E523" s="86"/>
      <c r="F523" s="47"/>
      <c r="G523" s="47"/>
      <c r="H523" s="47"/>
      <c r="I523" s="47"/>
      <c r="J523" s="47"/>
      <c r="K523" s="47"/>
      <c r="L523" s="86"/>
      <c r="M523" s="86"/>
      <c r="O523" s="86"/>
      <c r="P523" s="86"/>
    </row>
    <row r="524">
      <c r="C524" s="85"/>
      <c r="D524" s="85"/>
      <c r="E524" s="86"/>
      <c r="F524" s="47"/>
      <c r="G524" s="47"/>
      <c r="H524" s="47"/>
      <c r="I524" s="47"/>
      <c r="J524" s="47"/>
      <c r="K524" s="47"/>
      <c r="L524" s="86"/>
      <c r="M524" s="86"/>
      <c r="O524" s="86"/>
      <c r="P524" s="86"/>
    </row>
    <row r="525">
      <c r="C525" s="85"/>
      <c r="D525" s="85"/>
      <c r="E525" s="86"/>
      <c r="F525" s="47"/>
      <c r="G525" s="47"/>
      <c r="H525" s="47"/>
      <c r="I525" s="47"/>
      <c r="J525" s="47"/>
      <c r="K525" s="47"/>
      <c r="L525" s="86"/>
      <c r="M525" s="86"/>
      <c r="O525" s="86"/>
      <c r="P525" s="86"/>
    </row>
    <row r="526">
      <c r="C526" s="85"/>
      <c r="D526" s="85"/>
      <c r="E526" s="86"/>
      <c r="F526" s="47"/>
      <c r="G526" s="47"/>
      <c r="H526" s="47"/>
      <c r="I526" s="47"/>
      <c r="J526" s="47"/>
      <c r="K526" s="47"/>
      <c r="L526" s="86"/>
      <c r="M526" s="86"/>
      <c r="O526" s="86"/>
      <c r="P526" s="86"/>
    </row>
    <row r="527">
      <c r="C527" s="85"/>
      <c r="D527" s="85"/>
      <c r="E527" s="86"/>
      <c r="F527" s="47"/>
      <c r="G527" s="47"/>
      <c r="H527" s="47"/>
      <c r="I527" s="47"/>
      <c r="J527" s="47"/>
      <c r="K527" s="47"/>
      <c r="L527" s="86"/>
      <c r="M527" s="86"/>
      <c r="O527" s="86"/>
      <c r="P527" s="86"/>
    </row>
    <row r="528">
      <c r="C528" s="85"/>
      <c r="D528" s="85"/>
      <c r="E528" s="86"/>
      <c r="F528" s="47"/>
      <c r="G528" s="47"/>
      <c r="H528" s="47"/>
      <c r="I528" s="47"/>
      <c r="J528" s="47"/>
      <c r="K528" s="47"/>
      <c r="L528" s="86"/>
      <c r="M528" s="86"/>
      <c r="O528" s="86"/>
      <c r="P528" s="86"/>
    </row>
    <row r="529">
      <c r="C529" s="85"/>
      <c r="D529" s="85"/>
      <c r="E529" s="86"/>
      <c r="F529" s="47"/>
      <c r="G529" s="47"/>
      <c r="H529" s="47"/>
      <c r="I529" s="47"/>
      <c r="J529" s="47"/>
      <c r="K529" s="47"/>
      <c r="L529" s="86"/>
      <c r="M529" s="86"/>
      <c r="O529" s="86"/>
      <c r="P529" s="86"/>
    </row>
    <row r="530">
      <c r="C530" s="85"/>
      <c r="D530" s="85"/>
      <c r="E530" s="86"/>
      <c r="F530" s="47"/>
      <c r="G530" s="47"/>
      <c r="H530" s="47"/>
      <c r="I530" s="47"/>
      <c r="J530" s="47"/>
      <c r="K530" s="47"/>
      <c r="L530" s="86"/>
      <c r="M530" s="86"/>
      <c r="O530" s="86"/>
      <c r="P530" s="86"/>
    </row>
    <row r="531">
      <c r="C531" s="85"/>
      <c r="D531" s="85"/>
      <c r="E531" s="86"/>
      <c r="F531" s="47"/>
      <c r="G531" s="47"/>
      <c r="H531" s="47"/>
      <c r="I531" s="47"/>
      <c r="J531" s="47"/>
      <c r="K531" s="47"/>
      <c r="L531" s="86"/>
      <c r="M531" s="86"/>
      <c r="O531" s="86"/>
      <c r="P531" s="86"/>
    </row>
    <row r="532">
      <c r="C532" s="85"/>
      <c r="D532" s="85"/>
      <c r="E532" s="86"/>
      <c r="F532" s="47"/>
      <c r="G532" s="47"/>
      <c r="H532" s="47"/>
      <c r="I532" s="47"/>
      <c r="J532" s="47"/>
      <c r="K532" s="47"/>
      <c r="L532" s="86"/>
      <c r="M532" s="86"/>
      <c r="O532" s="86"/>
      <c r="P532" s="86"/>
    </row>
    <row r="533">
      <c r="C533" s="85"/>
      <c r="D533" s="85"/>
      <c r="E533" s="86"/>
      <c r="F533" s="47"/>
      <c r="G533" s="47"/>
      <c r="H533" s="47"/>
      <c r="I533" s="47"/>
      <c r="J533" s="47"/>
      <c r="K533" s="47"/>
      <c r="L533" s="86"/>
      <c r="M533" s="86"/>
      <c r="O533" s="86"/>
      <c r="P533" s="86"/>
    </row>
    <row r="534">
      <c r="C534" s="85"/>
      <c r="D534" s="85"/>
      <c r="E534" s="86"/>
      <c r="F534" s="47"/>
      <c r="G534" s="47"/>
      <c r="H534" s="47"/>
      <c r="I534" s="47"/>
      <c r="J534" s="47"/>
      <c r="K534" s="47"/>
      <c r="L534" s="86"/>
      <c r="M534" s="86"/>
      <c r="O534" s="86"/>
      <c r="P534" s="86"/>
    </row>
    <row r="535">
      <c r="C535" s="85"/>
      <c r="D535" s="85"/>
      <c r="E535" s="86"/>
      <c r="F535" s="47"/>
      <c r="G535" s="47"/>
      <c r="H535" s="47"/>
      <c r="I535" s="47"/>
      <c r="J535" s="47"/>
      <c r="K535" s="47"/>
      <c r="L535" s="86"/>
      <c r="M535" s="86"/>
      <c r="O535" s="86"/>
      <c r="P535" s="86"/>
    </row>
    <row r="536">
      <c r="C536" s="85"/>
      <c r="D536" s="85"/>
      <c r="E536" s="86"/>
      <c r="F536" s="47"/>
      <c r="G536" s="47"/>
      <c r="H536" s="47"/>
      <c r="I536" s="47"/>
      <c r="J536" s="47"/>
      <c r="K536" s="47"/>
      <c r="L536" s="86"/>
      <c r="M536" s="86"/>
      <c r="O536" s="86"/>
      <c r="P536" s="86"/>
    </row>
    <row r="537">
      <c r="C537" s="85"/>
      <c r="D537" s="85"/>
      <c r="E537" s="86"/>
      <c r="F537" s="47"/>
      <c r="G537" s="47"/>
      <c r="H537" s="47"/>
      <c r="I537" s="47"/>
      <c r="J537" s="47"/>
      <c r="K537" s="47"/>
      <c r="L537" s="86"/>
      <c r="M537" s="86"/>
      <c r="O537" s="86"/>
      <c r="P537" s="86"/>
    </row>
    <row r="538">
      <c r="C538" s="85"/>
      <c r="D538" s="85"/>
      <c r="E538" s="86"/>
      <c r="F538" s="47"/>
      <c r="G538" s="47"/>
      <c r="H538" s="47"/>
      <c r="I538" s="47"/>
      <c r="J538" s="47"/>
      <c r="K538" s="47"/>
      <c r="L538" s="86"/>
      <c r="M538" s="86"/>
      <c r="O538" s="86"/>
      <c r="P538" s="86"/>
    </row>
    <row r="539">
      <c r="C539" s="85"/>
      <c r="D539" s="85"/>
      <c r="E539" s="86"/>
      <c r="F539" s="47"/>
      <c r="G539" s="47"/>
      <c r="H539" s="47"/>
      <c r="I539" s="47"/>
      <c r="J539" s="47"/>
      <c r="K539" s="47"/>
      <c r="L539" s="86"/>
      <c r="M539" s="86"/>
      <c r="O539" s="86"/>
      <c r="P539" s="86"/>
    </row>
    <row r="540">
      <c r="C540" s="85"/>
      <c r="D540" s="85"/>
      <c r="E540" s="86"/>
      <c r="F540" s="47"/>
      <c r="G540" s="47"/>
      <c r="H540" s="47"/>
      <c r="I540" s="47"/>
      <c r="J540" s="47"/>
      <c r="K540" s="47"/>
      <c r="L540" s="86"/>
      <c r="M540" s="86"/>
      <c r="O540" s="86"/>
      <c r="P540" s="86"/>
    </row>
    <row r="541">
      <c r="C541" s="85"/>
      <c r="D541" s="85"/>
      <c r="E541" s="86"/>
      <c r="F541" s="47"/>
      <c r="G541" s="47"/>
      <c r="H541" s="47"/>
      <c r="I541" s="47"/>
      <c r="J541" s="47"/>
      <c r="K541" s="47"/>
      <c r="L541" s="86"/>
      <c r="M541" s="86"/>
      <c r="O541" s="86"/>
      <c r="P541" s="86"/>
    </row>
    <row r="542">
      <c r="C542" s="85"/>
      <c r="D542" s="85"/>
      <c r="E542" s="86"/>
      <c r="F542" s="47"/>
      <c r="G542" s="47"/>
      <c r="H542" s="47"/>
      <c r="I542" s="47"/>
      <c r="J542" s="47"/>
      <c r="K542" s="47"/>
      <c r="L542" s="86"/>
      <c r="M542" s="86"/>
      <c r="O542" s="86"/>
      <c r="P542" s="86"/>
    </row>
    <row r="543">
      <c r="C543" s="85"/>
      <c r="D543" s="85"/>
      <c r="E543" s="86"/>
      <c r="F543" s="47"/>
      <c r="G543" s="47"/>
      <c r="H543" s="47"/>
      <c r="I543" s="47"/>
      <c r="J543" s="47"/>
      <c r="K543" s="47"/>
      <c r="L543" s="86"/>
      <c r="M543" s="86"/>
      <c r="O543" s="86"/>
      <c r="P543" s="86"/>
    </row>
    <row r="544">
      <c r="C544" s="85"/>
      <c r="D544" s="85"/>
      <c r="E544" s="86"/>
      <c r="F544" s="47"/>
      <c r="G544" s="47"/>
      <c r="H544" s="47"/>
      <c r="I544" s="47"/>
      <c r="J544" s="47"/>
      <c r="K544" s="47"/>
      <c r="L544" s="86"/>
      <c r="M544" s="86"/>
      <c r="O544" s="86"/>
      <c r="P544" s="86"/>
    </row>
    <row r="545">
      <c r="C545" s="85"/>
      <c r="D545" s="85"/>
      <c r="E545" s="86"/>
      <c r="F545" s="47"/>
      <c r="G545" s="47"/>
      <c r="H545" s="47"/>
      <c r="I545" s="47"/>
      <c r="J545" s="47"/>
      <c r="K545" s="47"/>
      <c r="L545" s="86"/>
      <c r="M545" s="86"/>
      <c r="O545" s="86"/>
      <c r="P545" s="86"/>
    </row>
    <row r="546">
      <c r="C546" s="85"/>
      <c r="D546" s="85"/>
      <c r="E546" s="86"/>
      <c r="F546" s="47"/>
      <c r="G546" s="47"/>
      <c r="H546" s="47"/>
      <c r="I546" s="47"/>
      <c r="J546" s="47"/>
      <c r="K546" s="47"/>
      <c r="L546" s="86"/>
      <c r="M546" s="86"/>
      <c r="O546" s="86"/>
      <c r="P546" s="86"/>
    </row>
    <row r="547">
      <c r="C547" s="85"/>
      <c r="D547" s="85"/>
      <c r="E547" s="86"/>
      <c r="F547" s="47"/>
      <c r="G547" s="47"/>
      <c r="H547" s="47"/>
      <c r="I547" s="47"/>
      <c r="J547" s="47"/>
      <c r="K547" s="47"/>
      <c r="L547" s="86"/>
      <c r="M547" s="86"/>
      <c r="O547" s="86"/>
      <c r="P547" s="86"/>
    </row>
    <row r="548">
      <c r="C548" s="85"/>
      <c r="D548" s="85"/>
      <c r="E548" s="86"/>
      <c r="F548" s="47"/>
      <c r="G548" s="47"/>
      <c r="H548" s="47"/>
      <c r="I548" s="47"/>
      <c r="J548" s="47"/>
      <c r="K548" s="47"/>
      <c r="L548" s="86"/>
      <c r="M548" s="86"/>
      <c r="O548" s="86"/>
      <c r="P548" s="86"/>
    </row>
    <row r="549">
      <c r="C549" s="85"/>
      <c r="D549" s="85"/>
      <c r="E549" s="86"/>
      <c r="F549" s="47"/>
      <c r="G549" s="47"/>
      <c r="H549" s="47"/>
      <c r="I549" s="47"/>
      <c r="J549" s="47"/>
      <c r="K549" s="47"/>
      <c r="L549" s="86"/>
      <c r="M549" s="86"/>
      <c r="O549" s="86"/>
      <c r="P549" s="86"/>
    </row>
    <row r="550">
      <c r="C550" s="85"/>
      <c r="D550" s="85"/>
      <c r="E550" s="86"/>
      <c r="F550" s="47"/>
      <c r="G550" s="47"/>
      <c r="H550" s="47"/>
      <c r="I550" s="47"/>
      <c r="J550" s="47"/>
      <c r="K550" s="47"/>
      <c r="L550" s="86"/>
      <c r="M550" s="86"/>
      <c r="O550" s="86"/>
      <c r="P550" s="86"/>
    </row>
    <row r="551">
      <c r="C551" s="85"/>
      <c r="D551" s="85"/>
      <c r="E551" s="86"/>
      <c r="F551" s="47"/>
      <c r="G551" s="47"/>
      <c r="H551" s="47"/>
      <c r="I551" s="47"/>
      <c r="J551" s="47"/>
      <c r="K551" s="47"/>
      <c r="L551" s="86"/>
      <c r="M551" s="86"/>
      <c r="O551" s="86"/>
      <c r="P551" s="86"/>
    </row>
    <row r="552">
      <c r="C552" s="85"/>
      <c r="D552" s="85"/>
      <c r="E552" s="86"/>
      <c r="F552" s="47"/>
      <c r="G552" s="47"/>
      <c r="H552" s="47"/>
      <c r="I552" s="47"/>
      <c r="J552" s="47"/>
      <c r="K552" s="47"/>
      <c r="L552" s="86"/>
      <c r="M552" s="86"/>
      <c r="O552" s="86"/>
      <c r="P552" s="86"/>
    </row>
    <row r="553">
      <c r="C553" s="85"/>
      <c r="D553" s="85"/>
      <c r="E553" s="86"/>
      <c r="F553" s="47"/>
      <c r="G553" s="47"/>
      <c r="H553" s="47"/>
      <c r="I553" s="47"/>
      <c r="J553" s="47"/>
      <c r="K553" s="47"/>
      <c r="L553" s="86"/>
      <c r="M553" s="86"/>
      <c r="O553" s="86"/>
      <c r="P553" s="86"/>
    </row>
    <row r="554">
      <c r="C554" s="85"/>
      <c r="D554" s="85"/>
      <c r="E554" s="86"/>
      <c r="F554" s="47"/>
      <c r="G554" s="47"/>
      <c r="H554" s="47"/>
      <c r="I554" s="47"/>
      <c r="J554" s="47"/>
      <c r="K554" s="47"/>
      <c r="L554" s="86"/>
      <c r="M554" s="86"/>
      <c r="O554" s="86"/>
      <c r="P554" s="86"/>
    </row>
    <row r="555">
      <c r="C555" s="85"/>
      <c r="D555" s="85"/>
      <c r="E555" s="86"/>
      <c r="F555" s="47"/>
      <c r="G555" s="47"/>
      <c r="H555" s="47"/>
      <c r="I555" s="47"/>
      <c r="J555" s="47"/>
      <c r="K555" s="47"/>
      <c r="L555" s="86"/>
      <c r="M555" s="86"/>
      <c r="O555" s="86"/>
      <c r="P555" s="86"/>
    </row>
    <row r="556">
      <c r="C556" s="85"/>
      <c r="D556" s="85"/>
      <c r="E556" s="86"/>
      <c r="F556" s="47"/>
      <c r="G556" s="47"/>
      <c r="H556" s="47"/>
      <c r="I556" s="47"/>
      <c r="J556" s="47"/>
      <c r="K556" s="47"/>
      <c r="L556" s="86"/>
      <c r="M556" s="86"/>
      <c r="O556" s="86"/>
      <c r="P556" s="86"/>
    </row>
    <row r="557">
      <c r="C557" s="85"/>
      <c r="D557" s="85"/>
      <c r="E557" s="86"/>
      <c r="F557" s="47"/>
      <c r="G557" s="47"/>
      <c r="H557" s="47"/>
      <c r="I557" s="47"/>
      <c r="J557" s="47"/>
      <c r="K557" s="47"/>
      <c r="L557" s="86"/>
      <c r="M557" s="86"/>
      <c r="O557" s="86"/>
      <c r="P557" s="86"/>
    </row>
    <row r="558">
      <c r="C558" s="85"/>
      <c r="D558" s="85"/>
      <c r="E558" s="86"/>
      <c r="F558" s="47"/>
      <c r="G558" s="47"/>
      <c r="H558" s="47"/>
      <c r="I558" s="47"/>
      <c r="J558" s="47"/>
      <c r="K558" s="47"/>
      <c r="L558" s="86"/>
      <c r="M558" s="86"/>
      <c r="O558" s="86"/>
      <c r="P558" s="86"/>
    </row>
    <row r="559">
      <c r="C559" s="85"/>
      <c r="D559" s="85"/>
      <c r="E559" s="86"/>
      <c r="F559" s="47"/>
      <c r="G559" s="47"/>
      <c r="H559" s="47"/>
      <c r="I559" s="47"/>
      <c r="J559" s="47"/>
      <c r="K559" s="47"/>
      <c r="L559" s="86"/>
      <c r="M559" s="86"/>
      <c r="O559" s="86"/>
      <c r="P559" s="86"/>
    </row>
    <row r="560">
      <c r="C560" s="85"/>
      <c r="D560" s="85"/>
      <c r="E560" s="86"/>
      <c r="F560" s="47"/>
      <c r="G560" s="47"/>
      <c r="H560" s="47"/>
      <c r="I560" s="47"/>
      <c r="J560" s="47"/>
      <c r="K560" s="47"/>
      <c r="L560" s="86"/>
      <c r="M560" s="86"/>
      <c r="O560" s="86"/>
      <c r="P560" s="86"/>
    </row>
    <row r="561">
      <c r="C561" s="85"/>
      <c r="D561" s="85"/>
      <c r="E561" s="86"/>
      <c r="F561" s="47"/>
      <c r="G561" s="47"/>
      <c r="H561" s="47"/>
      <c r="I561" s="47"/>
      <c r="J561" s="47"/>
      <c r="K561" s="47"/>
      <c r="L561" s="86"/>
      <c r="M561" s="86"/>
      <c r="O561" s="86"/>
      <c r="P561" s="86"/>
    </row>
    <row r="562">
      <c r="C562" s="85"/>
      <c r="D562" s="85"/>
      <c r="E562" s="86"/>
      <c r="F562" s="47"/>
      <c r="G562" s="47"/>
      <c r="H562" s="47"/>
      <c r="I562" s="47"/>
      <c r="J562" s="47"/>
      <c r="K562" s="47"/>
      <c r="L562" s="86"/>
      <c r="M562" s="86"/>
      <c r="O562" s="86"/>
      <c r="P562" s="86"/>
    </row>
    <row r="563">
      <c r="C563" s="85"/>
      <c r="D563" s="85"/>
      <c r="E563" s="86"/>
      <c r="F563" s="47"/>
      <c r="G563" s="47"/>
      <c r="H563" s="47"/>
      <c r="I563" s="47"/>
      <c r="J563" s="47"/>
      <c r="K563" s="47"/>
      <c r="L563" s="86"/>
      <c r="M563" s="86"/>
      <c r="O563" s="86"/>
      <c r="P563" s="86"/>
    </row>
    <row r="564">
      <c r="C564" s="85"/>
      <c r="D564" s="85"/>
      <c r="E564" s="86"/>
      <c r="F564" s="47"/>
      <c r="G564" s="47"/>
      <c r="H564" s="47"/>
      <c r="I564" s="47"/>
      <c r="J564" s="47"/>
      <c r="K564" s="47"/>
      <c r="L564" s="86"/>
      <c r="M564" s="86"/>
      <c r="O564" s="86"/>
      <c r="P564" s="86"/>
    </row>
    <row r="565">
      <c r="C565" s="85"/>
      <c r="D565" s="85"/>
      <c r="E565" s="86"/>
      <c r="F565" s="47"/>
      <c r="G565" s="47"/>
      <c r="H565" s="47"/>
      <c r="I565" s="47"/>
      <c r="J565" s="47"/>
      <c r="K565" s="47"/>
      <c r="L565" s="86"/>
      <c r="M565" s="86"/>
      <c r="O565" s="86"/>
      <c r="P565" s="86"/>
    </row>
    <row r="566">
      <c r="C566" s="85"/>
      <c r="D566" s="85"/>
      <c r="E566" s="86"/>
      <c r="F566" s="47"/>
      <c r="G566" s="47"/>
      <c r="H566" s="47"/>
      <c r="I566" s="47"/>
      <c r="J566" s="47"/>
      <c r="K566" s="47"/>
      <c r="L566" s="86"/>
      <c r="M566" s="86"/>
      <c r="O566" s="86"/>
      <c r="P566" s="86"/>
    </row>
    <row r="567">
      <c r="C567" s="85"/>
      <c r="D567" s="85"/>
      <c r="E567" s="86"/>
      <c r="F567" s="47"/>
      <c r="G567" s="47"/>
      <c r="H567" s="47"/>
      <c r="I567" s="47"/>
      <c r="J567" s="47"/>
      <c r="K567" s="47"/>
      <c r="L567" s="86"/>
      <c r="M567" s="86"/>
      <c r="O567" s="86"/>
      <c r="P567" s="86"/>
    </row>
    <row r="568">
      <c r="C568" s="85"/>
      <c r="D568" s="85"/>
      <c r="E568" s="86"/>
      <c r="F568" s="47"/>
      <c r="G568" s="47"/>
      <c r="H568" s="47"/>
      <c r="I568" s="47"/>
      <c r="J568" s="47"/>
      <c r="K568" s="47"/>
      <c r="L568" s="86"/>
      <c r="M568" s="86"/>
      <c r="O568" s="86"/>
      <c r="P568" s="86"/>
    </row>
    <row r="569">
      <c r="C569" s="85"/>
      <c r="D569" s="85"/>
      <c r="E569" s="86"/>
      <c r="F569" s="47"/>
      <c r="G569" s="47"/>
      <c r="H569" s="47"/>
      <c r="I569" s="47"/>
      <c r="J569" s="47"/>
      <c r="K569" s="47"/>
      <c r="L569" s="86"/>
      <c r="M569" s="86"/>
      <c r="O569" s="86"/>
      <c r="P569" s="86"/>
    </row>
    <row r="570">
      <c r="C570" s="85"/>
      <c r="D570" s="85"/>
      <c r="E570" s="86"/>
      <c r="F570" s="47"/>
      <c r="G570" s="47"/>
      <c r="H570" s="47"/>
      <c r="I570" s="47"/>
      <c r="J570" s="47"/>
      <c r="K570" s="47"/>
      <c r="L570" s="86"/>
      <c r="M570" s="86"/>
      <c r="O570" s="86"/>
      <c r="P570" s="86"/>
    </row>
    <row r="571">
      <c r="C571" s="85"/>
      <c r="D571" s="85"/>
      <c r="E571" s="86"/>
      <c r="F571" s="47"/>
      <c r="G571" s="47"/>
      <c r="H571" s="47"/>
      <c r="I571" s="47"/>
      <c r="J571" s="47"/>
      <c r="K571" s="47"/>
      <c r="L571" s="86"/>
      <c r="M571" s="86"/>
      <c r="O571" s="86"/>
      <c r="P571" s="86"/>
    </row>
    <row r="572">
      <c r="C572" s="85"/>
      <c r="D572" s="85"/>
      <c r="E572" s="86"/>
      <c r="F572" s="47"/>
      <c r="G572" s="47"/>
      <c r="H572" s="47"/>
      <c r="I572" s="47"/>
      <c r="J572" s="47"/>
      <c r="K572" s="47"/>
      <c r="L572" s="86"/>
      <c r="M572" s="86"/>
      <c r="O572" s="86"/>
      <c r="P572" s="86"/>
    </row>
    <row r="573">
      <c r="C573" s="85"/>
      <c r="D573" s="85"/>
      <c r="E573" s="86"/>
      <c r="F573" s="47"/>
      <c r="G573" s="47"/>
      <c r="H573" s="47"/>
      <c r="I573" s="47"/>
      <c r="J573" s="47"/>
      <c r="K573" s="47"/>
      <c r="L573" s="86"/>
      <c r="M573" s="86"/>
      <c r="O573" s="86"/>
      <c r="P573" s="86"/>
    </row>
    <row r="574">
      <c r="C574" s="85"/>
      <c r="D574" s="85"/>
      <c r="E574" s="86"/>
      <c r="F574" s="47"/>
      <c r="G574" s="47"/>
      <c r="H574" s="47"/>
      <c r="I574" s="47"/>
      <c r="J574" s="47"/>
      <c r="K574" s="47"/>
      <c r="L574" s="86"/>
      <c r="M574" s="86"/>
      <c r="O574" s="86"/>
      <c r="P574" s="86"/>
    </row>
    <row r="575">
      <c r="C575" s="85"/>
      <c r="D575" s="85"/>
      <c r="E575" s="86"/>
      <c r="F575" s="47"/>
      <c r="G575" s="47"/>
      <c r="H575" s="47"/>
      <c r="I575" s="47"/>
      <c r="J575" s="47"/>
      <c r="K575" s="47"/>
      <c r="L575" s="86"/>
      <c r="M575" s="86"/>
      <c r="O575" s="86"/>
      <c r="P575" s="86"/>
    </row>
    <row r="576">
      <c r="C576" s="85"/>
      <c r="D576" s="85"/>
      <c r="E576" s="86"/>
      <c r="F576" s="47"/>
      <c r="G576" s="47"/>
      <c r="H576" s="47"/>
      <c r="I576" s="47"/>
      <c r="J576" s="47"/>
      <c r="K576" s="47"/>
      <c r="L576" s="86"/>
      <c r="M576" s="86"/>
      <c r="O576" s="86"/>
      <c r="P576" s="86"/>
    </row>
    <row r="577">
      <c r="C577" s="85"/>
      <c r="D577" s="85"/>
      <c r="E577" s="86"/>
      <c r="F577" s="47"/>
      <c r="G577" s="47"/>
      <c r="H577" s="47"/>
      <c r="I577" s="47"/>
      <c r="J577" s="47"/>
      <c r="K577" s="47"/>
      <c r="L577" s="86"/>
      <c r="M577" s="86"/>
      <c r="O577" s="86"/>
      <c r="P577" s="86"/>
    </row>
    <row r="578">
      <c r="C578" s="85"/>
      <c r="D578" s="85"/>
      <c r="E578" s="86"/>
      <c r="F578" s="47"/>
      <c r="G578" s="47"/>
      <c r="H578" s="47"/>
      <c r="I578" s="47"/>
      <c r="J578" s="47"/>
      <c r="K578" s="47"/>
      <c r="L578" s="86"/>
      <c r="M578" s="86"/>
      <c r="O578" s="86"/>
      <c r="P578" s="86"/>
    </row>
    <row r="579">
      <c r="C579" s="85"/>
      <c r="D579" s="85"/>
      <c r="E579" s="86"/>
      <c r="F579" s="47"/>
      <c r="G579" s="47"/>
      <c r="H579" s="47"/>
      <c r="I579" s="47"/>
      <c r="J579" s="47"/>
      <c r="K579" s="47"/>
      <c r="L579" s="86"/>
      <c r="M579" s="86"/>
      <c r="O579" s="86"/>
      <c r="P579" s="86"/>
    </row>
    <row r="580">
      <c r="C580" s="85"/>
      <c r="D580" s="85"/>
      <c r="E580" s="86"/>
      <c r="F580" s="47"/>
      <c r="G580" s="47"/>
      <c r="H580" s="47"/>
      <c r="I580" s="47"/>
      <c r="J580" s="47"/>
      <c r="K580" s="47"/>
      <c r="L580" s="86"/>
      <c r="M580" s="86"/>
      <c r="O580" s="86"/>
      <c r="P580" s="86"/>
    </row>
    <row r="581">
      <c r="C581" s="85"/>
      <c r="D581" s="85"/>
      <c r="E581" s="86"/>
      <c r="F581" s="47"/>
      <c r="G581" s="47"/>
      <c r="H581" s="47"/>
      <c r="I581" s="47"/>
      <c r="J581" s="47"/>
      <c r="K581" s="47"/>
      <c r="L581" s="86"/>
      <c r="M581" s="86"/>
      <c r="O581" s="86"/>
      <c r="P581" s="86"/>
    </row>
    <row r="582">
      <c r="C582" s="85"/>
      <c r="D582" s="85"/>
      <c r="E582" s="86"/>
      <c r="F582" s="47"/>
      <c r="G582" s="47"/>
      <c r="H582" s="47"/>
      <c r="I582" s="47"/>
      <c r="J582" s="47"/>
      <c r="K582" s="47"/>
      <c r="L582" s="86"/>
      <c r="M582" s="86"/>
      <c r="O582" s="86"/>
      <c r="P582" s="86"/>
    </row>
    <row r="583">
      <c r="C583" s="85"/>
      <c r="D583" s="85"/>
      <c r="E583" s="86"/>
      <c r="F583" s="47"/>
      <c r="G583" s="47"/>
      <c r="H583" s="47"/>
      <c r="I583" s="47"/>
      <c r="J583" s="47"/>
      <c r="K583" s="47"/>
      <c r="L583" s="86"/>
      <c r="M583" s="86"/>
      <c r="O583" s="86"/>
      <c r="P583" s="86"/>
    </row>
    <row r="584">
      <c r="C584" s="85"/>
      <c r="D584" s="85"/>
      <c r="E584" s="86"/>
      <c r="F584" s="47"/>
      <c r="G584" s="47"/>
      <c r="H584" s="47"/>
      <c r="I584" s="47"/>
      <c r="J584" s="47"/>
      <c r="K584" s="47"/>
      <c r="L584" s="86"/>
      <c r="M584" s="86"/>
      <c r="O584" s="86"/>
      <c r="P584" s="86"/>
    </row>
    <row r="585">
      <c r="C585" s="85"/>
      <c r="D585" s="85"/>
      <c r="E585" s="86"/>
      <c r="F585" s="47"/>
      <c r="G585" s="47"/>
      <c r="H585" s="47"/>
      <c r="I585" s="47"/>
      <c r="J585" s="47"/>
      <c r="K585" s="47"/>
      <c r="L585" s="86"/>
      <c r="M585" s="86"/>
      <c r="O585" s="86"/>
      <c r="P585" s="86"/>
    </row>
    <row r="586">
      <c r="C586" s="85"/>
      <c r="D586" s="85"/>
      <c r="E586" s="86"/>
      <c r="F586" s="47"/>
      <c r="G586" s="47"/>
      <c r="H586" s="47"/>
      <c r="I586" s="47"/>
      <c r="J586" s="47"/>
      <c r="K586" s="47"/>
      <c r="L586" s="86"/>
      <c r="M586" s="86"/>
      <c r="O586" s="86"/>
      <c r="P586" s="86"/>
    </row>
    <row r="587">
      <c r="C587" s="85"/>
      <c r="D587" s="85"/>
      <c r="E587" s="86"/>
      <c r="F587" s="47"/>
      <c r="G587" s="47"/>
      <c r="H587" s="47"/>
      <c r="I587" s="47"/>
      <c r="J587" s="47"/>
      <c r="K587" s="47"/>
      <c r="L587" s="86"/>
      <c r="M587" s="86"/>
      <c r="O587" s="86"/>
      <c r="P587" s="86"/>
    </row>
    <row r="588">
      <c r="C588" s="85"/>
      <c r="D588" s="85"/>
      <c r="E588" s="86"/>
      <c r="F588" s="47"/>
      <c r="G588" s="47"/>
      <c r="H588" s="47"/>
      <c r="I588" s="47"/>
      <c r="J588" s="47"/>
      <c r="K588" s="47"/>
      <c r="L588" s="86"/>
      <c r="M588" s="86"/>
      <c r="O588" s="86"/>
      <c r="P588" s="86"/>
    </row>
    <row r="589">
      <c r="C589" s="85"/>
      <c r="D589" s="85"/>
      <c r="E589" s="86"/>
      <c r="F589" s="47"/>
      <c r="G589" s="47"/>
      <c r="H589" s="47"/>
      <c r="I589" s="47"/>
      <c r="J589" s="47"/>
      <c r="K589" s="47"/>
      <c r="L589" s="86"/>
      <c r="M589" s="86"/>
      <c r="O589" s="86"/>
      <c r="P589" s="86"/>
    </row>
    <row r="590">
      <c r="C590" s="85"/>
      <c r="D590" s="85"/>
      <c r="E590" s="86"/>
      <c r="F590" s="47"/>
      <c r="G590" s="47"/>
      <c r="H590" s="47"/>
      <c r="I590" s="47"/>
      <c r="J590" s="47"/>
      <c r="K590" s="47"/>
      <c r="L590" s="86"/>
      <c r="M590" s="86"/>
      <c r="O590" s="86"/>
      <c r="P590" s="86"/>
    </row>
    <row r="591">
      <c r="C591" s="85"/>
      <c r="D591" s="85"/>
      <c r="E591" s="86"/>
      <c r="F591" s="47"/>
      <c r="G591" s="47"/>
      <c r="H591" s="47"/>
      <c r="I591" s="47"/>
      <c r="J591" s="47"/>
      <c r="K591" s="47"/>
      <c r="L591" s="86"/>
      <c r="M591" s="86"/>
      <c r="O591" s="86"/>
      <c r="P591" s="86"/>
    </row>
    <row r="592">
      <c r="C592" s="85"/>
      <c r="D592" s="85"/>
      <c r="E592" s="86"/>
      <c r="F592" s="47"/>
      <c r="G592" s="47"/>
      <c r="H592" s="47"/>
      <c r="I592" s="47"/>
      <c r="J592" s="47"/>
      <c r="K592" s="47"/>
      <c r="L592" s="86"/>
      <c r="M592" s="86"/>
      <c r="O592" s="86"/>
      <c r="P592" s="86"/>
    </row>
    <row r="593">
      <c r="C593" s="85"/>
      <c r="D593" s="85"/>
      <c r="E593" s="86"/>
      <c r="F593" s="47"/>
      <c r="G593" s="47"/>
      <c r="H593" s="47"/>
      <c r="I593" s="47"/>
      <c r="J593" s="47"/>
      <c r="K593" s="47"/>
      <c r="L593" s="86"/>
      <c r="M593" s="86"/>
      <c r="O593" s="86"/>
      <c r="P593" s="86"/>
    </row>
    <row r="594">
      <c r="C594" s="85"/>
      <c r="D594" s="85"/>
      <c r="E594" s="86"/>
      <c r="F594" s="47"/>
      <c r="G594" s="47"/>
      <c r="H594" s="47"/>
      <c r="I594" s="47"/>
      <c r="J594" s="47"/>
      <c r="K594" s="47"/>
      <c r="L594" s="86"/>
      <c r="M594" s="86"/>
      <c r="O594" s="86"/>
      <c r="P594" s="86"/>
    </row>
    <row r="595">
      <c r="C595" s="85"/>
      <c r="D595" s="85"/>
      <c r="E595" s="86"/>
      <c r="F595" s="47"/>
      <c r="G595" s="47"/>
      <c r="H595" s="47"/>
      <c r="I595" s="47"/>
      <c r="J595" s="47"/>
      <c r="K595" s="47"/>
      <c r="L595" s="86"/>
      <c r="M595" s="86"/>
      <c r="O595" s="86"/>
      <c r="P595" s="86"/>
    </row>
    <row r="596">
      <c r="C596" s="85"/>
      <c r="D596" s="85"/>
      <c r="E596" s="86"/>
      <c r="F596" s="47"/>
      <c r="G596" s="47"/>
      <c r="H596" s="47"/>
      <c r="I596" s="47"/>
      <c r="J596" s="47"/>
      <c r="K596" s="47"/>
      <c r="L596" s="86"/>
      <c r="M596" s="86"/>
      <c r="O596" s="86"/>
      <c r="P596" s="86"/>
    </row>
    <row r="597">
      <c r="C597" s="85"/>
      <c r="D597" s="85"/>
      <c r="E597" s="86"/>
      <c r="F597" s="47"/>
      <c r="G597" s="47"/>
      <c r="H597" s="47"/>
      <c r="I597" s="47"/>
      <c r="J597" s="47"/>
      <c r="K597" s="47"/>
      <c r="L597" s="86"/>
      <c r="M597" s="86"/>
      <c r="O597" s="86"/>
      <c r="P597" s="86"/>
    </row>
    <row r="598">
      <c r="C598" s="85"/>
      <c r="D598" s="85"/>
      <c r="E598" s="86"/>
      <c r="F598" s="47"/>
      <c r="G598" s="47"/>
      <c r="H598" s="47"/>
      <c r="I598" s="47"/>
      <c r="J598" s="47"/>
      <c r="K598" s="47"/>
      <c r="L598" s="86"/>
      <c r="M598" s="86"/>
      <c r="O598" s="86"/>
      <c r="P598" s="86"/>
    </row>
    <row r="599">
      <c r="C599" s="85"/>
      <c r="D599" s="85"/>
      <c r="E599" s="86"/>
      <c r="F599" s="47"/>
      <c r="G599" s="47"/>
      <c r="H599" s="47"/>
      <c r="I599" s="47"/>
      <c r="J599" s="47"/>
      <c r="K599" s="47"/>
      <c r="L599" s="86"/>
      <c r="M599" s="86"/>
      <c r="O599" s="86"/>
      <c r="P599" s="86"/>
    </row>
    <row r="600">
      <c r="C600" s="85"/>
      <c r="D600" s="85"/>
      <c r="E600" s="86"/>
      <c r="F600" s="47"/>
      <c r="G600" s="47"/>
      <c r="H600" s="47"/>
      <c r="I600" s="47"/>
      <c r="J600" s="47"/>
      <c r="K600" s="47"/>
      <c r="L600" s="86"/>
      <c r="M600" s="86"/>
      <c r="O600" s="86"/>
      <c r="P600" s="86"/>
    </row>
    <row r="601">
      <c r="C601" s="85"/>
      <c r="D601" s="85"/>
      <c r="E601" s="86"/>
      <c r="F601" s="47"/>
      <c r="G601" s="47"/>
      <c r="H601" s="47"/>
      <c r="I601" s="47"/>
      <c r="J601" s="47"/>
      <c r="K601" s="47"/>
      <c r="L601" s="86"/>
      <c r="M601" s="86"/>
      <c r="O601" s="86"/>
      <c r="P601" s="86"/>
    </row>
    <row r="602">
      <c r="C602" s="85"/>
      <c r="D602" s="85"/>
      <c r="E602" s="86"/>
      <c r="F602" s="47"/>
      <c r="G602" s="47"/>
      <c r="H602" s="47"/>
      <c r="I602" s="47"/>
      <c r="J602" s="47"/>
      <c r="K602" s="47"/>
      <c r="L602" s="86"/>
      <c r="M602" s="86"/>
      <c r="O602" s="86"/>
      <c r="P602" s="86"/>
    </row>
    <row r="603">
      <c r="C603" s="85"/>
      <c r="D603" s="85"/>
      <c r="E603" s="86"/>
      <c r="F603" s="47"/>
      <c r="G603" s="47"/>
      <c r="H603" s="47"/>
      <c r="I603" s="47"/>
      <c r="J603" s="47"/>
      <c r="K603" s="47"/>
      <c r="L603" s="86"/>
      <c r="M603" s="86"/>
      <c r="O603" s="86"/>
      <c r="P603" s="86"/>
    </row>
    <row r="604">
      <c r="C604" s="85"/>
      <c r="D604" s="85"/>
      <c r="E604" s="86"/>
      <c r="F604" s="47"/>
      <c r="G604" s="47"/>
      <c r="H604" s="47"/>
      <c r="I604" s="47"/>
      <c r="J604" s="47"/>
      <c r="K604" s="47"/>
      <c r="L604" s="86"/>
      <c r="M604" s="86"/>
      <c r="O604" s="86"/>
      <c r="P604" s="86"/>
    </row>
    <row r="605">
      <c r="C605" s="85"/>
      <c r="D605" s="85"/>
      <c r="E605" s="86"/>
      <c r="F605" s="47"/>
      <c r="G605" s="47"/>
      <c r="H605" s="47"/>
      <c r="I605" s="47"/>
      <c r="J605" s="47"/>
      <c r="K605" s="47"/>
      <c r="L605" s="86"/>
      <c r="M605" s="86"/>
      <c r="O605" s="86"/>
      <c r="P605" s="86"/>
    </row>
    <row r="606">
      <c r="C606" s="85"/>
      <c r="D606" s="85"/>
      <c r="E606" s="86"/>
      <c r="F606" s="47"/>
      <c r="G606" s="47"/>
      <c r="H606" s="47"/>
      <c r="I606" s="47"/>
      <c r="J606" s="47"/>
      <c r="K606" s="47"/>
      <c r="L606" s="86"/>
      <c r="M606" s="86"/>
      <c r="O606" s="86"/>
      <c r="P606" s="86"/>
    </row>
    <row r="607">
      <c r="C607" s="85"/>
      <c r="D607" s="85"/>
      <c r="E607" s="86"/>
      <c r="F607" s="47"/>
      <c r="G607" s="47"/>
      <c r="H607" s="47"/>
      <c r="I607" s="47"/>
      <c r="J607" s="47"/>
      <c r="K607" s="47"/>
      <c r="L607" s="86"/>
      <c r="M607" s="86"/>
      <c r="O607" s="86"/>
      <c r="P607" s="86"/>
    </row>
    <row r="608">
      <c r="C608" s="85"/>
      <c r="D608" s="85"/>
      <c r="E608" s="86"/>
      <c r="F608" s="47"/>
      <c r="G608" s="47"/>
      <c r="H608" s="47"/>
      <c r="I608" s="47"/>
      <c r="J608" s="47"/>
      <c r="K608" s="47"/>
      <c r="L608" s="86"/>
      <c r="M608" s="86"/>
      <c r="O608" s="86"/>
      <c r="P608" s="86"/>
    </row>
    <row r="609">
      <c r="C609" s="85"/>
      <c r="D609" s="85"/>
      <c r="E609" s="86"/>
      <c r="F609" s="47"/>
      <c r="G609" s="47"/>
      <c r="H609" s="47"/>
      <c r="I609" s="47"/>
      <c r="J609" s="47"/>
      <c r="K609" s="47"/>
      <c r="L609" s="86"/>
      <c r="M609" s="86"/>
      <c r="O609" s="86"/>
      <c r="P609" s="86"/>
    </row>
    <row r="610">
      <c r="C610" s="85"/>
      <c r="D610" s="85"/>
      <c r="E610" s="86"/>
      <c r="F610" s="47"/>
      <c r="G610" s="47"/>
      <c r="H610" s="47"/>
      <c r="I610" s="47"/>
      <c r="J610" s="47"/>
      <c r="K610" s="47"/>
      <c r="L610" s="86"/>
      <c r="M610" s="86"/>
      <c r="O610" s="86"/>
      <c r="P610" s="86"/>
    </row>
    <row r="611">
      <c r="C611" s="85"/>
      <c r="D611" s="85"/>
      <c r="E611" s="86"/>
      <c r="F611" s="47"/>
      <c r="G611" s="47"/>
      <c r="H611" s="47"/>
      <c r="I611" s="47"/>
      <c r="J611" s="47"/>
      <c r="K611" s="47"/>
      <c r="L611" s="86"/>
      <c r="M611" s="86"/>
      <c r="O611" s="86"/>
      <c r="P611" s="86"/>
    </row>
    <row r="612">
      <c r="C612" s="85"/>
      <c r="D612" s="85"/>
      <c r="E612" s="86"/>
      <c r="F612" s="47"/>
      <c r="G612" s="47"/>
      <c r="H612" s="47"/>
      <c r="I612" s="47"/>
      <c r="J612" s="47"/>
      <c r="K612" s="47"/>
      <c r="L612" s="86"/>
      <c r="M612" s="86"/>
      <c r="O612" s="86"/>
      <c r="P612" s="86"/>
    </row>
    <row r="613">
      <c r="C613" s="85"/>
      <c r="D613" s="85"/>
      <c r="E613" s="86"/>
      <c r="F613" s="47"/>
      <c r="G613" s="47"/>
      <c r="H613" s="47"/>
      <c r="I613" s="47"/>
      <c r="J613" s="47"/>
      <c r="K613" s="47"/>
      <c r="L613" s="86"/>
      <c r="M613" s="86"/>
      <c r="O613" s="86"/>
      <c r="P613" s="86"/>
    </row>
    <row r="614">
      <c r="C614" s="85"/>
      <c r="D614" s="85"/>
      <c r="E614" s="86"/>
      <c r="F614" s="47"/>
      <c r="G614" s="47"/>
      <c r="H614" s="47"/>
      <c r="I614" s="47"/>
      <c r="J614" s="47"/>
      <c r="K614" s="47"/>
      <c r="L614" s="86"/>
      <c r="M614" s="86"/>
      <c r="O614" s="86"/>
      <c r="P614" s="86"/>
    </row>
    <row r="615">
      <c r="C615" s="85"/>
      <c r="D615" s="85"/>
      <c r="E615" s="86"/>
      <c r="F615" s="47"/>
      <c r="G615" s="47"/>
      <c r="H615" s="47"/>
      <c r="I615" s="47"/>
      <c r="J615" s="47"/>
      <c r="K615" s="47"/>
      <c r="L615" s="86"/>
      <c r="M615" s="86"/>
      <c r="O615" s="86"/>
      <c r="P615" s="86"/>
    </row>
    <row r="616">
      <c r="C616" s="85"/>
      <c r="D616" s="85"/>
      <c r="E616" s="86"/>
      <c r="F616" s="47"/>
      <c r="G616" s="47"/>
      <c r="H616" s="47"/>
      <c r="I616" s="47"/>
      <c r="J616" s="47"/>
      <c r="K616" s="47"/>
      <c r="L616" s="86"/>
      <c r="M616" s="86"/>
      <c r="O616" s="86"/>
      <c r="P616" s="86"/>
    </row>
    <row r="617">
      <c r="C617" s="85"/>
      <c r="D617" s="85"/>
      <c r="E617" s="86"/>
      <c r="F617" s="47"/>
      <c r="G617" s="47"/>
      <c r="H617" s="47"/>
      <c r="I617" s="47"/>
      <c r="J617" s="47"/>
      <c r="K617" s="47"/>
      <c r="L617" s="86"/>
      <c r="M617" s="86"/>
      <c r="O617" s="86"/>
      <c r="P617" s="86"/>
    </row>
    <row r="618">
      <c r="C618" s="85"/>
      <c r="D618" s="85"/>
      <c r="E618" s="86"/>
      <c r="F618" s="47"/>
      <c r="G618" s="47"/>
      <c r="H618" s="47"/>
      <c r="I618" s="47"/>
      <c r="J618" s="47"/>
      <c r="K618" s="47"/>
      <c r="L618" s="86"/>
      <c r="M618" s="86"/>
      <c r="O618" s="86"/>
      <c r="P618" s="86"/>
    </row>
    <row r="619">
      <c r="C619" s="85"/>
      <c r="D619" s="85"/>
      <c r="E619" s="86"/>
      <c r="F619" s="47"/>
      <c r="G619" s="47"/>
      <c r="H619" s="47"/>
      <c r="I619" s="47"/>
      <c r="J619" s="47"/>
      <c r="K619" s="47"/>
      <c r="L619" s="86"/>
      <c r="M619" s="86"/>
      <c r="O619" s="86"/>
      <c r="P619" s="86"/>
    </row>
    <row r="620">
      <c r="C620" s="85"/>
      <c r="D620" s="85"/>
      <c r="E620" s="86"/>
      <c r="F620" s="47"/>
      <c r="G620" s="47"/>
      <c r="H620" s="47"/>
      <c r="I620" s="47"/>
      <c r="J620" s="47"/>
      <c r="K620" s="47"/>
      <c r="L620" s="86"/>
      <c r="M620" s="86"/>
      <c r="O620" s="86"/>
      <c r="P620" s="86"/>
    </row>
    <row r="621">
      <c r="C621" s="85"/>
      <c r="D621" s="85"/>
      <c r="E621" s="86"/>
      <c r="F621" s="47"/>
      <c r="G621" s="47"/>
      <c r="H621" s="47"/>
      <c r="I621" s="47"/>
      <c r="J621" s="47"/>
      <c r="K621" s="47"/>
      <c r="L621" s="86"/>
      <c r="M621" s="86"/>
      <c r="O621" s="86"/>
      <c r="P621" s="86"/>
    </row>
    <row r="622">
      <c r="C622" s="85"/>
      <c r="D622" s="85"/>
      <c r="E622" s="86"/>
      <c r="F622" s="47"/>
      <c r="G622" s="47"/>
      <c r="H622" s="47"/>
      <c r="I622" s="47"/>
      <c r="J622" s="47"/>
      <c r="K622" s="47"/>
      <c r="L622" s="86"/>
      <c r="M622" s="86"/>
      <c r="O622" s="86"/>
      <c r="P622" s="86"/>
    </row>
    <row r="623">
      <c r="C623" s="85"/>
      <c r="D623" s="85"/>
      <c r="E623" s="86"/>
      <c r="F623" s="47"/>
      <c r="G623" s="47"/>
      <c r="H623" s="47"/>
      <c r="I623" s="47"/>
      <c r="J623" s="47"/>
      <c r="K623" s="47"/>
      <c r="L623" s="86"/>
      <c r="M623" s="86"/>
      <c r="O623" s="86"/>
      <c r="P623" s="86"/>
    </row>
    <row r="624">
      <c r="C624" s="85"/>
      <c r="D624" s="85"/>
      <c r="E624" s="86"/>
      <c r="F624" s="47"/>
      <c r="G624" s="47"/>
      <c r="H624" s="47"/>
      <c r="I624" s="47"/>
      <c r="J624" s="47"/>
      <c r="K624" s="47"/>
      <c r="L624" s="86"/>
      <c r="M624" s="86"/>
      <c r="O624" s="86"/>
      <c r="P624" s="86"/>
    </row>
    <row r="625">
      <c r="C625" s="85"/>
      <c r="D625" s="85"/>
      <c r="E625" s="86"/>
      <c r="F625" s="47"/>
      <c r="G625" s="47"/>
      <c r="H625" s="47"/>
      <c r="I625" s="47"/>
      <c r="J625" s="47"/>
      <c r="K625" s="47"/>
      <c r="L625" s="86"/>
      <c r="M625" s="86"/>
      <c r="O625" s="86"/>
      <c r="P625" s="86"/>
    </row>
    <row r="626">
      <c r="C626" s="85"/>
      <c r="D626" s="85"/>
      <c r="E626" s="86"/>
      <c r="F626" s="47"/>
      <c r="G626" s="47"/>
      <c r="H626" s="47"/>
      <c r="I626" s="47"/>
      <c r="J626" s="47"/>
      <c r="K626" s="47"/>
      <c r="L626" s="86"/>
      <c r="M626" s="86"/>
      <c r="O626" s="86"/>
      <c r="P626" s="86"/>
    </row>
    <row r="627">
      <c r="C627" s="85"/>
      <c r="D627" s="85"/>
      <c r="E627" s="86"/>
      <c r="F627" s="47"/>
      <c r="G627" s="47"/>
      <c r="H627" s="47"/>
      <c r="I627" s="47"/>
      <c r="J627" s="47"/>
      <c r="K627" s="47"/>
      <c r="L627" s="86"/>
      <c r="M627" s="86"/>
      <c r="O627" s="86"/>
      <c r="P627" s="86"/>
    </row>
    <row r="628">
      <c r="C628" s="85"/>
      <c r="D628" s="85"/>
      <c r="E628" s="86"/>
      <c r="F628" s="47"/>
      <c r="G628" s="47"/>
      <c r="H628" s="47"/>
      <c r="I628" s="47"/>
      <c r="J628" s="47"/>
      <c r="K628" s="47"/>
      <c r="L628" s="86"/>
      <c r="M628" s="86"/>
      <c r="O628" s="86"/>
      <c r="P628" s="86"/>
    </row>
    <row r="629">
      <c r="C629" s="85"/>
      <c r="D629" s="85"/>
      <c r="E629" s="86"/>
      <c r="F629" s="47"/>
      <c r="G629" s="47"/>
      <c r="H629" s="47"/>
      <c r="I629" s="47"/>
      <c r="J629" s="47"/>
      <c r="K629" s="47"/>
      <c r="L629" s="86"/>
      <c r="M629" s="86"/>
      <c r="O629" s="86"/>
      <c r="P629" s="86"/>
    </row>
    <row r="630">
      <c r="C630" s="85"/>
      <c r="D630" s="85"/>
      <c r="E630" s="86"/>
      <c r="F630" s="47"/>
      <c r="G630" s="47"/>
      <c r="H630" s="47"/>
      <c r="I630" s="47"/>
      <c r="J630" s="47"/>
      <c r="K630" s="47"/>
      <c r="L630" s="86"/>
      <c r="M630" s="86"/>
      <c r="O630" s="86"/>
      <c r="P630" s="86"/>
    </row>
    <row r="631">
      <c r="C631" s="85"/>
      <c r="D631" s="85"/>
      <c r="E631" s="86"/>
      <c r="F631" s="47"/>
      <c r="G631" s="47"/>
      <c r="H631" s="47"/>
      <c r="I631" s="47"/>
      <c r="J631" s="47"/>
      <c r="K631" s="47"/>
      <c r="L631" s="86"/>
      <c r="M631" s="86"/>
      <c r="O631" s="86"/>
      <c r="P631" s="86"/>
    </row>
    <row r="632">
      <c r="C632" s="85"/>
      <c r="D632" s="85"/>
      <c r="E632" s="86"/>
      <c r="F632" s="47"/>
      <c r="G632" s="47"/>
      <c r="H632" s="47"/>
      <c r="I632" s="47"/>
      <c r="J632" s="47"/>
      <c r="K632" s="47"/>
      <c r="L632" s="86"/>
      <c r="M632" s="86"/>
      <c r="O632" s="86"/>
      <c r="P632" s="86"/>
    </row>
    <row r="633">
      <c r="C633" s="85"/>
      <c r="D633" s="85"/>
      <c r="E633" s="86"/>
      <c r="F633" s="47"/>
      <c r="G633" s="47"/>
      <c r="H633" s="47"/>
      <c r="I633" s="47"/>
      <c r="J633" s="47"/>
      <c r="K633" s="47"/>
      <c r="L633" s="86"/>
      <c r="M633" s="86"/>
      <c r="O633" s="86"/>
      <c r="P633" s="86"/>
    </row>
    <row r="634">
      <c r="C634" s="85"/>
      <c r="D634" s="85"/>
      <c r="E634" s="86"/>
      <c r="F634" s="47"/>
      <c r="G634" s="47"/>
      <c r="H634" s="47"/>
      <c r="I634" s="47"/>
      <c r="J634" s="47"/>
      <c r="K634" s="47"/>
      <c r="L634" s="86"/>
      <c r="M634" s="86"/>
      <c r="O634" s="86"/>
      <c r="P634" s="86"/>
    </row>
    <row r="635">
      <c r="C635" s="85"/>
      <c r="D635" s="85"/>
      <c r="E635" s="86"/>
      <c r="F635" s="47"/>
      <c r="G635" s="47"/>
      <c r="H635" s="47"/>
      <c r="I635" s="47"/>
      <c r="J635" s="47"/>
      <c r="K635" s="47"/>
      <c r="L635" s="86"/>
      <c r="M635" s="86"/>
      <c r="O635" s="86"/>
      <c r="P635" s="86"/>
    </row>
    <row r="636">
      <c r="C636" s="85"/>
      <c r="D636" s="85"/>
      <c r="E636" s="86"/>
      <c r="F636" s="47"/>
      <c r="G636" s="47"/>
      <c r="H636" s="47"/>
      <c r="I636" s="47"/>
      <c r="J636" s="47"/>
      <c r="K636" s="47"/>
      <c r="L636" s="86"/>
      <c r="M636" s="86"/>
      <c r="O636" s="86"/>
      <c r="P636" s="86"/>
    </row>
    <row r="637">
      <c r="C637" s="85"/>
      <c r="D637" s="85"/>
      <c r="E637" s="86"/>
      <c r="F637" s="47"/>
      <c r="G637" s="47"/>
      <c r="H637" s="47"/>
      <c r="I637" s="47"/>
      <c r="J637" s="47"/>
      <c r="K637" s="47"/>
      <c r="L637" s="86"/>
      <c r="M637" s="86"/>
      <c r="O637" s="86"/>
      <c r="P637" s="86"/>
    </row>
    <row r="638">
      <c r="C638" s="85"/>
      <c r="D638" s="85"/>
      <c r="E638" s="86"/>
      <c r="F638" s="47"/>
      <c r="G638" s="47"/>
      <c r="H638" s="47"/>
      <c r="I638" s="47"/>
      <c r="J638" s="47"/>
      <c r="K638" s="47"/>
      <c r="L638" s="86"/>
      <c r="M638" s="86"/>
      <c r="O638" s="86"/>
      <c r="P638" s="86"/>
    </row>
    <row r="639">
      <c r="C639" s="85"/>
      <c r="D639" s="85"/>
      <c r="E639" s="86"/>
      <c r="F639" s="47"/>
      <c r="G639" s="47"/>
      <c r="H639" s="47"/>
      <c r="I639" s="47"/>
      <c r="J639" s="47"/>
      <c r="K639" s="47"/>
      <c r="L639" s="86"/>
      <c r="M639" s="86"/>
      <c r="O639" s="86"/>
      <c r="P639" s="86"/>
    </row>
    <row r="640">
      <c r="C640" s="85"/>
      <c r="D640" s="85"/>
      <c r="E640" s="86"/>
      <c r="F640" s="47"/>
      <c r="G640" s="47"/>
      <c r="H640" s="47"/>
      <c r="I640" s="47"/>
      <c r="J640" s="47"/>
      <c r="K640" s="47"/>
      <c r="L640" s="86"/>
      <c r="M640" s="86"/>
      <c r="O640" s="86"/>
      <c r="P640" s="86"/>
    </row>
    <row r="641">
      <c r="C641" s="85"/>
      <c r="D641" s="85"/>
      <c r="E641" s="86"/>
      <c r="F641" s="47"/>
      <c r="G641" s="47"/>
      <c r="H641" s="47"/>
      <c r="I641" s="47"/>
      <c r="J641" s="47"/>
      <c r="K641" s="47"/>
      <c r="L641" s="86"/>
      <c r="M641" s="86"/>
      <c r="O641" s="86"/>
      <c r="P641" s="86"/>
    </row>
    <row r="642">
      <c r="C642" s="85"/>
      <c r="D642" s="85"/>
      <c r="E642" s="86"/>
      <c r="F642" s="47"/>
      <c r="G642" s="47"/>
      <c r="H642" s="47"/>
      <c r="I642" s="47"/>
      <c r="J642" s="47"/>
      <c r="K642" s="47"/>
      <c r="L642" s="86"/>
      <c r="M642" s="86"/>
      <c r="O642" s="86"/>
      <c r="P642" s="86"/>
    </row>
    <row r="643">
      <c r="C643" s="85"/>
      <c r="D643" s="85"/>
      <c r="E643" s="86"/>
      <c r="F643" s="47"/>
      <c r="G643" s="47"/>
      <c r="H643" s="47"/>
      <c r="I643" s="47"/>
      <c r="J643" s="47"/>
      <c r="K643" s="47"/>
      <c r="L643" s="86"/>
      <c r="M643" s="86"/>
      <c r="O643" s="86"/>
      <c r="P643" s="86"/>
    </row>
    <row r="644">
      <c r="C644" s="85"/>
      <c r="D644" s="85"/>
      <c r="E644" s="86"/>
      <c r="F644" s="47"/>
      <c r="G644" s="47"/>
      <c r="H644" s="47"/>
      <c r="I644" s="47"/>
      <c r="J644" s="47"/>
      <c r="K644" s="47"/>
      <c r="L644" s="86"/>
      <c r="M644" s="86"/>
      <c r="O644" s="86"/>
      <c r="P644" s="86"/>
    </row>
    <row r="645">
      <c r="C645" s="85"/>
      <c r="D645" s="85"/>
      <c r="E645" s="86"/>
      <c r="F645" s="47"/>
      <c r="G645" s="47"/>
      <c r="H645" s="47"/>
      <c r="I645" s="47"/>
      <c r="J645" s="47"/>
      <c r="K645" s="47"/>
      <c r="L645" s="86"/>
      <c r="M645" s="86"/>
      <c r="O645" s="86"/>
      <c r="P645" s="86"/>
    </row>
    <row r="646">
      <c r="C646" s="85"/>
      <c r="D646" s="85"/>
      <c r="E646" s="86"/>
      <c r="F646" s="47"/>
      <c r="G646" s="47"/>
      <c r="H646" s="47"/>
      <c r="I646" s="47"/>
      <c r="J646" s="47"/>
      <c r="K646" s="47"/>
      <c r="L646" s="86"/>
      <c r="M646" s="86"/>
      <c r="O646" s="86"/>
      <c r="P646" s="86"/>
    </row>
    <row r="647">
      <c r="C647" s="85"/>
      <c r="D647" s="85"/>
      <c r="E647" s="86"/>
      <c r="F647" s="47"/>
      <c r="G647" s="47"/>
      <c r="H647" s="47"/>
      <c r="I647" s="47"/>
      <c r="J647" s="47"/>
      <c r="K647" s="47"/>
      <c r="L647" s="86"/>
      <c r="M647" s="86"/>
      <c r="O647" s="86"/>
      <c r="P647" s="86"/>
    </row>
    <row r="648">
      <c r="C648" s="85"/>
      <c r="D648" s="85"/>
      <c r="E648" s="86"/>
      <c r="F648" s="47"/>
      <c r="G648" s="47"/>
      <c r="H648" s="47"/>
      <c r="I648" s="47"/>
      <c r="J648" s="47"/>
      <c r="K648" s="47"/>
      <c r="L648" s="86"/>
      <c r="M648" s="86"/>
      <c r="O648" s="86"/>
      <c r="P648" s="86"/>
    </row>
    <row r="649">
      <c r="C649" s="85"/>
      <c r="D649" s="85"/>
      <c r="E649" s="86"/>
      <c r="F649" s="47"/>
      <c r="G649" s="47"/>
      <c r="H649" s="47"/>
      <c r="I649" s="47"/>
      <c r="J649" s="47"/>
      <c r="K649" s="47"/>
      <c r="L649" s="86"/>
      <c r="M649" s="86"/>
      <c r="O649" s="86"/>
      <c r="P649" s="86"/>
    </row>
    <row r="650">
      <c r="C650" s="85"/>
      <c r="D650" s="85"/>
      <c r="E650" s="86"/>
      <c r="F650" s="47"/>
      <c r="G650" s="47"/>
      <c r="H650" s="47"/>
      <c r="I650" s="47"/>
      <c r="J650" s="47"/>
      <c r="K650" s="47"/>
      <c r="L650" s="86"/>
      <c r="M650" s="86"/>
      <c r="O650" s="86"/>
      <c r="P650" s="86"/>
    </row>
    <row r="651">
      <c r="C651" s="85"/>
      <c r="D651" s="85"/>
      <c r="E651" s="86"/>
      <c r="F651" s="47"/>
      <c r="G651" s="47"/>
      <c r="H651" s="47"/>
      <c r="I651" s="47"/>
      <c r="J651" s="47"/>
      <c r="K651" s="47"/>
      <c r="L651" s="86"/>
      <c r="M651" s="86"/>
      <c r="O651" s="86"/>
      <c r="P651" s="86"/>
    </row>
    <row r="652">
      <c r="C652" s="85"/>
      <c r="D652" s="85"/>
      <c r="E652" s="86"/>
      <c r="F652" s="47"/>
      <c r="G652" s="47"/>
      <c r="H652" s="47"/>
      <c r="I652" s="47"/>
      <c r="J652" s="47"/>
      <c r="K652" s="47"/>
      <c r="L652" s="86"/>
      <c r="M652" s="86"/>
      <c r="O652" s="86"/>
      <c r="P652" s="86"/>
    </row>
    <row r="653">
      <c r="C653" s="85"/>
      <c r="D653" s="85"/>
      <c r="E653" s="86"/>
      <c r="F653" s="47"/>
      <c r="G653" s="47"/>
      <c r="H653" s="47"/>
      <c r="I653" s="47"/>
      <c r="J653" s="47"/>
      <c r="K653" s="47"/>
      <c r="L653" s="86"/>
      <c r="M653" s="86"/>
      <c r="O653" s="86"/>
      <c r="P653" s="86"/>
    </row>
    <row r="654">
      <c r="C654" s="85"/>
      <c r="D654" s="85"/>
      <c r="E654" s="86"/>
      <c r="F654" s="47"/>
      <c r="G654" s="47"/>
      <c r="H654" s="47"/>
      <c r="I654" s="47"/>
      <c r="J654" s="47"/>
      <c r="K654" s="47"/>
      <c r="L654" s="86"/>
      <c r="M654" s="86"/>
      <c r="O654" s="86"/>
      <c r="P654" s="86"/>
    </row>
    <row r="655">
      <c r="C655" s="85"/>
      <c r="D655" s="85"/>
      <c r="E655" s="86"/>
      <c r="F655" s="47"/>
      <c r="G655" s="47"/>
      <c r="H655" s="47"/>
      <c r="I655" s="47"/>
      <c r="J655" s="47"/>
      <c r="K655" s="47"/>
      <c r="L655" s="86"/>
      <c r="M655" s="86"/>
      <c r="O655" s="86"/>
      <c r="P655" s="86"/>
    </row>
    <row r="656">
      <c r="C656" s="85"/>
      <c r="D656" s="85"/>
      <c r="E656" s="86"/>
      <c r="F656" s="47"/>
      <c r="G656" s="47"/>
      <c r="H656" s="47"/>
      <c r="I656" s="47"/>
      <c r="J656" s="47"/>
      <c r="K656" s="47"/>
      <c r="L656" s="86"/>
      <c r="M656" s="86"/>
      <c r="O656" s="86"/>
      <c r="P656" s="86"/>
    </row>
    <row r="657">
      <c r="C657" s="85"/>
      <c r="D657" s="85"/>
      <c r="E657" s="86"/>
      <c r="F657" s="47"/>
      <c r="G657" s="47"/>
      <c r="H657" s="47"/>
      <c r="I657" s="47"/>
      <c r="J657" s="47"/>
      <c r="K657" s="47"/>
      <c r="L657" s="86"/>
      <c r="M657" s="86"/>
      <c r="O657" s="86"/>
      <c r="P657" s="86"/>
    </row>
    <row r="658">
      <c r="C658" s="85"/>
      <c r="D658" s="85"/>
      <c r="E658" s="86"/>
      <c r="F658" s="47"/>
      <c r="G658" s="47"/>
      <c r="H658" s="47"/>
      <c r="I658" s="47"/>
      <c r="J658" s="47"/>
      <c r="K658" s="47"/>
      <c r="L658" s="86"/>
      <c r="M658" s="86"/>
      <c r="O658" s="86"/>
      <c r="P658" s="86"/>
    </row>
    <row r="659">
      <c r="C659" s="85"/>
      <c r="D659" s="85"/>
      <c r="E659" s="86"/>
      <c r="F659" s="47"/>
      <c r="G659" s="47"/>
      <c r="H659" s="47"/>
      <c r="I659" s="47"/>
      <c r="J659" s="47"/>
      <c r="K659" s="47"/>
      <c r="L659" s="86"/>
      <c r="M659" s="86"/>
      <c r="O659" s="86"/>
      <c r="P659" s="86"/>
    </row>
    <row r="660">
      <c r="C660" s="85"/>
      <c r="D660" s="85"/>
      <c r="E660" s="86"/>
      <c r="F660" s="47"/>
      <c r="G660" s="47"/>
      <c r="H660" s="47"/>
      <c r="I660" s="47"/>
      <c r="J660" s="47"/>
      <c r="K660" s="47"/>
      <c r="L660" s="86"/>
      <c r="M660" s="86"/>
      <c r="O660" s="86"/>
      <c r="P660" s="86"/>
    </row>
    <row r="661">
      <c r="C661" s="85"/>
      <c r="D661" s="85"/>
      <c r="E661" s="86"/>
      <c r="F661" s="47"/>
      <c r="G661" s="47"/>
      <c r="H661" s="47"/>
      <c r="I661" s="47"/>
      <c r="J661" s="47"/>
      <c r="K661" s="47"/>
      <c r="L661" s="86"/>
      <c r="M661" s="86"/>
      <c r="O661" s="86"/>
      <c r="P661" s="86"/>
    </row>
    <row r="662">
      <c r="C662" s="85"/>
      <c r="D662" s="85"/>
      <c r="E662" s="86"/>
      <c r="F662" s="47"/>
      <c r="G662" s="47"/>
      <c r="H662" s="47"/>
      <c r="I662" s="47"/>
      <c r="J662" s="47"/>
      <c r="K662" s="47"/>
      <c r="L662" s="86"/>
      <c r="M662" s="86"/>
      <c r="O662" s="86"/>
      <c r="P662" s="86"/>
    </row>
    <row r="663">
      <c r="C663" s="85"/>
      <c r="D663" s="85"/>
      <c r="E663" s="86"/>
      <c r="F663" s="47"/>
      <c r="G663" s="47"/>
      <c r="H663" s="47"/>
      <c r="I663" s="47"/>
      <c r="J663" s="47"/>
      <c r="K663" s="47"/>
      <c r="L663" s="86"/>
      <c r="M663" s="86"/>
      <c r="O663" s="86"/>
      <c r="P663" s="86"/>
    </row>
    <row r="664">
      <c r="C664" s="85"/>
      <c r="D664" s="85"/>
      <c r="E664" s="86"/>
      <c r="F664" s="47"/>
      <c r="G664" s="47"/>
      <c r="H664" s="47"/>
      <c r="I664" s="47"/>
      <c r="J664" s="47"/>
      <c r="K664" s="47"/>
      <c r="L664" s="86"/>
      <c r="M664" s="86"/>
      <c r="O664" s="86"/>
      <c r="P664" s="86"/>
    </row>
    <row r="665">
      <c r="C665" s="85"/>
      <c r="D665" s="85"/>
      <c r="E665" s="86"/>
      <c r="F665" s="47"/>
      <c r="G665" s="47"/>
      <c r="H665" s="47"/>
      <c r="I665" s="47"/>
      <c r="J665" s="47"/>
      <c r="K665" s="47"/>
      <c r="L665" s="86"/>
      <c r="M665" s="86"/>
      <c r="O665" s="86"/>
      <c r="P665" s="86"/>
    </row>
    <row r="666">
      <c r="C666" s="85"/>
      <c r="D666" s="85"/>
      <c r="E666" s="86"/>
      <c r="F666" s="47"/>
      <c r="G666" s="47"/>
      <c r="H666" s="47"/>
      <c r="I666" s="47"/>
      <c r="J666" s="47"/>
      <c r="K666" s="47"/>
      <c r="L666" s="86"/>
      <c r="M666" s="86"/>
      <c r="O666" s="86"/>
      <c r="P666" s="86"/>
    </row>
    <row r="667">
      <c r="C667" s="85"/>
      <c r="D667" s="85"/>
      <c r="E667" s="86"/>
      <c r="F667" s="47"/>
      <c r="G667" s="47"/>
      <c r="H667" s="47"/>
      <c r="I667" s="47"/>
      <c r="J667" s="47"/>
      <c r="K667" s="47"/>
      <c r="L667" s="86"/>
      <c r="M667" s="86"/>
      <c r="O667" s="86"/>
      <c r="P667" s="86"/>
    </row>
    <row r="668">
      <c r="C668" s="85"/>
      <c r="D668" s="85"/>
      <c r="E668" s="86"/>
      <c r="F668" s="47"/>
      <c r="G668" s="47"/>
      <c r="H668" s="47"/>
      <c r="I668" s="47"/>
      <c r="J668" s="47"/>
      <c r="K668" s="47"/>
      <c r="L668" s="86"/>
      <c r="M668" s="86"/>
      <c r="O668" s="86"/>
      <c r="P668" s="86"/>
    </row>
    <row r="669">
      <c r="C669" s="85"/>
      <c r="D669" s="85"/>
      <c r="E669" s="86"/>
      <c r="F669" s="47"/>
      <c r="G669" s="47"/>
      <c r="H669" s="47"/>
      <c r="I669" s="47"/>
      <c r="J669" s="47"/>
      <c r="K669" s="47"/>
      <c r="L669" s="86"/>
      <c r="M669" s="86"/>
      <c r="O669" s="86"/>
      <c r="P669" s="86"/>
    </row>
    <row r="670">
      <c r="C670" s="85"/>
      <c r="D670" s="85"/>
      <c r="E670" s="86"/>
      <c r="F670" s="47"/>
      <c r="G670" s="47"/>
      <c r="H670" s="47"/>
      <c r="I670" s="47"/>
      <c r="J670" s="47"/>
      <c r="K670" s="47"/>
      <c r="L670" s="86"/>
      <c r="M670" s="86"/>
      <c r="O670" s="86"/>
      <c r="P670" s="86"/>
    </row>
    <row r="671">
      <c r="C671" s="85"/>
      <c r="D671" s="85"/>
      <c r="E671" s="86"/>
      <c r="F671" s="47"/>
      <c r="G671" s="47"/>
      <c r="H671" s="47"/>
      <c r="I671" s="47"/>
      <c r="J671" s="47"/>
      <c r="K671" s="47"/>
      <c r="L671" s="86"/>
      <c r="M671" s="86"/>
      <c r="O671" s="86"/>
      <c r="P671" s="86"/>
    </row>
    <row r="672">
      <c r="C672" s="85"/>
      <c r="D672" s="85"/>
      <c r="E672" s="86"/>
      <c r="F672" s="47"/>
      <c r="G672" s="47"/>
      <c r="H672" s="47"/>
      <c r="I672" s="47"/>
      <c r="J672" s="47"/>
      <c r="K672" s="47"/>
      <c r="L672" s="86"/>
      <c r="M672" s="86"/>
      <c r="O672" s="86"/>
      <c r="P672" s="86"/>
    </row>
    <row r="673">
      <c r="C673" s="85"/>
      <c r="D673" s="85"/>
      <c r="E673" s="86"/>
      <c r="F673" s="47"/>
      <c r="G673" s="47"/>
      <c r="H673" s="47"/>
      <c r="I673" s="47"/>
      <c r="J673" s="47"/>
      <c r="K673" s="47"/>
      <c r="L673" s="86"/>
      <c r="M673" s="86"/>
      <c r="O673" s="86"/>
      <c r="P673" s="86"/>
    </row>
    <row r="674">
      <c r="C674" s="85"/>
      <c r="D674" s="85"/>
      <c r="E674" s="86"/>
      <c r="F674" s="47"/>
      <c r="G674" s="47"/>
      <c r="H674" s="47"/>
      <c r="I674" s="47"/>
      <c r="J674" s="47"/>
      <c r="K674" s="47"/>
      <c r="L674" s="86"/>
      <c r="M674" s="86"/>
      <c r="O674" s="86"/>
      <c r="P674" s="86"/>
    </row>
    <row r="675">
      <c r="C675" s="85"/>
      <c r="D675" s="85"/>
      <c r="E675" s="86"/>
      <c r="F675" s="47"/>
      <c r="G675" s="47"/>
      <c r="H675" s="47"/>
      <c r="I675" s="47"/>
      <c r="J675" s="47"/>
      <c r="K675" s="47"/>
      <c r="L675" s="86"/>
      <c r="M675" s="86"/>
      <c r="O675" s="86"/>
      <c r="P675" s="86"/>
    </row>
    <row r="676">
      <c r="C676" s="85"/>
      <c r="D676" s="85"/>
      <c r="E676" s="86"/>
      <c r="F676" s="47"/>
      <c r="G676" s="47"/>
      <c r="H676" s="47"/>
      <c r="I676" s="47"/>
      <c r="J676" s="47"/>
      <c r="K676" s="47"/>
      <c r="L676" s="86"/>
      <c r="M676" s="86"/>
      <c r="O676" s="86"/>
      <c r="P676" s="86"/>
    </row>
    <row r="677">
      <c r="C677" s="85"/>
      <c r="D677" s="85"/>
      <c r="E677" s="86"/>
      <c r="F677" s="47"/>
      <c r="G677" s="47"/>
      <c r="H677" s="47"/>
      <c r="I677" s="47"/>
      <c r="J677" s="47"/>
      <c r="K677" s="47"/>
      <c r="L677" s="86"/>
      <c r="M677" s="86"/>
      <c r="O677" s="86"/>
      <c r="P677" s="86"/>
    </row>
    <row r="678">
      <c r="C678" s="85"/>
      <c r="D678" s="85"/>
      <c r="E678" s="86"/>
      <c r="F678" s="47"/>
      <c r="G678" s="47"/>
      <c r="H678" s="47"/>
      <c r="I678" s="47"/>
      <c r="J678" s="47"/>
      <c r="K678" s="47"/>
      <c r="L678" s="86"/>
      <c r="M678" s="86"/>
      <c r="O678" s="86"/>
      <c r="P678" s="86"/>
    </row>
    <row r="679">
      <c r="C679" s="85"/>
      <c r="D679" s="85"/>
      <c r="E679" s="86"/>
      <c r="F679" s="47"/>
      <c r="G679" s="47"/>
      <c r="H679" s="47"/>
      <c r="I679" s="47"/>
      <c r="J679" s="47"/>
      <c r="K679" s="47"/>
      <c r="L679" s="86"/>
      <c r="M679" s="86"/>
      <c r="O679" s="86"/>
      <c r="P679" s="86"/>
    </row>
    <row r="680">
      <c r="C680" s="85"/>
      <c r="D680" s="85"/>
      <c r="E680" s="86"/>
      <c r="F680" s="47"/>
      <c r="G680" s="47"/>
      <c r="H680" s="47"/>
      <c r="I680" s="47"/>
      <c r="J680" s="47"/>
      <c r="K680" s="47"/>
      <c r="L680" s="86"/>
      <c r="M680" s="86"/>
      <c r="O680" s="86"/>
      <c r="P680" s="86"/>
    </row>
    <row r="681">
      <c r="C681" s="85"/>
      <c r="D681" s="85"/>
      <c r="E681" s="86"/>
      <c r="F681" s="47"/>
      <c r="G681" s="47"/>
      <c r="H681" s="47"/>
      <c r="I681" s="47"/>
      <c r="J681" s="47"/>
      <c r="K681" s="47"/>
      <c r="L681" s="86"/>
      <c r="M681" s="86"/>
      <c r="O681" s="86"/>
      <c r="P681" s="86"/>
    </row>
    <row r="682">
      <c r="C682" s="85"/>
      <c r="D682" s="85"/>
      <c r="E682" s="86"/>
      <c r="F682" s="47"/>
      <c r="G682" s="47"/>
      <c r="H682" s="47"/>
      <c r="I682" s="47"/>
      <c r="J682" s="47"/>
      <c r="K682" s="47"/>
      <c r="L682" s="86"/>
      <c r="M682" s="86"/>
      <c r="O682" s="86"/>
      <c r="P682" s="86"/>
    </row>
    <row r="683">
      <c r="C683" s="85"/>
      <c r="D683" s="85"/>
      <c r="E683" s="86"/>
      <c r="F683" s="47"/>
      <c r="G683" s="47"/>
      <c r="H683" s="47"/>
      <c r="I683" s="47"/>
      <c r="J683" s="47"/>
      <c r="K683" s="47"/>
      <c r="L683" s="86"/>
      <c r="M683" s="86"/>
      <c r="O683" s="86"/>
      <c r="P683" s="86"/>
    </row>
    <row r="684">
      <c r="C684" s="85"/>
      <c r="D684" s="85"/>
      <c r="E684" s="86"/>
      <c r="F684" s="47"/>
      <c r="G684" s="47"/>
      <c r="H684" s="47"/>
      <c r="I684" s="47"/>
      <c r="J684" s="47"/>
      <c r="K684" s="47"/>
      <c r="L684" s="86"/>
      <c r="M684" s="86"/>
      <c r="O684" s="86"/>
      <c r="P684" s="86"/>
    </row>
    <row r="685">
      <c r="C685" s="85"/>
      <c r="D685" s="85"/>
      <c r="E685" s="86"/>
      <c r="F685" s="47"/>
      <c r="G685" s="47"/>
      <c r="H685" s="47"/>
      <c r="I685" s="47"/>
      <c r="J685" s="47"/>
      <c r="K685" s="47"/>
      <c r="L685" s="86"/>
      <c r="M685" s="86"/>
      <c r="O685" s="86"/>
      <c r="P685" s="86"/>
    </row>
    <row r="686">
      <c r="C686" s="85"/>
      <c r="D686" s="85"/>
      <c r="E686" s="86"/>
      <c r="F686" s="47"/>
      <c r="G686" s="47"/>
      <c r="H686" s="47"/>
      <c r="I686" s="47"/>
      <c r="J686" s="47"/>
      <c r="K686" s="47"/>
      <c r="L686" s="86"/>
      <c r="M686" s="86"/>
      <c r="O686" s="86"/>
      <c r="P686" s="86"/>
    </row>
    <row r="687">
      <c r="C687" s="85"/>
      <c r="D687" s="85"/>
      <c r="E687" s="86"/>
      <c r="F687" s="47"/>
      <c r="G687" s="47"/>
      <c r="H687" s="47"/>
      <c r="I687" s="47"/>
      <c r="J687" s="47"/>
      <c r="K687" s="47"/>
      <c r="L687" s="86"/>
      <c r="M687" s="86"/>
      <c r="O687" s="86"/>
      <c r="P687" s="86"/>
    </row>
    <row r="688">
      <c r="C688" s="85"/>
      <c r="D688" s="85"/>
      <c r="E688" s="86"/>
      <c r="F688" s="47"/>
      <c r="G688" s="47"/>
      <c r="H688" s="47"/>
      <c r="I688" s="47"/>
      <c r="J688" s="47"/>
      <c r="K688" s="47"/>
      <c r="L688" s="86"/>
      <c r="M688" s="86"/>
      <c r="O688" s="86"/>
      <c r="P688" s="86"/>
    </row>
    <row r="689">
      <c r="C689" s="85"/>
      <c r="D689" s="85"/>
      <c r="E689" s="86"/>
      <c r="F689" s="47"/>
      <c r="G689" s="47"/>
      <c r="H689" s="47"/>
      <c r="I689" s="47"/>
      <c r="J689" s="47"/>
      <c r="K689" s="47"/>
      <c r="L689" s="86"/>
      <c r="M689" s="86"/>
      <c r="O689" s="86"/>
      <c r="P689" s="86"/>
    </row>
    <row r="690">
      <c r="C690" s="85"/>
      <c r="D690" s="85"/>
      <c r="E690" s="86"/>
      <c r="F690" s="47"/>
      <c r="G690" s="47"/>
      <c r="H690" s="47"/>
      <c r="I690" s="47"/>
      <c r="J690" s="47"/>
      <c r="K690" s="47"/>
      <c r="L690" s="86"/>
      <c r="M690" s="86"/>
      <c r="O690" s="86"/>
      <c r="P690" s="86"/>
    </row>
    <row r="691">
      <c r="C691" s="85"/>
      <c r="D691" s="85"/>
      <c r="E691" s="86"/>
      <c r="F691" s="47"/>
      <c r="G691" s="47"/>
      <c r="H691" s="47"/>
      <c r="I691" s="47"/>
      <c r="J691" s="47"/>
      <c r="K691" s="47"/>
      <c r="L691" s="86"/>
      <c r="M691" s="86"/>
      <c r="O691" s="86"/>
      <c r="P691" s="86"/>
    </row>
    <row r="692">
      <c r="C692" s="85"/>
      <c r="D692" s="85"/>
      <c r="E692" s="86"/>
      <c r="F692" s="47"/>
      <c r="G692" s="47"/>
      <c r="H692" s="47"/>
      <c r="I692" s="47"/>
      <c r="J692" s="47"/>
      <c r="K692" s="47"/>
      <c r="L692" s="86"/>
      <c r="M692" s="86"/>
      <c r="O692" s="86"/>
      <c r="P692" s="86"/>
    </row>
    <row r="693">
      <c r="C693" s="85"/>
      <c r="D693" s="85"/>
      <c r="E693" s="86"/>
      <c r="F693" s="47"/>
      <c r="G693" s="47"/>
      <c r="H693" s="47"/>
      <c r="I693" s="47"/>
      <c r="J693" s="47"/>
      <c r="K693" s="47"/>
      <c r="L693" s="86"/>
      <c r="M693" s="86"/>
      <c r="O693" s="86"/>
      <c r="P693" s="86"/>
    </row>
    <row r="694">
      <c r="C694" s="85"/>
      <c r="D694" s="85"/>
      <c r="E694" s="86"/>
      <c r="F694" s="47"/>
      <c r="G694" s="47"/>
      <c r="H694" s="47"/>
      <c r="I694" s="47"/>
      <c r="J694" s="47"/>
      <c r="K694" s="47"/>
      <c r="L694" s="86"/>
      <c r="M694" s="86"/>
      <c r="O694" s="86"/>
      <c r="P694" s="86"/>
    </row>
    <row r="695">
      <c r="C695" s="85"/>
      <c r="D695" s="85"/>
      <c r="E695" s="86"/>
      <c r="F695" s="47"/>
      <c r="G695" s="47"/>
      <c r="H695" s="47"/>
      <c r="I695" s="47"/>
      <c r="J695" s="47"/>
      <c r="K695" s="47"/>
      <c r="L695" s="86"/>
      <c r="M695" s="86"/>
      <c r="O695" s="86"/>
      <c r="P695" s="86"/>
    </row>
    <row r="696">
      <c r="C696" s="85"/>
      <c r="D696" s="85"/>
      <c r="E696" s="86"/>
      <c r="F696" s="47"/>
      <c r="G696" s="47"/>
      <c r="H696" s="47"/>
      <c r="I696" s="47"/>
      <c r="J696" s="47"/>
      <c r="K696" s="47"/>
      <c r="L696" s="86"/>
      <c r="M696" s="86"/>
      <c r="O696" s="86"/>
      <c r="P696" s="86"/>
    </row>
    <row r="697">
      <c r="C697" s="85"/>
      <c r="D697" s="85"/>
      <c r="E697" s="86"/>
      <c r="F697" s="47"/>
      <c r="G697" s="47"/>
      <c r="H697" s="47"/>
      <c r="I697" s="47"/>
      <c r="J697" s="47"/>
      <c r="K697" s="47"/>
      <c r="L697" s="86"/>
      <c r="M697" s="86"/>
      <c r="O697" s="86"/>
      <c r="P697" s="86"/>
    </row>
    <row r="698">
      <c r="C698" s="85"/>
      <c r="D698" s="85"/>
      <c r="E698" s="86"/>
      <c r="F698" s="47"/>
      <c r="G698" s="47"/>
      <c r="H698" s="47"/>
      <c r="I698" s="47"/>
      <c r="J698" s="47"/>
      <c r="K698" s="47"/>
      <c r="L698" s="86"/>
      <c r="M698" s="86"/>
      <c r="O698" s="86"/>
      <c r="P698" s="86"/>
    </row>
    <row r="699">
      <c r="C699" s="85"/>
      <c r="D699" s="85"/>
      <c r="E699" s="86"/>
      <c r="F699" s="47"/>
      <c r="G699" s="47"/>
      <c r="H699" s="47"/>
      <c r="I699" s="47"/>
      <c r="J699" s="47"/>
      <c r="K699" s="47"/>
      <c r="L699" s="86"/>
      <c r="M699" s="86"/>
      <c r="O699" s="86"/>
      <c r="P699" s="86"/>
    </row>
    <row r="700">
      <c r="C700" s="85"/>
      <c r="D700" s="85"/>
      <c r="E700" s="86"/>
      <c r="F700" s="47"/>
      <c r="G700" s="47"/>
      <c r="H700" s="47"/>
      <c r="I700" s="47"/>
      <c r="J700" s="47"/>
      <c r="K700" s="47"/>
      <c r="L700" s="86"/>
      <c r="M700" s="86"/>
      <c r="O700" s="86"/>
      <c r="P700" s="86"/>
    </row>
    <row r="701">
      <c r="C701" s="85"/>
      <c r="D701" s="85"/>
      <c r="E701" s="86"/>
      <c r="F701" s="47"/>
      <c r="G701" s="47"/>
      <c r="H701" s="47"/>
      <c r="I701" s="47"/>
      <c r="J701" s="47"/>
      <c r="K701" s="47"/>
      <c r="L701" s="86"/>
      <c r="M701" s="86"/>
      <c r="O701" s="86"/>
      <c r="P701" s="86"/>
    </row>
    <row r="702">
      <c r="C702" s="85"/>
      <c r="D702" s="85"/>
      <c r="E702" s="86"/>
      <c r="F702" s="47"/>
      <c r="G702" s="47"/>
      <c r="H702" s="47"/>
      <c r="I702" s="47"/>
      <c r="J702" s="47"/>
      <c r="K702" s="47"/>
      <c r="L702" s="86"/>
      <c r="M702" s="86"/>
      <c r="O702" s="86"/>
      <c r="P702" s="86"/>
    </row>
    <row r="703">
      <c r="C703" s="85"/>
      <c r="D703" s="85"/>
      <c r="E703" s="86"/>
      <c r="F703" s="47"/>
      <c r="G703" s="47"/>
      <c r="H703" s="47"/>
      <c r="I703" s="47"/>
      <c r="J703" s="47"/>
      <c r="K703" s="47"/>
      <c r="L703" s="86"/>
      <c r="M703" s="86"/>
      <c r="O703" s="86"/>
      <c r="P703" s="86"/>
    </row>
    <row r="704">
      <c r="C704" s="85"/>
      <c r="D704" s="85"/>
      <c r="E704" s="86"/>
      <c r="F704" s="47"/>
      <c r="G704" s="47"/>
      <c r="H704" s="47"/>
      <c r="I704" s="47"/>
      <c r="J704" s="47"/>
      <c r="K704" s="47"/>
      <c r="L704" s="86"/>
      <c r="M704" s="86"/>
      <c r="O704" s="86"/>
      <c r="P704" s="86"/>
    </row>
    <row r="705">
      <c r="C705" s="85"/>
      <c r="D705" s="85"/>
      <c r="E705" s="86"/>
      <c r="F705" s="47"/>
      <c r="G705" s="47"/>
      <c r="H705" s="47"/>
      <c r="I705" s="47"/>
      <c r="J705" s="47"/>
      <c r="K705" s="47"/>
      <c r="L705" s="86"/>
      <c r="M705" s="86"/>
      <c r="O705" s="86"/>
      <c r="P705" s="86"/>
    </row>
    <row r="706">
      <c r="C706" s="85"/>
      <c r="D706" s="85"/>
      <c r="E706" s="86"/>
      <c r="F706" s="47"/>
      <c r="G706" s="47"/>
      <c r="H706" s="47"/>
      <c r="I706" s="47"/>
      <c r="J706" s="47"/>
      <c r="K706" s="47"/>
      <c r="L706" s="86"/>
      <c r="M706" s="86"/>
      <c r="O706" s="86"/>
      <c r="P706" s="86"/>
    </row>
    <row r="707">
      <c r="C707" s="85"/>
      <c r="D707" s="85"/>
      <c r="E707" s="86"/>
      <c r="F707" s="47"/>
      <c r="G707" s="47"/>
      <c r="H707" s="47"/>
      <c r="I707" s="47"/>
      <c r="J707" s="47"/>
      <c r="K707" s="47"/>
      <c r="L707" s="86"/>
      <c r="M707" s="86"/>
      <c r="O707" s="86"/>
      <c r="P707" s="86"/>
    </row>
    <row r="708">
      <c r="C708" s="85"/>
      <c r="D708" s="85"/>
      <c r="E708" s="86"/>
      <c r="F708" s="47"/>
      <c r="G708" s="47"/>
      <c r="H708" s="47"/>
      <c r="I708" s="47"/>
      <c r="J708" s="47"/>
      <c r="K708" s="47"/>
      <c r="L708" s="86"/>
      <c r="M708" s="86"/>
      <c r="O708" s="86"/>
      <c r="P708" s="86"/>
    </row>
    <row r="709">
      <c r="C709" s="85"/>
      <c r="D709" s="85"/>
      <c r="E709" s="86"/>
      <c r="F709" s="47"/>
      <c r="G709" s="47"/>
      <c r="H709" s="47"/>
      <c r="I709" s="47"/>
      <c r="J709" s="47"/>
      <c r="K709" s="47"/>
      <c r="L709" s="86"/>
      <c r="M709" s="86"/>
      <c r="O709" s="86"/>
      <c r="P709" s="86"/>
    </row>
    <row r="710">
      <c r="C710" s="85"/>
      <c r="D710" s="85"/>
      <c r="E710" s="86"/>
      <c r="F710" s="47"/>
      <c r="G710" s="47"/>
      <c r="H710" s="47"/>
      <c r="I710" s="47"/>
      <c r="J710" s="47"/>
      <c r="K710" s="47"/>
      <c r="L710" s="86"/>
      <c r="M710" s="86"/>
      <c r="O710" s="86"/>
      <c r="P710" s="86"/>
    </row>
    <row r="711">
      <c r="C711" s="85"/>
      <c r="D711" s="85"/>
      <c r="E711" s="86"/>
      <c r="F711" s="47"/>
      <c r="G711" s="47"/>
      <c r="H711" s="47"/>
      <c r="I711" s="47"/>
      <c r="J711" s="47"/>
      <c r="K711" s="47"/>
      <c r="L711" s="86"/>
      <c r="M711" s="86"/>
      <c r="O711" s="86"/>
      <c r="P711" s="86"/>
    </row>
    <row r="712">
      <c r="C712" s="85"/>
      <c r="D712" s="85"/>
      <c r="E712" s="86"/>
      <c r="F712" s="47"/>
      <c r="G712" s="47"/>
      <c r="H712" s="47"/>
      <c r="I712" s="47"/>
      <c r="J712" s="47"/>
      <c r="K712" s="47"/>
      <c r="L712" s="86"/>
      <c r="M712" s="86"/>
      <c r="O712" s="86"/>
      <c r="P712" s="86"/>
    </row>
    <row r="713">
      <c r="C713" s="85"/>
      <c r="D713" s="85"/>
      <c r="E713" s="86"/>
      <c r="F713" s="47"/>
      <c r="G713" s="47"/>
      <c r="H713" s="47"/>
      <c r="I713" s="47"/>
      <c r="J713" s="47"/>
      <c r="K713" s="47"/>
      <c r="L713" s="86"/>
      <c r="M713" s="86"/>
      <c r="O713" s="86"/>
      <c r="P713" s="86"/>
    </row>
    <row r="714">
      <c r="C714" s="85"/>
      <c r="D714" s="85"/>
      <c r="E714" s="86"/>
      <c r="F714" s="47"/>
      <c r="G714" s="47"/>
      <c r="H714" s="47"/>
      <c r="I714" s="47"/>
      <c r="J714" s="47"/>
      <c r="K714" s="47"/>
      <c r="L714" s="86"/>
      <c r="M714" s="86"/>
      <c r="O714" s="86"/>
      <c r="P714" s="86"/>
    </row>
    <row r="715">
      <c r="C715" s="85"/>
      <c r="D715" s="85"/>
      <c r="E715" s="86"/>
      <c r="F715" s="47"/>
      <c r="G715" s="47"/>
      <c r="H715" s="47"/>
      <c r="I715" s="47"/>
      <c r="J715" s="47"/>
      <c r="K715" s="47"/>
      <c r="L715" s="86"/>
      <c r="M715" s="86"/>
      <c r="O715" s="86"/>
      <c r="P715" s="86"/>
    </row>
    <row r="716">
      <c r="C716" s="85"/>
      <c r="D716" s="85"/>
      <c r="E716" s="86"/>
      <c r="F716" s="47"/>
      <c r="G716" s="47"/>
      <c r="H716" s="47"/>
      <c r="I716" s="47"/>
      <c r="J716" s="47"/>
      <c r="K716" s="47"/>
      <c r="L716" s="86"/>
      <c r="M716" s="86"/>
      <c r="O716" s="86"/>
      <c r="P716" s="86"/>
    </row>
    <row r="717">
      <c r="C717" s="85"/>
      <c r="D717" s="85"/>
      <c r="E717" s="86"/>
      <c r="F717" s="47"/>
      <c r="G717" s="47"/>
      <c r="H717" s="47"/>
      <c r="I717" s="47"/>
      <c r="J717" s="47"/>
      <c r="K717" s="47"/>
      <c r="L717" s="86"/>
      <c r="M717" s="86"/>
      <c r="O717" s="86"/>
      <c r="P717" s="86"/>
    </row>
    <row r="718">
      <c r="C718" s="85"/>
      <c r="D718" s="85"/>
      <c r="E718" s="86"/>
      <c r="F718" s="47"/>
      <c r="G718" s="47"/>
      <c r="H718" s="47"/>
      <c r="I718" s="47"/>
      <c r="J718" s="47"/>
      <c r="K718" s="47"/>
      <c r="L718" s="86"/>
      <c r="M718" s="86"/>
      <c r="O718" s="86"/>
      <c r="P718" s="86"/>
    </row>
    <row r="719">
      <c r="C719" s="85"/>
      <c r="D719" s="85"/>
      <c r="E719" s="86"/>
      <c r="F719" s="47"/>
      <c r="G719" s="47"/>
      <c r="H719" s="47"/>
      <c r="I719" s="47"/>
      <c r="J719" s="47"/>
      <c r="K719" s="47"/>
      <c r="L719" s="86"/>
      <c r="M719" s="86"/>
      <c r="O719" s="86"/>
      <c r="P719" s="86"/>
    </row>
    <row r="720">
      <c r="C720" s="85"/>
      <c r="D720" s="85"/>
      <c r="E720" s="86"/>
      <c r="F720" s="47"/>
      <c r="G720" s="47"/>
      <c r="H720" s="47"/>
      <c r="I720" s="47"/>
      <c r="J720" s="47"/>
      <c r="K720" s="47"/>
      <c r="L720" s="86"/>
      <c r="M720" s="86"/>
      <c r="O720" s="86"/>
      <c r="P720" s="86"/>
    </row>
    <row r="721">
      <c r="C721" s="85"/>
      <c r="D721" s="85"/>
      <c r="E721" s="86"/>
      <c r="F721" s="47"/>
      <c r="G721" s="47"/>
      <c r="H721" s="47"/>
      <c r="I721" s="47"/>
      <c r="J721" s="47"/>
      <c r="K721" s="47"/>
      <c r="L721" s="86"/>
      <c r="M721" s="86"/>
      <c r="O721" s="86"/>
      <c r="P721" s="86"/>
    </row>
    <row r="722">
      <c r="C722" s="85"/>
      <c r="D722" s="85"/>
      <c r="E722" s="86"/>
      <c r="F722" s="47"/>
      <c r="G722" s="47"/>
      <c r="H722" s="47"/>
      <c r="I722" s="47"/>
      <c r="J722" s="47"/>
      <c r="K722" s="47"/>
      <c r="L722" s="86"/>
      <c r="M722" s="86"/>
      <c r="O722" s="86"/>
      <c r="P722" s="86"/>
    </row>
    <row r="723">
      <c r="C723" s="85"/>
      <c r="D723" s="85"/>
      <c r="E723" s="86"/>
      <c r="F723" s="47"/>
      <c r="G723" s="47"/>
      <c r="H723" s="47"/>
      <c r="I723" s="47"/>
      <c r="J723" s="47"/>
      <c r="K723" s="47"/>
      <c r="L723" s="86"/>
      <c r="M723" s="86"/>
      <c r="O723" s="86"/>
      <c r="P723" s="86"/>
    </row>
    <row r="724">
      <c r="C724" s="85"/>
      <c r="D724" s="85"/>
      <c r="E724" s="86"/>
      <c r="F724" s="47"/>
      <c r="G724" s="47"/>
      <c r="H724" s="47"/>
      <c r="I724" s="47"/>
      <c r="J724" s="47"/>
      <c r="K724" s="47"/>
      <c r="L724" s="86"/>
      <c r="M724" s="86"/>
      <c r="O724" s="86"/>
      <c r="P724" s="86"/>
    </row>
    <row r="725">
      <c r="C725" s="85"/>
      <c r="D725" s="85"/>
      <c r="E725" s="86"/>
      <c r="F725" s="47"/>
      <c r="G725" s="47"/>
      <c r="H725" s="47"/>
      <c r="I725" s="47"/>
      <c r="J725" s="47"/>
      <c r="K725" s="47"/>
      <c r="L725" s="86"/>
      <c r="M725" s="86"/>
      <c r="O725" s="86"/>
      <c r="P725" s="86"/>
    </row>
    <row r="726">
      <c r="C726" s="85"/>
      <c r="D726" s="85"/>
      <c r="E726" s="86"/>
      <c r="F726" s="47"/>
      <c r="G726" s="47"/>
      <c r="H726" s="47"/>
      <c r="I726" s="47"/>
      <c r="J726" s="47"/>
      <c r="K726" s="47"/>
      <c r="L726" s="86"/>
      <c r="M726" s="86"/>
      <c r="O726" s="86"/>
      <c r="P726" s="86"/>
    </row>
    <row r="727">
      <c r="C727" s="85"/>
      <c r="D727" s="85"/>
      <c r="E727" s="86"/>
      <c r="F727" s="47"/>
      <c r="G727" s="47"/>
      <c r="H727" s="47"/>
      <c r="I727" s="47"/>
      <c r="J727" s="47"/>
      <c r="K727" s="47"/>
      <c r="L727" s="86"/>
      <c r="M727" s="86"/>
      <c r="O727" s="86"/>
      <c r="P727" s="86"/>
    </row>
    <row r="728">
      <c r="C728" s="85"/>
      <c r="D728" s="85"/>
      <c r="E728" s="86"/>
      <c r="F728" s="47"/>
      <c r="G728" s="47"/>
      <c r="H728" s="47"/>
      <c r="I728" s="47"/>
      <c r="J728" s="47"/>
      <c r="K728" s="47"/>
      <c r="L728" s="86"/>
      <c r="M728" s="86"/>
      <c r="O728" s="86"/>
      <c r="P728" s="86"/>
    </row>
    <row r="729">
      <c r="C729" s="85"/>
      <c r="D729" s="85"/>
      <c r="E729" s="86"/>
      <c r="F729" s="47"/>
      <c r="G729" s="47"/>
      <c r="H729" s="47"/>
      <c r="I729" s="47"/>
      <c r="J729" s="47"/>
      <c r="K729" s="47"/>
      <c r="L729" s="86"/>
      <c r="M729" s="86"/>
      <c r="O729" s="86"/>
      <c r="P729" s="86"/>
    </row>
    <row r="730">
      <c r="C730" s="85"/>
      <c r="D730" s="85"/>
      <c r="E730" s="86"/>
      <c r="F730" s="47"/>
      <c r="G730" s="47"/>
      <c r="H730" s="47"/>
      <c r="I730" s="47"/>
      <c r="J730" s="47"/>
      <c r="K730" s="47"/>
      <c r="L730" s="86"/>
      <c r="M730" s="86"/>
      <c r="O730" s="86"/>
      <c r="P730" s="86"/>
    </row>
    <row r="731">
      <c r="C731" s="85"/>
      <c r="D731" s="85"/>
      <c r="E731" s="86"/>
      <c r="F731" s="47"/>
      <c r="G731" s="47"/>
      <c r="H731" s="47"/>
      <c r="I731" s="47"/>
      <c r="J731" s="47"/>
      <c r="K731" s="47"/>
      <c r="L731" s="86"/>
      <c r="M731" s="86"/>
      <c r="O731" s="86"/>
      <c r="P731" s="86"/>
    </row>
    <row r="732">
      <c r="C732" s="85"/>
      <c r="D732" s="85"/>
      <c r="E732" s="86"/>
      <c r="F732" s="47"/>
      <c r="G732" s="47"/>
      <c r="H732" s="47"/>
      <c r="I732" s="47"/>
      <c r="J732" s="47"/>
      <c r="K732" s="47"/>
      <c r="L732" s="86"/>
      <c r="M732" s="86"/>
      <c r="O732" s="86"/>
      <c r="P732" s="86"/>
    </row>
    <row r="733">
      <c r="C733" s="85"/>
      <c r="D733" s="85"/>
      <c r="E733" s="86"/>
      <c r="F733" s="47"/>
      <c r="G733" s="47"/>
      <c r="H733" s="47"/>
      <c r="I733" s="47"/>
      <c r="J733" s="47"/>
      <c r="K733" s="47"/>
      <c r="L733" s="86"/>
      <c r="M733" s="86"/>
      <c r="O733" s="86"/>
      <c r="P733" s="86"/>
    </row>
    <row r="734">
      <c r="C734" s="85"/>
      <c r="D734" s="85"/>
      <c r="E734" s="86"/>
      <c r="F734" s="47"/>
      <c r="G734" s="47"/>
      <c r="H734" s="47"/>
      <c r="I734" s="47"/>
      <c r="J734" s="47"/>
      <c r="K734" s="47"/>
      <c r="L734" s="86"/>
      <c r="M734" s="86"/>
      <c r="O734" s="86"/>
      <c r="P734" s="86"/>
    </row>
    <row r="735">
      <c r="C735" s="85"/>
      <c r="D735" s="85"/>
      <c r="E735" s="86"/>
      <c r="F735" s="47"/>
      <c r="G735" s="47"/>
      <c r="H735" s="47"/>
      <c r="I735" s="47"/>
      <c r="J735" s="47"/>
      <c r="K735" s="47"/>
      <c r="L735" s="86"/>
      <c r="M735" s="86"/>
      <c r="O735" s="86"/>
      <c r="P735" s="86"/>
    </row>
    <row r="736">
      <c r="C736" s="85"/>
      <c r="D736" s="85"/>
      <c r="E736" s="86"/>
      <c r="F736" s="47"/>
      <c r="G736" s="47"/>
      <c r="H736" s="47"/>
      <c r="I736" s="47"/>
      <c r="J736" s="47"/>
      <c r="K736" s="47"/>
      <c r="L736" s="86"/>
      <c r="M736" s="86"/>
      <c r="O736" s="86"/>
      <c r="P736" s="86"/>
    </row>
    <row r="737">
      <c r="C737" s="85"/>
      <c r="D737" s="85"/>
      <c r="E737" s="86"/>
      <c r="F737" s="47"/>
      <c r="G737" s="47"/>
      <c r="H737" s="47"/>
      <c r="I737" s="47"/>
      <c r="J737" s="47"/>
      <c r="K737" s="47"/>
      <c r="L737" s="86"/>
      <c r="M737" s="86"/>
      <c r="O737" s="86"/>
      <c r="P737" s="86"/>
    </row>
    <row r="738">
      <c r="C738" s="85"/>
      <c r="D738" s="85"/>
      <c r="E738" s="86"/>
      <c r="F738" s="47"/>
      <c r="G738" s="47"/>
      <c r="H738" s="47"/>
      <c r="I738" s="47"/>
      <c r="J738" s="47"/>
      <c r="K738" s="47"/>
      <c r="L738" s="86"/>
      <c r="M738" s="86"/>
      <c r="O738" s="86"/>
      <c r="P738" s="86"/>
    </row>
    <row r="739">
      <c r="C739" s="85"/>
      <c r="D739" s="85"/>
      <c r="E739" s="86"/>
      <c r="F739" s="47"/>
      <c r="G739" s="47"/>
      <c r="H739" s="47"/>
      <c r="I739" s="47"/>
      <c r="J739" s="47"/>
      <c r="K739" s="47"/>
      <c r="L739" s="86"/>
      <c r="M739" s="86"/>
      <c r="O739" s="86"/>
      <c r="P739" s="86"/>
    </row>
    <row r="740">
      <c r="C740" s="85"/>
      <c r="D740" s="85"/>
      <c r="E740" s="86"/>
      <c r="F740" s="47"/>
      <c r="G740" s="47"/>
      <c r="H740" s="47"/>
      <c r="I740" s="47"/>
      <c r="J740" s="47"/>
      <c r="K740" s="47"/>
      <c r="L740" s="86"/>
      <c r="M740" s="86"/>
      <c r="O740" s="86"/>
      <c r="P740" s="86"/>
    </row>
    <row r="741">
      <c r="C741" s="85"/>
      <c r="D741" s="85"/>
      <c r="E741" s="86"/>
      <c r="F741" s="47"/>
      <c r="G741" s="47"/>
      <c r="H741" s="47"/>
      <c r="I741" s="47"/>
      <c r="J741" s="47"/>
      <c r="K741" s="47"/>
      <c r="L741" s="86"/>
      <c r="M741" s="86"/>
      <c r="O741" s="86"/>
      <c r="P741" s="86"/>
    </row>
    <row r="742">
      <c r="C742" s="85"/>
      <c r="D742" s="85"/>
      <c r="E742" s="86"/>
      <c r="F742" s="47"/>
      <c r="G742" s="47"/>
      <c r="H742" s="47"/>
      <c r="I742" s="47"/>
      <c r="J742" s="47"/>
      <c r="K742" s="47"/>
      <c r="L742" s="86"/>
      <c r="M742" s="86"/>
      <c r="O742" s="86"/>
      <c r="P742" s="86"/>
    </row>
    <row r="743">
      <c r="C743" s="85"/>
      <c r="D743" s="85"/>
      <c r="E743" s="86"/>
      <c r="F743" s="47"/>
      <c r="G743" s="47"/>
      <c r="H743" s="47"/>
      <c r="I743" s="47"/>
      <c r="J743" s="47"/>
      <c r="K743" s="47"/>
      <c r="L743" s="86"/>
      <c r="M743" s="86"/>
      <c r="O743" s="86"/>
      <c r="P743" s="86"/>
    </row>
    <row r="744">
      <c r="C744" s="85"/>
      <c r="D744" s="85"/>
      <c r="E744" s="86"/>
      <c r="F744" s="47"/>
      <c r="G744" s="47"/>
      <c r="H744" s="47"/>
      <c r="I744" s="47"/>
      <c r="J744" s="47"/>
      <c r="K744" s="47"/>
      <c r="L744" s="86"/>
      <c r="M744" s="86"/>
      <c r="O744" s="86"/>
      <c r="P744" s="86"/>
    </row>
    <row r="745">
      <c r="C745" s="85"/>
      <c r="D745" s="85"/>
      <c r="E745" s="86"/>
      <c r="F745" s="47"/>
      <c r="G745" s="47"/>
      <c r="H745" s="47"/>
      <c r="I745" s="47"/>
      <c r="J745" s="47"/>
      <c r="K745" s="47"/>
      <c r="L745" s="86"/>
      <c r="M745" s="86"/>
      <c r="O745" s="86"/>
      <c r="P745" s="86"/>
    </row>
    <row r="746">
      <c r="C746" s="85"/>
      <c r="D746" s="85"/>
      <c r="E746" s="86"/>
      <c r="F746" s="47"/>
      <c r="G746" s="47"/>
      <c r="H746" s="47"/>
      <c r="I746" s="47"/>
      <c r="J746" s="47"/>
      <c r="K746" s="47"/>
      <c r="L746" s="86"/>
      <c r="M746" s="86"/>
      <c r="O746" s="86"/>
      <c r="P746" s="86"/>
    </row>
    <row r="747">
      <c r="C747" s="85"/>
      <c r="D747" s="85"/>
      <c r="E747" s="86"/>
      <c r="F747" s="47"/>
      <c r="G747" s="47"/>
      <c r="H747" s="47"/>
      <c r="I747" s="47"/>
      <c r="J747" s="47"/>
      <c r="K747" s="47"/>
      <c r="L747" s="86"/>
      <c r="M747" s="86"/>
      <c r="O747" s="86"/>
      <c r="P747" s="86"/>
    </row>
    <row r="748">
      <c r="C748" s="85"/>
      <c r="D748" s="85"/>
      <c r="E748" s="86"/>
      <c r="F748" s="47"/>
      <c r="G748" s="47"/>
      <c r="H748" s="47"/>
      <c r="I748" s="47"/>
      <c r="J748" s="47"/>
      <c r="K748" s="47"/>
      <c r="L748" s="86"/>
      <c r="M748" s="86"/>
      <c r="O748" s="86"/>
      <c r="P748" s="86"/>
    </row>
    <row r="749">
      <c r="C749" s="85"/>
      <c r="D749" s="85"/>
      <c r="E749" s="86"/>
      <c r="F749" s="47"/>
      <c r="G749" s="47"/>
      <c r="H749" s="47"/>
      <c r="I749" s="47"/>
      <c r="J749" s="47"/>
      <c r="K749" s="47"/>
      <c r="L749" s="86"/>
      <c r="M749" s="86"/>
      <c r="O749" s="86"/>
      <c r="P749" s="86"/>
    </row>
    <row r="750">
      <c r="C750" s="85"/>
      <c r="D750" s="85"/>
      <c r="E750" s="86"/>
      <c r="F750" s="47"/>
      <c r="G750" s="47"/>
      <c r="H750" s="47"/>
      <c r="I750" s="47"/>
      <c r="J750" s="47"/>
      <c r="K750" s="47"/>
      <c r="L750" s="86"/>
      <c r="M750" s="86"/>
      <c r="O750" s="86"/>
      <c r="P750" s="86"/>
    </row>
    <row r="751">
      <c r="C751" s="85"/>
      <c r="D751" s="85"/>
      <c r="E751" s="86"/>
      <c r="F751" s="47"/>
      <c r="G751" s="47"/>
      <c r="H751" s="47"/>
      <c r="I751" s="47"/>
      <c r="J751" s="47"/>
      <c r="K751" s="47"/>
      <c r="L751" s="86"/>
      <c r="M751" s="86"/>
      <c r="O751" s="86"/>
      <c r="P751" s="86"/>
    </row>
    <row r="752">
      <c r="C752" s="85"/>
      <c r="D752" s="85"/>
      <c r="E752" s="86"/>
      <c r="F752" s="47"/>
      <c r="G752" s="47"/>
      <c r="H752" s="47"/>
      <c r="I752" s="47"/>
      <c r="J752" s="47"/>
      <c r="K752" s="47"/>
      <c r="L752" s="86"/>
      <c r="M752" s="86"/>
      <c r="O752" s="86"/>
      <c r="P752" s="86"/>
    </row>
    <row r="753">
      <c r="C753" s="85"/>
      <c r="D753" s="85"/>
      <c r="E753" s="86"/>
      <c r="F753" s="47"/>
      <c r="G753" s="47"/>
      <c r="H753" s="47"/>
      <c r="I753" s="47"/>
      <c r="J753" s="47"/>
      <c r="K753" s="47"/>
      <c r="L753" s="86"/>
      <c r="M753" s="86"/>
      <c r="O753" s="86"/>
      <c r="P753" s="86"/>
    </row>
    <row r="754">
      <c r="C754" s="85"/>
      <c r="D754" s="85"/>
      <c r="E754" s="86"/>
      <c r="F754" s="47"/>
      <c r="G754" s="47"/>
      <c r="H754" s="47"/>
      <c r="I754" s="47"/>
      <c r="J754" s="47"/>
      <c r="K754" s="47"/>
      <c r="L754" s="86"/>
      <c r="M754" s="86"/>
      <c r="O754" s="86"/>
      <c r="P754" s="86"/>
    </row>
    <row r="755">
      <c r="C755" s="85"/>
      <c r="D755" s="85"/>
      <c r="E755" s="86"/>
      <c r="F755" s="47"/>
      <c r="G755" s="47"/>
      <c r="H755" s="47"/>
      <c r="I755" s="47"/>
      <c r="J755" s="47"/>
      <c r="K755" s="47"/>
      <c r="L755" s="86"/>
      <c r="M755" s="86"/>
      <c r="O755" s="86"/>
      <c r="P755" s="86"/>
    </row>
    <row r="756">
      <c r="C756" s="85"/>
      <c r="D756" s="85"/>
      <c r="E756" s="86"/>
      <c r="F756" s="47"/>
      <c r="G756" s="47"/>
      <c r="H756" s="47"/>
      <c r="I756" s="47"/>
      <c r="J756" s="47"/>
      <c r="K756" s="47"/>
      <c r="L756" s="86"/>
      <c r="M756" s="86"/>
      <c r="O756" s="86"/>
      <c r="P756" s="86"/>
    </row>
    <row r="757">
      <c r="C757" s="85"/>
      <c r="D757" s="85"/>
      <c r="E757" s="86"/>
      <c r="F757" s="47"/>
      <c r="G757" s="47"/>
      <c r="H757" s="47"/>
      <c r="I757" s="47"/>
      <c r="J757" s="47"/>
      <c r="K757" s="47"/>
      <c r="L757" s="86"/>
      <c r="M757" s="86"/>
      <c r="O757" s="86"/>
      <c r="P757" s="86"/>
    </row>
    <row r="758">
      <c r="C758" s="85"/>
      <c r="D758" s="85"/>
      <c r="E758" s="86"/>
      <c r="F758" s="47"/>
      <c r="G758" s="47"/>
      <c r="H758" s="47"/>
      <c r="I758" s="47"/>
      <c r="J758" s="47"/>
      <c r="K758" s="47"/>
      <c r="L758" s="86"/>
      <c r="M758" s="86"/>
      <c r="O758" s="86"/>
      <c r="P758" s="86"/>
    </row>
    <row r="759">
      <c r="C759" s="85"/>
      <c r="D759" s="85"/>
      <c r="E759" s="86"/>
      <c r="F759" s="47"/>
      <c r="G759" s="47"/>
      <c r="H759" s="47"/>
      <c r="I759" s="47"/>
      <c r="J759" s="47"/>
      <c r="K759" s="47"/>
      <c r="L759" s="86"/>
      <c r="M759" s="86"/>
      <c r="O759" s="86"/>
      <c r="P759" s="86"/>
    </row>
    <row r="760">
      <c r="C760" s="85"/>
      <c r="D760" s="85"/>
      <c r="E760" s="86"/>
      <c r="F760" s="47"/>
      <c r="G760" s="47"/>
      <c r="H760" s="47"/>
      <c r="I760" s="47"/>
      <c r="J760" s="47"/>
      <c r="K760" s="47"/>
      <c r="L760" s="86"/>
      <c r="M760" s="86"/>
      <c r="O760" s="86"/>
      <c r="P760" s="86"/>
    </row>
    <row r="761">
      <c r="C761" s="85"/>
      <c r="D761" s="85"/>
      <c r="E761" s="86"/>
      <c r="F761" s="47"/>
      <c r="G761" s="47"/>
      <c r="H761" s="47"/>
      <c r="I761" s="47"/>
      <c r="J761" s="47"/>
      <c r="K761" s="47"/>
      <c r="L761" s="86"/>
      <c r="M761" s="86"/>
      <c r="O761" s="86"/>
      <c r="P761" s="86"/>
    </row>
    <row r="762">
      <c r="C762" s="85"/>
      <c r="D762" s="85"/>
      <c r="E762" s="86"/>
      <c r="F762" s="47"/>
      <c r="G762" s="47"/>
      <c r="H762" s="47"/>
      <c r="I762" s="47"/>
      <c r="J762" s="47"/>
      <c r="K762" s="47"/>
      <c r="L762" s="86"/>
      <c r="M762" s="86"/>
      <c r="O762" s="86"/>
      <c r="P762" s="86"/>
    </row>
    <row r="763">
      <c r="C763" s="85"/>
      <c r="D763" s="85"/>
      <c r="E763" s="86"/>
      <c r="F763" s="47"/>
      <c r="G763" s="47"/>
      <c r="H763" s="47"/>
      <c r="I763" s="47"/>
      <c r="J763" s="47"/>
      <c r="K763" s="47"/>
      <c r="L763" s="86"/>
      <c r="M763" s="86"/>
      <c r="O763" s="86"/>
      <c r="P763" s="86"/>
    </row>
    <row r="764">
      <c r="C764" s="85"/>
      <c r="D764" s="85"/>
      <c r="E764" s="86"/>
      <c r="F764" s="47"/>
      <c r="G764" s="47"/>
      <c r="H764" s="47"/>
      <c r="I764" s="47"/>
      <c r="J764" s="47"/>
      <c r="K764" s="47"/>
      <c r="L764" s="86"/>
      <c r="M764" s="86"/>
      <c r="O764" s="86"/>
      <c r="P764" s="86"/>
    </row>
    <row r="765">
      <c r="C765" s="85"/>
      <c r="D765" s="85"/>
      <c r="E765" s="86"/>
      <c r="F765" s="47"/>
      <c r="G765" s="47"/>
      <c r="H765" s="47"/>
      <c r="I765" s="47"/>
      <c r="J765" s="47"/>
      <c r="K765" s="47"/>
      <c r="L765" s="86"/>
      <c r="M765" s="86"/>
      <c r="O765" s="86"/>
      <c r="P765" s="86"/>
    </row>
    <row r="766">
      <c r="C766" s="85"/>
      <c r="D766" s="85"/>
      <c r="E766" s="86"/>
      <c r="F766" s="47"/>
      <c r="G766" s="47"/>
      <c r="H766" s="47"/>
      <c r="I766" s="47"/>
      <c r="J766" s="47"/>
      <c r="K766" s="47"/>
      <c r="L766" s="86"/>
      <c r="M766" s="86"/>
      <c r="O766" s="86"/>
      <c r="P766" s="86"/>
    </row>
    <row r="767">
      <c r="C767" s="85"/>
      <c r="D767" s="85"/>
      <c r="E767" s="86"/>
      <c r="F767" s="47"/>
      <c r="G767" s="47"/>
      <c r="H767" s="47"/>
      <c r="I767" s="47"/>
      <c r="J767" s="47"/>
      <c r="K767" s="47"/>
      <c r="L767" s="86"/>
      <c r="M767" s="86"/>
      <c r="O767" s="86"/>
      <c r="P767" s="86"/>
    </row>
    <row r="768">
      <c r="C768" s="85"/>
      <c r="D768" s="85"/>
      <c r="E768" s="86"/>
      <c r="F768" s="47"/>
      <c r="G768" s="47"/>
      <c r="H768" s="47"/>
      <c r="I768" s="47"/>
      <c r="J768" s="47"/>
      <c r="K768" s="47"/>
      <c r="L768" s="86"/>
      <c r="M768" s="86"/>
      <c r="O768" s="86"/>
      <c r="P768" s="86"/>
    </row>
    <row r="769">
      <c r="C769" s="85"/>
      <c r="D769" s="85"/>
      <c r="E769" s="86"/>
      <c r="F769" s="47"/>
      <c r="G769" s="47"/>
      <c r="H769" s="47"/>
      <c r="I769" s="47"/>
      <c r="J769" s="47"/>
      <c r="K769" s="47"/>
      <c r="L769" s="86"/>
      <c r="M769" s="86"/>
      <c r="O769" s="86"/>
      <c r="P769" s="86"/>
    </row>
    <row r="770">
      <c r="C770" s="85"/>
      <c r="D770" s="85"/>
      <c r="E770" s="86"/>
      <c r="F770" s="47"/>
      <c r="G770" s="47"/>
      <c r="H770" s="47"/>
      <c r="I770" s="47"/>
      <c r="J770" s="47"/>
      <c r="K770" s="47"/>
      <c r="L770" s="86"/>
      <c r="M770" s="86"/>
      <c r="O770" s="86"/>
      <c r="P770" s="86"/>
    </row>
    <row r="771">
      <c r="C771" s="85"/>
      <c r="D771" s="85"/>
      <c r="E771" s="86"/>
      <c r="F771" s="47"/>
      <c r="G771" s="47"/>
      <c r="H771" s="47"/>
      <c r="I771" s="47"/>
      <c r="J771" s="47"/>
      <c r="K771" s="47"/>
      <c r="L771" s="86"/>
      <c r="M771" s="86"/>
      <c r="O771" s="86"/>
      <c r="P771" s="86"/>
    </row>
    <row r="772">
      <c r="C772" s="85"/>
      <c r="D772" s="85"/>
      <c r="E772" s="86"/>
      <c r="F772" s="47"/>
      <c r="G772" s="47"/>
      <c r="H772" s="47"/>
      <c r="I772" s="47"/>
      <c r="J772" s="47"/>
      <c r="K772" s="47"/>
      <c r="L772" s="86"/>
      <c r="M772" s="86"/>
      <c r="O772" s="86"/>
      <c r="P772" s="86"/>
    </row>
    <row r="773">
      <c r="C773" s="85"/>
      <c r="D773" s="85"/>
      <c r="E773" s="86"/>
      <c r="F773" s="47"/>
      <c r="G773" s="47"/>
      <c r="H773" s="47"/>
      <c r="I773" s="47"/>
      <c r="J773" s="47"/>
      <c r="K773" s="47"/>
      <c r="L773" s="86"/>
      <c r="M773" s="86"/>
      <c r="O773" s="86"/>
      <c r="P773" s="86"/>
    </row>
    <row r="774">
      <c r="C774" s="85"/>
      <c r="D774" s="85"/>
      <c r="E774" s="86"/>
      <c r="F774" s="47"/>
      <c r="G774" s="47"/>
      <c r="H774" s="47"/>
      <c r="I774" s="47"/>
      <c r="J774" s="47"/>
      <c r="K774" s="47"/>
      <c r="L774" s="86"/>
      <c r="M774" s="86"/>
      <c r="O774" s="86"/>
      <c r="P774" s="86"/>
    </row>
    <row r="775">
      <c r="C775" s="85"/>
      <c r="D775" s="85"/>
      <c r="E775" s="86"/>
      <c r="F775" s="47"/>
      <c r="G775" s="47"/>
      <c r="H775" s="47"/>
      <c r="I775" s="47"/>
      <c r="J775" s="47"/>
      <c r="K775" s="47"/>
      <c r="L775" s="86"/>
      <c r="M775" s="86"/>
      <c r="O775" s="86"/>
      <c r="P775" s="86"/>
    </row>
    <row r="776">
      <c r="C776" s="85"/>
      <c r="D776" s="85"/>
      <c r="E776" s="86"/>
      <c r="F776" s="47"/>
      <c r="G776" s="47"/>
      <c r="H776" s="47"/>
      <c r="I776" s="47"/>
      <c r="J776" s="47"/>
      <c r="K776" s="47"/>
      <c r="L776" s="86"/>
      <c r="M776" s="86"/>
      <c r="O776" s="86"/>
      <c r="P776" s="86"/>
    </row>
    <row r="777">
      <c r="C777" s="85"/>
      <c r="D777" s="85"/>
      <c r="E777" s="86"/>
      <c r="F777" s="47"/>
      <c r="G777" s="47"/>
      <c r="H777" s="47"/>
      <c r="I777" s="47"/>
      <c r="J777" s="47"/>
      <c r="K777" s="47"/>
      <c r="L777" s="86"/>
      <c r="M777" s="86"/>
      <c r="O777" s="86"/>
      <c r="P777" s="86"/>
    </row>
    <row r="778">
      <c r="C778" s="85"/>
      <c r="D778" s="85"/>
      <c r="E778" s="86"/>
      <c r="F778" s="47"/>
      <c r="G778" s="47"/>
      <c r="H778" s="47"/>
      <c r="I778" s="47"/>
      <c r="J778" s="47"/>
      <c r="K778" s="47"/>
      <c r="L778" s="86"/>
      <c r="M778" s="86"/>
      <c r="O778" s="86"/>
      <c r="P778" s="86"/>
    </row>
    <row r="779">
      <c r="C779" s="85"/>
      <c r="D779" s="85"/>
      <c r="E779" s="86"/>
      <c r="F779" s="47"/>
      <c r="G779" s="47"/>
      <c r="H779" s="47"/>
      <c r="I779" s="47"/>
      <c r="J779" s="47"/>
      <c r="K779" s="47"/>
      <c r="L779" s="86"/>
      <c r="M779" s="86"/>
      <c r="O779" s="86"/>
      <c r="P779" s="86"/>
    </row>
    <row r="780">
      <c r="C780" s="85"/>
      <c r="D780" s="85"/>
      <c r="E780" s="86"/>
      <c r="F780" s="47"/>
      <c r="G780" s="47"/>
      <c r="H780" s="47"/>
      <c r="I780" s="47"/>
      <c r="J780" s="47"/>
      <c r="K780" s="47"/>
      <c r="L780" s="86"/>
      <c r="M780" s="86"/>
      <c r="O780" s="86"/>
      <c r="P780" s="86"/>
    </row>
    <row r="781">
      <c r="C781" s="85"/>
      <c r="D781" s="85"/>
      <c r="E781" s="86"/>
      <c r="F781" s="47"/>
      <c r="G781" s="47"/>
      <c r="H781" s="47"/>
      <c r="I781" s="47"/>
      <c r="J781" s="47"/>
      <c r="K781" s="47"/>
      <c r="L781" s="86"/>
      <c r="M781" s="86"/>
      <c r="O781" s="86"/>
      <c r="P781" s="86"/>
    </row>
    <row r="782">
      <c r="C782" s="85"/>
      <c r="D782" s="85"/>
      <c r="E782" s="86"/>
      <c r="F782" s="47"/>
      <c r="G782" s="47"/>
      <c r="H782" s="47"/>
      <c r="I782" s="47"/>
      <c r="J782" s="47"/>
      <c r="K782" s="47"/>
      <c r="L782" s="86"/>
      <c r="M782" s="86"/>
      <c r="O782" s="86"/>
      <c r="P782" s="86"/>
    </row>
    <row r="783">
      <c r="C783" s="85"/>
      <c r="D783" s="85"/>
      <c r="E783" s="86"/>
      <c r="F783" s="47"/>
      <c r="G783" s="47"/>
      <c r="H783" s="47"/>
      <c r="I783" s="47"/>
      <c r="J783" s="47"/>
      <c r="K783" s="47"/>
      <c r="L783" s="86"/>
      <c r="M783" s="86"/>
      <c r="O783" s="86"/>
      <c r="P783" s="86"/>
    </row>
    <row r="784">
      <c r="C784" s="85"/>
      <c r="D784" s="85"/>
      <c r="E784" s="86"/>
      <c r="F784" s="47"/>
      <c r="G784" s="47"/>
      <c r="H784" s="47"/>
      <c r="I784" s="47"/>
      <c r="J784" s="47"/>
      <c r="K784" s="47"/>
      <c r="L784" s="86"/>
      <c r="M784" s="86"/>
      <c r="O784" s="86"/>
      <c r="P784" s="86"/>
    </row>
    <row r="785">
      <c r="C785" s="85"/>
      <c r="D785" s="85"/>
      <c r="E785" s="86"/>
      <c r="F785" s="47"/>
      <c r="G785" s="47"/>
      <c r="H785" s="47"/>
      <c r="I785" s="47"/>
      <c r="J785" s="47"/>
      <c r="K785" s="47"/>
      <c r="L785" s="86"/>
      <c r="M785" s="86"/>
      <c r="O785" s="86"/>
      <c r="P785" s="86"/>
    </row>
    <row r="786">
      <c r="C786" s="85"/>
      <c r="D786" s="85"/>
      <c r="E786" s="86"/>
      <c r="F786" s="47"/>
      <c r="G786" s="47"/>
      <c r="H786" s="47"/>
      <c r="I786" s="47"/>
      <c r="J786" s="47"/>
      <c r="K786" s="47"/>
      <c r="L786" s="86"/>
      <c r="M786" s="86"/>
      <c r="O786" s="86"/>
      <c r="P786" s="86"/>
    </row>
    <row r="787">
      <c r="C787" s="85"/>
      <c r="D787" s="85"/>
      <c r="E787" s="86"/>
      <c r="F787" s="47"/>
      <c r="G787" s="47"/>
      <c r="H787" s="47"/>
      <c r="I787" s="47"/>
      <c r="J787" s="47"/>
      <c r="K787" s="47"/>
      <c r="L787" s="86"/>
      <c r="M787" s="86"/>
      <c r="O787" s="86"/>
      <c r="P787" s="86"/>
    </row>
    <row r="788">
      <c r="C788" s="85"/>
      <c r="D788" s="85"/>
      <c r="E788" s="86"/>
      <c r="F788" s="47"/>
      <c r="G788" s="47"/>
      <c r="H788" s="47"/>
      <c r="I788" s="47"/>
      <c r="J788" s="47"/>
      <c r="K788" s="47"/>
      <c r="L788" s="86"/>
      <c r="M788" s="86"/>
      <c r="O788" s="86"/>
      <c r="P788" s="86"/>
    </row>
    <row r="789">
      <c r="C789" s="85"/>
      <c r="D789" s="85"/>
      <c r="E789" s="86"/>
      <c r="F789" s="47"/>
      <c r="G789" s="47"/>
      <c r="H789" s="47"/>
      <c r="I789" s="47"/>
      <c r="J789" s="47"/>
      <c r="K789" s="47"/>
      <c r="L789" s="86"/>
      <c r="M789" s="86"/>
      <c r="O789" s="86"/>
      <c r="P789" s="86"/>
    </row>
    <row r="790">
      <c r="C790" s="85"/>
      <c r="D790" s="85"/>
      <c r="E790" s="86"/>
      <c r="F790" s="47"/>
      <c r="G790" s="47"/>
      <c r="H790" s="47"/>
      <c r="I790" s="47"/>
      <c r="J790" s="47"/>
      <c r="K790" s="47"/>
      <c r="L790" s="86"/>
      <c r="M790" s="86"/>
      <c r="O790" s="86"/>
      <c r="P790" s="86"/>
    </row>
    <row r="791">
      <c r="C791" s="85"/>
      <c r="D791" s="85"/>
      <c r="E791" s="86"/>
      <c r="F791" s="47"/>
      <c r="G791" s="47"/>
      <c r="H791" s="47"/>
      <c r="I791" s="47"/>
      <c r="J791" s="47"/>
      <c r="K791" s="47"/>
      <c r="L791" s="86"/>
      <c r="M791" s="86"/>
      <c r="O791" s="86"/>
      <c r="P791" s="86"/>
    </row>
    <row r="792">
      <c r="C792" s="85"/>
      <c r="D792" s="85"/>
      <c r="E792" s="86"/>
      <c r="F792" s="47"/>
      <c r="G792" s="47"/>
      <c r="H792" s="47"/>
      <c r="I792" s="47"/>
      <c r="J792" s="47"/>
      <c r="K792" s="47"/>
      <c r="L792" s="86"/>
      <c r="M792" s="86"/>
      <c r="O792" s="86"/>
      <c r="P792" s="86"/>
    </row>
    <row r="793">
      <c r="C793" s="85"/>
      <c r="D793" s="85"/>
      <c r="E793" s="86"/>
      <c r="F793" s="47"/>
      <c r="G793" s="47"/>
      <c r="H793" s="47"/>
      <c r="I793" s="47"/>
      <c r="J793" s="47"/>
      <c r="K793" s="47"/>
      <c r="L793" s="86"/>
      <c r="M793" s="86"/>
      <c r="O793" s="86"/>
      <c r="P793" s="86"/>
    </row>
    <row r="794">
      <c r="C794" s="85"/>
      <c r="D794" s="85"/>
      <c r="E794" s="86"/>
      <c r="F794" s="47"/>
      <c r="G794" s="47"/>
      <c r="H794" s="47"/>
      <c r="I794" s="47"/>
      <c r="J794" s="47"/>
      <c r="K794" s="47"/>
      <c r="L794" s="86"/>
      <c r="M794" s="86"/>
      <c r="O794" s="86"/>
      <c r="P794" s="86"/>
    </row>
    <row r="795">
      <c r="C795" s="85"/>
      <c r="D795" s="85"/>
      <c r="E795" s="86"/>
      <c r="F795" s="47"/>
      <c r="G795" s="47"/>
      <c r="H795" s="47"/>
      <c r="I795" s="47"/>
      <c r="J795" s="47"/>
      <c r="K795" s="47"/>
      <c r="L795" s="86"/>
      <c r="M795" s="86"/>
      <c r="O795" s="86"/>
      <c r="P795" s="86"/>
    </row>
    <row r="796">
      <c r="C796" s="85"/>
      <c r="D796" s="85"/>
      <c r="E796" s="86"/>
      <c r="F796" s="47"/>
      <c r="G796" s="47"/>
      <c r="H796" s="47"/>
      <c r="I796" s="47"/>
      <c r="J796" s="47"/>
      <c r="K796" s="47"/>
      <c r="L796" s="86"/>
      <c r="M796" s="86"/>
      <c r="O796" s="86"/>
      <c r="P796" s="86"/>
    </row>
    <row r="797">
      <c r="C797" s="85"/>
      <c r="D797" s="85"/>
      <c r="E797" s="86"/>
      <c r="F797" s="47"/>
      <c r="G797" s="47"/>
      <c r="H797" s="47"/>
      <c r="I797" s="47"/>
      <c r="J797" s="47"/>
      <c r="K797" s="47"/>
      <c r="L797" s="86"/>
      <c r="M797" s="86"/>
      <c r="O797" s="86"/>
      <c r="P797" s="86"/>
    </row>
    <row r="798">
      <c r="C798" s="85"/>
      <c r="D798" s="85"/>
      <c r="E798" s="86"/>
      <c r="F798" s="47"/>
      <c r="G798" s="47"/>
      <c r="H798" s="47"/>
      <c r="I798" s="47"/>
      <c r="J798" s="47"/>
      <c r="K798" s="47"/>
      <c r="L798" s="86"/>
      <c r="M798" s="86"/>
      <c r="O798" s="86"/>
      <c r="P798" s="86"/>
    </row>
    <row r="799">
      <c r="C799" s="85"/>
      <c r="D799" s="85"/>
      <c r="E799" s="86"/>
      <c r="F799" s="47"/>
      <c r="G799" s="47"/>
      <c r="H799" s="47"/>
      <c r="I799" s="47"/>
      <c r="J799" s="47"/>
      <c r="K799" s="47"/>
      <c r="L799" s="86"/>
      <c r="M799" s="86"/>
      <c r="O799" s="86"/>
      <c r="P799" s="86"/>
    </row>
    <row r="800">
      <c r="C800" s="85"/>
      <c r="D800" s="85"/>
      <c r="E800" s="86"/>
      <c r="F800" s="47"/>
      <c r="G800" s="47"/>
      <c r="H800" s="47"/>
      <c r="I800" s="47"/>
      <c r="J800" s="47"/>
      <c r="K800" s="47"/>
      <c r="L800" s="86"/>
      <c r="M800" s="86"/>
      <c r="O800" s="86"/>
      <c r="P800" s="86"/>
    </row>
    <row r="801">
      <c r="C801" s="85"/>
      <c r="D801" s="85"/>
      <c r="E801" s="86"/>
      <c r="F801" s="47"/>
      <c r="G801" s="47"/>
      <c r="H801" s="47"/>
      <c r="I801" s="47"/>
      <c r="J801" s="47"/>
      <c r="K801" s="47"/>
      <c r="L801" s="86"/>
      <c r="M801" s="86"/>
      <c r="O801" s="86"/>
      <c r="P801" s="86"/>
    </row>
    <row r="802">
      <c r="C802" s="85"/>
      <c r="D802" s="85"/>
      <c r="E802" s="86"/>
      <c r="F802" s="47"/>
      <c r="G802" s="47"/>
      <c r="H802" s="47"/>
      <c r="I802" s="47"/>
      <c r="J802" s="47"/>
      <c r="K802" s="47"/>
      <c r="L802" s="86"/>
      <c r="M802" s="86"/>
      <c r="O802" s="86"/>
      <c r="P802" s="86"/>
    </row>
    <row r="803">
      <c r="C803" s="85"/>
      <c r="D803" s="85"/>
      <c r="E803" s="86"/>
      <c r="F803" s="47"/>
      <c r="G803" s="47"/>
      <c r="H803" s="47"/>
      <c r="I803" s="47"/>
      <c r="J803" s="47"/>
      <c r="K803" s="47"/>
      <c r="L803" s="86"/>
      <c r="M803" s="86"/>
      <c r="O803" s="86"/>
      <c r="P803" s="86"/>
    </row>
    <row r="804">
      <c r="C804" s="85"/>
      <c r="D804" s="85"/>
      <c r="E804" s="86"/>
      <c r="F804" s="47"/>
      <c r="G804" s="47"/>
      <c r="H804" s="47"/>
      <c r="I804" s="47"/>
      <c r="J804" s="47"/>
      <c r="K804" s="47"/>
      <c r="L804" s="86"/>
      <c r="M804" s="86"/>
      <c r="O804" s="86"/>
      <c r="P804" s="86"/>
    </row>
    <row r="805">
      <c r="C805" s="85"/>
      <c r="D805" s="85"/>
      <c r="E805" s="86"/>
      <c r="F805" s="47"/>
      <c r="G805" s="47"/>
      <c r="H805" s="47"/>
      <c r="I805" s="47"/>
      <c r="J805" s="47"/>
      <c r="K805" s="47"/>
      <c r="L805" s="86"/>
      <c r="M805" s="86"/>
      <c r="O805" s="86"/>
      <c r="P805" s="86"/>
    </row>
    <row r="806">
      <c r="C806" s="85"/>
      <c r="D806" s="85"/>
      <c r="E806" s="86"/>
      <c r="F806" s="47"/>
      <c r="G806" s="47"/>
      <c r="H806" s="47"/>
      <c r="I806" s="47"/>
      <c r="J806" s="47"/>
      <c r="K806" s="47"/>
      <c r="L806" s="86"/>
      <c r="M806" s="86"/>
      <c r="O806" s="86"/>
      <c r="P806" s="86"/>
    </row>
    <row r="807">
      <c r="C807" s="85"/>
      <c r="D807" s="85"/>
      <c r="E807" s="86"/>
      <c r="F807" s="47"/>
      <c r="G807" s="47"/>
      <c r="H807" s="47"/>
      <c r="I807" s="47"/>
      <c r="J807" s="47"/>
      <c r="K807" s="47"/>
      <c r="L807" s="86"/>
      <c r="M807" s="86"/>
      <c r="O807" s="86"/>
      <c r="P807" s="86"/>
    </row>
    <row r="808">
      <c r="C808" s="85"/>
      <c r="D808" s="85"/>
      <c r="E808" s="86"/>
      <c r="F808" s="47"/>
      <c r="G808" s="47"/>
      <c r="H808" s="47"/>
      <c r="I808" s="47"/>
      <c r="J808" s="47"/>
      <c r="K808" s="47"/>
      <c r="L808" s="86"/>
      <c r="M808" s="86"/>
      <c r="O808" s="86"/>
      <c r="P808" s="86"/>
    </row>
    <row r="809">
      <c r="C809" s="85"/>
      <c r="D809" s="85"/>
      <c r="E809" s="86"/>
      <c r="F809" s="47"/>
      <c r="G809" s="47"/>
      <c r="H809" s="47"/>
      <c r="I809" s="47"/>
      <c r="J809" s="47"/>
      <c r="K809" s="47"/>
      <c r="L809" s="86"/>
      <c r="M809" s="86"/>
      <c r="O809" s="86"/>
      <c r="P809" s="86"/>
    </row>
    <row r="810">
      <c r="C810" s="85"/>
      <c r="D810" s="85"/>
      <c r="E810" s="86"/>
      <c r="F810" s="47"/>
      <c r="G810" s="47"/>
      <c r="H810" s="47"/>
      <c r="I810" s="47"/>
      <c r="J810" s="47"/>
      <c r="K810" s="47"/>
      <c r="L810" s="86"/>
      <c r="M810" s="86"/>
      <c r="O810" s="86"/>
      <c r="P810" s="86"/>
    </row>
    <row r="811">
      <c r="C811" s="85"/>
      <c r="D811" s="85"/>
      <c r="E811" s="86"/>
      <c r="F811" s="47"/>
      <c r="G811" s="47"/>
      <c r="H811" s="47"/>
      <c r="I811" s="47"/>
      <c r="J811" s="47"/>
      <c r="K811" s="47"/>
      <c r="L811" s="86"/>
      <c r="M811" s="86"/>
      <c r="O811" s="86"/>
      <c r="P811" s="86"/>
    </row>
    <row r="812">
      <c r="C812" s="85"/>
      <c r="D812" s="85"/>
      <c r="E812" s="86"/>
      <c r="F812" s="47"/>
      <c r="G812" s="47"/>
      <c r="H812" s="47"/>
      <c r="I812" s="47"/>
      <c r="J812" s="47"/>
      <c r="K812" s="47"/>
      <c r="L812" s="86"/>
      <c r="M812" s="86"/>
      <c r="O812" s="86"/>
      <c r="P812" s="86"/>
    </row>
    <row r="813">
      <c r="C813" s="85"/>
      <c r="D813" s="85"/>
      <c r="E813" s="86"/>
      <c r="F813" s="47"/>
      <c r="G813" s="47"/>
      <c r="H813" s="47"/>
      <c r="I813" s="47"/>
      <c r="J813" s="47"/>
      <c r="K813" s="47"/>
      <c r="L813" s="86"/>
      <c r="M813" s="86"/>
      <c r="O813" s="86"/>
      <c r="P813" s="86"/>
    </row>
    <row r="814">
      <c r="C814" s="85"/>
      <c r="D814" s="85"/>
      <c r="E814" s="86"/>
      <c r="F814" s="47"/>
      <c r="G814" s="47"/>
      <c r="H814" s="47"/>
      <c r="I814" s="47"/>
      <c r="J814" s="47"/>
      <c r="K814" s="47"/>
      <c r="L814" s="86"/>
      <c r="M814" s="86"/>
      <c r="O814" s="86"/>
      <c r="P814" s="86"/>
    </row>
    <row r="815">
      <c r="C815" s="85"/>
      <c r="D815" s="85"/>
      <c r="E815" s="86"/>
      <c r="F815" s="47"/>
      <c r="G815" s="47"/>
      <c r="H815" s="47"/>
      <c r="I815" s="47"/>
      <c r="J815" s="47"/>
      <c r="K815" s="47"/>
      <c r="L815" s="86"/>
      <c r="M815" s="86"/>
      <c r="O815" s="86"/>
      <c r="P815" s="86"/>
    </row>
    <row r="816">
      <c r="C816" s="85"/>
      <c r="D816" s="85"/>
      <c r="E816" s="86"/>
      <c r="F816" s="47"/>
      <c r="G816" s="47"/>
      <c r="H816" s="47"/>
      <c r="I816" s="47"/>
      <c r="J816" s="47"/>
      <c r="K816" s="47"/>
      <c r="L816" s="86"/>
      <c r="M816" s="86"/>
      <c r="O816" s="86"/>
      <c r="P816" s="86"/>
    </row>
    <row r="817">
      <c r="C817" s="85"/>
      <c r="D817" s="85"/>
      <c r="E817" s="86"/>
      <c r="F817" s="47"/>
      <c r="G817" s="47"/>
      <c r="H817" s="47"/>
      <c r="I817" s="47"/>
      <c r="J817" s="47"/>
      <c r="K817" s="47"/>
      <c r="L817" s="86"/>
      <c r="M817" s="86"/>
      <c r="O817" s="86"/>
      <c r="P817" s="86"/>
    </row>
    <row r="818">
      <c r="C818" s="85"/>
      <c r="D818" s="85"/>
      <c r="E818" s="86"/>
      <c r="F818" s="47"/>
      <c r="G818" s="47"/>
      <c r="H818" s="47"/>
      <c r="I818" s="47"/>
      <c r="J818" s="47"/>
      <c r="K818" s="47"/>
      <c r="L818" s="86"/>
      <c r="M818" s="86"/>
      <c r="O818" s="86"/>
      <c r="P818" s="86"/>
    </row>
    <row r="819">
      <c r="C819" s="85"/>
      <c r="D819" s="85"/>
      <c r="E819" s="86"/>
      <c r="F819" s="47"/>
      <c r="G819" s="47"/>
      <c r="H819" s="47"/>
      <c r="I819" s="47"/>
      <c r="J819" s="47"/>
      <c r="K819" s="47"/>
      <c r="L819" s="86"/>
      <c r="M819" s="86"/>
      <c r="O819" s="86"/>
      <c r="P819" s="86"/>
    </row>
    <row r="820">
      <c r="C820" s="85"/>
      <c r="D820" s="85"/>
      <c r="E820" s="86"/>
      <c r="F820" s="47"/>
      <c r="G820" s="47"/>
      <c r="H820" s="47"/>
      <c r="I820" s="47"/>
      <c r="J820" s="47"/>
      <c r="K820" s="47"/>
      <c r="L820" s="86"/>
      <c r="M820" s="86"/>
      <c r="O820" s="86"/>
      <c r="P820" s="86"/>
    </row>
    <row r="821">
      <c r="C821" s="85"/>
      <c r="D821" s="85"/>
      <c r="E821" s="86"/>
      <c r="F821" s="47"/>
      <c r="G821" s="47"/>
      <c r="H821" s="47"/>
      <c r="I821" s="47"/>
      <c r="J821" s="47"/>
      <c r="K821" s="47"/>
      <c r="L821" s="86"/>
      <c r="M821" s="86"/>
      <c r="O821" s="86"/>
      <c r="P821" s="86"/>
    </row>
    <row r="822">
      <c r="C822" s="85"/>
      <c r="D822" s="85"/>
      <c r="E822" s="86"/>
      <c r="F822" s="47"/>
      <c r="G822" s="47"/>
      <c r="H822" s="47"/>
      <c r="I822" s="47"/>
      <c r="J822" s="47"/>
      <c r="K822" s="47"/>
      <c r="L822" s="86"/>
      <c r="M822" s="86"/>
      <c r="O822" s="86"/>
      <c r="P822" s="86"/>
    </row>
    <row r="823">
      <c r="C823" s="85"/>
      <c r="D823" s="85"/>
      <c r="E823" s="86"/>
      <c r="F823" s="47"/>
      <c r="G823" s="47"/>
      <c r="H823" s="47"/>
      <c r="I823" s="47"/>
      <c r="J823" s="47"/>
      <c r="K823" s="47"/>
      <c r="L823" s="86"/>
      <c r="M823" s="86"/>
      <c r="O823" s="86"/>
      <c r="P823" s="86"/>
    </row>
    <row r="824">
      <c r="C824" s="85"/>
      <c r="D824" s="85"/>
      <c r="E824" s="86"/>
      <c r="F824" s="47"/>
      <c r="G824" s="47"/>
      <c r="H824" s="47"/>
      <c r="I824" s="47"/>
      <c r="J824" s="47"/>
      <c r="K824" s="47"/>
      <c r="L824" s="86"/>
      <c r="M824" s="86"/>
      <c r="O824" s="86"/>
      <c r="P824" s="86"/>
    </row>
    <row r="825">
      <c r="C825" s="85"/>
      <c r="D825" s="85"/>
      <c r="E825" s="86"/>
      <c r="F825" s="47"/>
      <c r="G825" s="47"/>
      <c r="H825" s="47"/>
      <c r="I825" s="47"/>
      <c r="J825" s="47"/>
      <c r="K825" s="47"/>
      <c r="L825" s="86"/>
      <c r="M825" s="86"/>
      <c r="O825" s="86"/>
      <c r="P825" s="86"/>
    </row>
    <row r="826">
      <c r="C826" s="85"/>
      <c r="D826" s="85"/>
      <c r="E826" s="86"/>
      <c r="F826" s="47"/>
      <c r="G826" s="47"/>
      <c r="H826" s="47"/>
      <c r="I826" s="47"/>
      <c r="J826" s="47"/>
      <c r="K826" s="47"/>
      <c r="L826" s="86"/>
      <c r="M826" s="86"/>
      <c r="O826" s="86"/>
      <c r="P826" s="86"/>
    </row>
    <row r="827">
      <c r="C827" s="85"/>
      <c r="D827" s="85"/>
      <c r="E827" s="86"/>
      <c r="F827" s="47"/>
      <c r="G827" s="47"/>
      <c r="H827" s="47"/>
      <c r="I827" s="47"/>
      <c r="J827" s="47"/>
      <c r="K827" s="47"/>
      <c r="L827" s="86"/>
      <c r="M827" s="86"/>
      <c r="O827" s="86"/>
      <c r="P827" s="86"/>
    </row>
    <row r="828">
      <c r="C828" s="85"/>
      <c r="D828" s="85"/>
      <c r="E828" s="86"/>
      <c r="F828" s="47"/>
      <c r="G828" s="47"/>
      <c r="H828" s="47"/>
      <c r="I828" s="47"/>
      <c r="J828" s="47"/>
      <c r="K828" s="47"/>
      <c r="L828" s="86"/>
      <c r="M828" s="86"/>
      <c r="O828" s="86"/>
      <c r="P828" s="86"/>
    </row>
    <row r="829">
      <c r="C829" s="85"/>
      <c r="D829" s="85"/>
      <c r="E829" s="86"/>
      <c r="F829" s="47"/>
      <c r="G829" s="47"/>
      <c r="H829" s="47"/>
      <c r="I829" s="47"/>
      <c r="J829" s="47"/>
      <c r="K829" s="47"/>
      <c r="L829" s="86"/>
      <c r="M829" s="86"/>
      <c r="O829" s="86"/>
      <c r="P829" s="86"/>
    </row>
    <row r="830">
      <c r="C830" s="85"/>
      <c r="D830" s="85"/>
      <c r="E830" s="86"/>
      <c r="F830" s="47"/>
      <c r="G830" s="47"/>
      <c r="H830" s="47"/>
      <c r="I830" s="47"/>
      <c r="J830" s="47"/>
      <c r="K830" s="47"/>
      <c r="L830" s="86"/>
      <c r="M830" s="86"/>
      <c r="O830" s="86"/>
      <c r="P830" s="86"/>
    </row>
    <row r="831">
      <c r="C831" s="85"/>
      <c r="D831" s="85"/>
      <c r="E831" s="86"/>
      <c r="F831" s="47"/>
      <c r="G831" s="47"/>
      <c r="H831" s="47"/>
      <c r="I831" s="47"/>
      <c r="J831" s="47"/>
      <c r="K831" s="47"/>
      <c r="L831" s="86"/>
      <c r="M831" s="86"/>
      <c r="O831" s="86"/>
      <c r="P831" s="86"/>
    </row>
    <row r="832">
      <c r="C832" s="85"/>
      <c r="D832" s="85"/>
      <c r="E832" s="86"/>
      <c r="F832" s="47"/>
      <c r="G832" s="47"/>
      <c r="H832" s="47"/>
      <c r="I832" s="47"/>
      <c r="J832" s="47"/>
      <c r="K832" s="47"/>
      <c r="L832" s="86"/>
      <c r="M832" s="86"/>
      <c r="O832" s="86"/>
      <c r="P832" s="86"/>
    </row>
    <row r="833">
      <c r="C833" s="85"/>
      <c r="D833" s="85"/>
      <c r="E833" s="86"/>
      <c r="F833" s="47"/>
      <c r="G833" s="47"/>
      <c r="H833" s="47"/>
      <c r="I833" s="47"/>
      <c r="J833" s="47"/>
      <c r="K833" s="47"/>
      <c r="L833" s="86"/>
      <c r="M833" s="86"/>
      <c r="O833" s="86"/>
      <c r="P833" s="86"/>
    </row>
    <row r="834">
      <c r="C834" s="85"/>
      <c r="D834" s="85"/>
      <c r="E834" s="86"/>
      <c r="F834" s="47"/>
      <c r="G834" s="47"/>
      <c r="H834" s="47"/>
      <c r="I834" s="47"/>
      <c r="J834" s="47"/>
      <c r="K834" s="47"/>
      <c r="L834" s="86"/>
      <c r="M834" s="86"/>
      <c r="O834" s="86"/>
      <c r="P834" s="86"/>
    </row>
    <row r="835">
      <c r="C835" s="85"/>
      <c r="D835" s="85"/>
      <c r="E835" s="86"/>
      <c r="F835" s="47"/>
      <c r="G835" s="47"/>
      <c r="H835" s="47"/>
      <c r="I835" s="47"/>
      <c r="J835" s="47"/>
      <c r="K835" s="47"/>
      <c r="L835" s="86"/>
      <c r="M835" s="86"/>
      <c r="O835" s="86"/>
      <c r="P835" s="86"/>
    </row>
    <row r="836">
      <c r="C836" s="85"/>
      <c r="D836" s="85"/>
      <c r="E836" s="86"/>
      <c r="F836" s="47"/>
      <c r="G836" s="47"/>
      <c r="H836" s="47"/>
      <c r="I836" s="47"/>
      <c r="J836" s="47"/>
      <c r="K836" s="47"/>
      <c r="L836" s="86"/>
      <c r="M836" s="86"/>
      <c r="O836" s="86"/>
      <c r="P836" s="86"/>
    </row>
    <row r="837">
      <c r="C837" s="85"/>
      <c r="D837" s="85"/>
      <c r="E837" s="86"/>
      <c r="F837" s="47"/>
      <c r="G837" s="47"/>
      <c r="H837" s="47"/>
      <c r="I837" s="47"/>
      <c r="J837" s="47"/>
      <c r="K837" s="47"/>
      <c r="L837" s="86"/>
      <c r="M837" s="86"/>
      <c r="O837" s="86"/>
      <c r="P837" s="86"/>
    </row>
    <row r="838">
      <c r="C838" s="85"/>
      <c r="D838" s="85"/>
      <c r="E838" s="86"/>
      <c r="F838" s="47"/>
      <c r="G838" s="47"/>
      <c r="H838" s="47"/>
      <c r="I838" s="47"/>
      <c r="J838" s="47"/>
      <c r="K838" s="47"/>
      <c r="L838" s="86"/>
      <c r="M838" s="86"/>
      <c r="O838" s="86"/>
      <c r="P838" s="86"/>
    </row>
    <row r="839">
      <c r="C839" s="85"/>
      <c r="D839" s="85"/>
      <c r="E839" s="86"/>
      <c r="F839" s="47"/>
      <c r="G839" s="47"/>
      <c r="H839" s="47"/>
      <c r="I839" s="47"/>
      <c r="J839" s="47"/>
      <c r="K839" s="47"/>
      <c r="L839" s="86"/>
      <c r="M839" s="86"/>
      <c r="O839" s="86"/>
      <c r="P839" s="86"/>
    </row>
    <row r="840">
      <c r="C840" s="85"/>
      <c r="D840" s="85"/>
      <c r="E840" s="86"/>
      <c r="F840" s="47"/>
      <c r="G840" s="47"/>
      <c r="H840" s="47"/>
      <c r="I840" s="47"/>
      <c r="J840" s="47"/>
      <c r="K840" s="47"/>
      <c r="L840" s="86"/>
      <c r="M840" s="86"/>
      <c r="O840" s="86"/>
      <c r="P840" s="86"/>
    </row>
    <row r="841">
      <c r="C841" s="85"/>
      <c r="D841" s="85"/>
      <c r="E841" s="86"/>
      <c r="F841" s="47"/>
      <c r="G841" s="47"/>
      <c r="H841" s="47"/>
      <c r="I841" s="47"/>
      <c r="J841" s="47"/>
      <c r="K841" s="47"/>
      <c r="L841" s="86"/>
      <c r="M841" s="86"/>
      <c r="O841" s="86"/>
      <c r="P841" s="86"/>
    </row>
    <row r="842">
      <c r="C842" s="85"/>
      <c r="D842" s="85"/>
      <c r="E842" s="86"/>
      <c r="F842" s="47"/>
      <c r="G842" s="47"/>
      <c r="H842" s="47"/>
      <c r="I842" s="47"/>
      <c r="J842" s="47"/>
      <c r="K842" s="47"/>
      <c r="L842" s="86"/>
      <c r="M842" s="86"/>
      <c r="O842" s="86"/>
      <c r="P842" s="86"/>
    </row>
    <row r="843">
      <c r="C843" s="85"/>
      <c r="D843" s="85"/>
      <c r="E843" s="86"/>
      <c r="F843" s="47"/>
      <c r="G843" s="47"/>
      <c r="H843" s="47"/>
      <c r="I843" s="47"/>
      <c r="J843" s="47"/>
      <c r="K843" s="47"/>
      <c r="L843" s="86"/>
      <c r="M843" s="86"/>
      <c r="O843" s="86"/>
      <c r="P843" s="86"/>
    </row>
    <row r="844">
      <c r="C844" s="85"/>
      <c r="D844" s="85"/>
      <c r="E844" s="86"/>
      <c r="F844" s="47"/>
      <c r="G844" s="47"/>
      <c r="H844" s="47"/>
      <c r="I844" s="47"/>
      <c r="J844" s="47"/>
      <c r="K844" s="47"/>
      <c r="L844" s="86"/>
      <c r="M844" s="86"/>
      <c r="O844" s="86"/>
      <c r="P844" s="86"/>
    </row>
    <row r="845">
      <c r="C845" s="85"/>
      <c r="D845" s="85"/>
      <c r="E845" s="86"/>
      <c r="F845" s="47"/>
      <c r="G845" s="47"/>
      <c r="H845" s="47"/>
      <c r="I845" s="47"/>
      <c r="J845" s="47"/>
      <c r="K845" s="47"/>
      <c r="L845" s="86"/>
      <c r="M845" s="86"/>
      <c r="O845" s="86"/>
      <c r="P845" s="86"/>
    </row>
    <row r="846">
      <c r="C846" s="85"/>
      <c r="D846" s="85"/>
      <c r="E846" s="86"/>
      <c r="F846" s="47"/>
      <c r="G846" s="47"/>
      <c r="H846" s="47"/>
      <c r="I846" s="47"/>
      <c r="J846" s="47"/>
      <c r="K846" s="47"/>
      <c r="L846" s="86"/>
      <c r="M846" s="86"/>
      <c r="O846" s="86"/>
      <c r="P846" s="86"/>
    </row>
    <row r="847">
      <c r="C847" s="85"/>
      <c r="D847" s="85"/>
      <c r="E847" s="86"/>
      <c r="F847" s="47"/>
      <c r="G847" s="47"/>
      <c r="H847" s="47"/>
      <c r="I847" s="47"/>
      <c r="J847" s="47"/>
      <c r="K847" s="47"/>
      <c r="L847" s="86"/>
      <c r="M847" s="86"/>
      <c r="O847" s="86"/>
      <c r="P847" s="86"/>
    </row>
    <row r="848">
      <c r="C848" s="85"/>
      <c r="D848" s="85"/>
      <c r="E848" s="86"/>
      <c r="F848" s="47"/>
      <c r="G848" s="47"/>
      <c r="H848" s="47"/>
      <c r="I848" s="47"/>
      <c r="J848" s="47"/>
      <c r="K848" s="47"/>
      <c r="L848" s="86"/>
      <c r="M848" s="86"/>
      <c r="O848" s="86"/>
      <c r="P848" s="86"/>
    </row>
    <row r="849">
      <c r="C849" s="85"/>
      <c r="D849" s="85"/>
      <c r="E849" s="86"/>
      <c r="F849" s="47"/>
      <c r="G849" s="47"/>
      <c r="H849" s="47"/>
      <c r="I849" s="47"/>
      <c r="J849" s="47"/>
      <c r="K849" s="47"/>
      <c r="L849" s="86"/>
      <c r="M849" s="86"/>
      <c r="O849" s="86"/>
      <c r="P849" s="86"/>
    </row>
    <row r="850">
      <c r="C850" s="85"/>
      <c r="D850" s="85"/>
      <c r="E850" s="86"/>
      <c r="F850" s="47"/>
      <c r="G850" s="47"/>
      <c r="H850" s="47"/>
      <c r="I850" s="47"/>
      <c r="J850" s="47"/>
      <c r="K850" s="47"/>
      <c r="L850" s="86"/>
      <c r="M850" s="86"/>
      <c r="O850" s="86"/>
      <c r="P850" s="86"/>
    </row>
    <row r="851">
      <c r="C851" s="85"/>
      <c r="D851" s="85"/>
      <c r="E851" s="86"/>
      <c r="F851" s="47"/>
      <c r="G851" s="47"/>
      <c r="H851" s="47"/>
      <c r="I851" s="47"/>
      <c r="J851" s="47"/>
      <c r="K851" s="47"/>
      <c r="L851" s="86"/>
      <c r="M851" s="86"/>
      <c r="O851" s="86"/>
      <c r="P851" s="86"/>
    </row>
    <row r="852">
      <c r="C852" s="85"/>
      <c r="D852" s="85"/>
      <c r="E852" s="86"/>
      <c r="F852" s="47"/>
      <c r="G852" s="47"/>
      <c r="H852" s="47"/>
      <c r="I852" s="47"/>
      <c r="J852" s="47"/>
      <c r="K852" s="47"/>
      <c r="L852" s="86"/>
      <c r="M852" s="86"/>
      <c r="O852" s="86"/>
      <c r="P852" s="86"/>
    </row>
    <row r="853">
      <c r="C853" s="85"/>
      <c r="D853" s="85"/>
      <c r="E853" s="86"/>
      <c r="F853" s="47"/>
      <c r="G853" s="47"/>
      <c r="H853" s="47"/>
      <c r="I853" s="47"/>
      <c r="J853" s="47"/>
      <c r="K853" s="47"/>
      <c r="L853" s="86"/>
      <c r="M853" s="86"/>
      <c r="O853" s="86"/>
      <c r="P853" s="86"/>
    </row>
    <row r="854">
      <c r="C854" s="85"/>
      <c r="D854" s="85"/>
      <c r="E854" s="86"/>
      <c r="F854" s="47"/>
      <c r="G854" s="47"/>
      <c r="H854" s="47"/>
      <c r="I854" s="47"/>
      <c r="J854" s="47"/>
      <c r="K854" s="47"/>
      <c r="L854" s="86"/>
      <c r="M854" s="86"/>
      <c r="O854" s="86"/>
      <c r="P854" s="86"/>
    </row>
    <row r="855">
      <c r="C855" s="85"/>
      <c r="D855" s="85"/>
      <c r="E855" s="86"/>
      <c r="F855" s="47"/>
      <c r="G855" s="47"/>
      <c r="H855" s="47"/>
      <c r="I855" s="47"/>
      <c r="J855" s="47"/>
      <c r="K855" s="47"/>
      <c r="L855" s="86"/>
      <c r="M855" s="86"/>
      <c r="O855" s="86"/>
      <c r="P855" s="86"/>
    </row>
    <row r="856">
      <c r="C856" s="85"/>
      <c r="D856" s="85"/>
      <c r="E856" s="86"/>
      <c r="F856" s="47"/>
      <c r="G856" s="47"/>
      <c r="H856" s="47"/>
      <c r="I856" s="47"/>
      <c r="J856" s="47"/>
      <c r="K856" s="47"/>
      <c r="L856" s="86"/>
      <c r="M856" s="86"/>
      <c r="O856" s="86"/>
      <c r="P856" s="86"/>
    </row>
    <row r="857">
      <c r="C857" s="85"/>
      <c r="D857" s="85"/>
      <c r="E857" s="86"/>
      <c r="F857" s="47"/>
      <c r="G857" s="47"/>
      <c r="H857" s="47"/>
      <c r="I857" s="47"/>
      <c r="J857" s="47"/>
      <c r="K857" s="47"/>
      <c r="L857" s="86"/>
      <c r="M857" s="86"/>
      <c r="O857" s="86"/>
      <c r="P857" s="86"/>
    </row>
    <row r="858">
      <c r="C858" s="85"/>
      <c r="D858" s="85"/>
      <c r="E858" s="86"/>
      <c r="F858" s="47"/>
      <c r="G858" s="47"/>
      <c r="H858" s="47"/>
      <c r="I858" s="47"/>
      <c r="J858" s="47"/>
      <c r="K858" s="47"/>
      <c r="L858" s="86"/>
      <c r="M858" s="86"/>
      <c r="O858" s="86"/>
      <c r="P858" s="86"/>
    </row>
    <row r="859">
      <c r="C859" s="85"/>
      <c r="D859" s="85"/>
      <c r="E859" s="86"/>
      <c r="F859" s="47"/>
      <c r="G859" s="47"/>
      <c r="H859" s="47"/>
      <c r="I859" s="47"/>
      <c r="J859" s="47"/>
      <c r="K859" s="47"/>
      <c r="L859" s="86"/>
      <c r="M859" s="86"/>
      <c r="O859" s="86"/>
      <c r="P859" s="86"/>
    </row>
    <row r="860">
      <c r="C860" s="85"/>
      <c r="D860" s="85"/>
      <c r="E860" s="86"/>
      <c r="F860" s="47"/>
      <c r="G860" s="47"/>
      <c r="H860" s="47"/>
      <c r="I860" s="47"/>
      <c r="J860" s="47"/>
      <c r="K860" s="47"/>
      <c r="L860" s="86"/>
      <c r="M860" s="86"/>
      <c r="O860" s="86"/>
      <c r="P860" s="86"/>
    </row>
    <row r="861">
      <c r="C861" s="85"/>
      <c r="D861" s="85"/>
      <c r="E861" s="86"/>
      <c r="F861" s="47"/>
      <c r="G861" s="47"/>
      <c r="H861" s="47"/>
      <c r="I861" s="47"/>
      <c r="J861" s="47"/>
      <c r="K861" s="47"/>
      <c r="L861" s="86"/>
      <c r="M861" s="86"/>
      <c r="O861" s="86"/>
      <c r="P861" s="86"/>
    </row>
    <row r="862">
      <c r="C862" s="85"/>
      <c r="D862" s="85"/>
      <c r="E862" s="86"/>
      <c r="F862" s="47"/>
      <c r="G862" s="47"/>
      <c r="H862" s="47"/>
      <c r="I862" s="47"/>
      <c r="J862" s="47"/>
      <c r="K862" s="47"/>
      <c r="L862" s="86"/>
      <c r="M862" s="86"/>
      <c r="O862" s="86"/>
      <c r="P862" s="86"/>
    </row>
    <row r="863">
      <c r="C863" s="85"/>
      <c r="D863" s="85"/>
      <c r="E863" s="86"/>
      <c r="F863" s="47"/>
      <c r="G863" s="47"/>
      <c r="H863" s="47"/>
      <c r="I863" s="47"/>
      <c r="J863" s="47"/>
      <c r="K863" s="47"/>
      <c r="L863" s="86"/>
      <c r="M863" s="86"/>
      <c r="O863" s="86"/>
      <c r="P863" s="86"/>
    </row>
    <row r="864">
      <c r="C864" s="85"/>
      <c r="D864" s="85"/>
      <c r="E864" s="86"/>
      <c r="F864" s="47"/>
      <c r="G864" s="47"/>
      <c r="H864" s="47"/>
      <c r="I864" s="47"/>
      <c r="J864" s="47"/>
      <c r="K864" s="47"/>
      <c r="L864" s="86"/>
      <c r="M864" s="86"/>
      <c r="O864" s="86"/>
      <c r="P864" s="86"/>
    </row>
    <row r="865">
      <c r="C865" s="85"/>
      <c r="D865" s="85"/>
      <c r="E865" s="86"/>
      <c r="F865" s="47"/>
      <c r="G865" s="47"/>
      <c r="H865" s="47"/>
      <c r="I865" s="47"/>
      <c r="J865" s="47"/>
      <c r="K865" s="47"/>
      <c r="L865" s="86"/>
      <c r="M865" s="86"/>
      <c r="O865" s="86"/>
      <c r="P865" s="86"/>
    </row>
    <row r="866">
      <c r="C866" s="85"/>
      <c r="D866" s="85"/>
      <c r="E866" s="86"/>
      <c r="F866" s="47"/>
      <c r="G866" s="47"/>
      <c r="H866" s="47"/>
      <c r="I866" s="47"/>
      <c r="J866" s="47"/>
      <c r="K866" s="47"/>
      <c r="L866" s="86"/>
      <c r="M866" s="86"/>
      <c r="O866" s="86"/>
      <c r="P866" s="86"/>
    </row>
    <row r="867">
      <c r="C867" s="85"/>
      <c r="D867" s="85"/>
      <c r="E867" s="86"/>
      <c r="F867" s="47"/>
      <c r="G867" s="47"/>
      <c r="H867" s="47"/>
      <c r="I867" s="47"/>
      <c r="J867" s="47"/>
      <c r="K867" s="47"/>
      <c r="L867" s="86"/>
      <c r="M867" s="86"/>
      <c r="O867" s="86"/>
      <c r="P867" s="86"/>
    </row>
    <row r="868">
      <c r="C868" s="85"/>
      <c r="D868" s="85"/>
      <c r="E868" s="86"/>
      <c r="F868" s="47"/>
      <c r="G868" s="47"/>
      <c r="H868" s="47"/>
      <c r="I868" s="47"/>
      <c r="J868" s="47"/>
      <c r="K868" s="47"/>
      <c r="L868" s="86"/>
      <c r="M868" s="86"/>
      <c r="O868" s="86"/>
      <c r="P868" s="86"/>
    </row>
    <row r="869">
      <c r="C869" s="85"/>
      <c r="D869" s="85"/>
      <c r="E869" s="86"/>
      <c r="F869" s="47"/>
      <c r="G869" s="47"/>
      <c r="H869" s="47"/>
      <c r="I869" s="47"/>
      <c r="J869" s="47"/>
      <c r="K869" s="47"/>
      <c r="L869" s="86"/>
      <c r="M869" s="86"/>
      <c r="O869" s="86"/>
      <c r="P869" s="86"/>
    </row>
    <row r="870">
      <c r="C870" s="85"/>
      <c r="D870" s="85"/>
      <c r="E870" s="86"/>
      <c r="F870" s="47"/>
      <c r="G870" s="47"/>
      <c r="H870" s="47"/>
      <c r="I870" s="47"/>
      <c r="J870" s="47"/>
      <c r="K870" s="47"/>
      <c r="L870" s="86"/>
      <c r="M870" s="86"/>
      <c r="O870" s="86"/>
      <c r="P870" s="86"/>
    </row>
    <row r="871">
      <c r="C871" s="85"/>
      <c r="D871" s="85"/>
      <c r="E871" s="86"/>
      <c r="F871" s="47"/>
      <c r="G871" s="47"/>
      <c r="H871" s="47"/>
      <c r="I871" s="47"/>
      <c r="J871" s="47"/>
      <c r="K871" s="47"/>
      <c r="L871" s="86"/>
      <c r="M871" s="86"/>
      <c r="O871" s="86"/>
      <c r="P871" s="86"/>
    </row>
    <row r="872">
      <c r="C872" s="85"/>
      <c r="D872" s="85"/>
      <c r="E872" s="86"/>
      <c r="F872" s="47"/>
      <c r="G872" s="47"/>
      <c r="H872" s="47"/>
      <c r="I872" s="47"/>
      <c r="J872" s="47"/>
      <c r="K872" s="47"/>
      <c r="L872" s="86"/>
      <c r="M872" s="86"/>
      <c r="O872" s="86"/>
      <c r="P872" s="86"/>
    </row>
    <row r="873">
      <c r="C873" s="85"/>
      <c r="D873" s="85"/>
      <c r="E873" s="86"/>
      <c r="F873" s="47"/>
      <c r="G873" s="47"/>
      <c r="H873" s="47"/>
      <c r="I873" s="47"/>
      <c r="J873" s="47"/>
      <c r="K873" s="47"/>
      <c r="L873" s="86"/>
      <c r="M873" s="86"/>
      <c r="O873" s="86"/>
      <c r="P873" s="86"/>
    </row>
    <row r="874">
      <c r="C874" s="85"/>
      <c r="D874" s="85"/>
      <c r="E874" s="86"/>
      <c r="F874" s="47"/>
      <c r="G874" s="47"/>
      <c r="H874" s="47"/>
      <c r="I874" s="47"/>
      <c r="J874" s="47"/>
      <c r="K874" s="47"/>
      <c r="L874" s="86"/>
      <c r="M874" s="86"/>
      <c r="O874" s="86"/>
      <c r="P874" s="86"/>
    </row>
    <row r="875">
      <c r="C875" s="85"/>
      <c r="D875" s="85"/>
      <c r="E875" s="86"/>
      <c r="F875" s="47"/>
      <c r="G875" s="47"/>
      <c r="H875" s="47"/>
      <c r="I875" s="47"/>
      <c r="J875" s="47"/>
      <c r="K875" s="47"/>
      <c r="L875" s="86"/>
      <c r="M875" s="86"/>
      <c r="O875" s="86"/>
      <c r="P875" s="86"/>
    </row>
    <row r="876">
      <c r="C876" s="85"/>
      <c r="D876" s="85"/>
      <c r="E876" s="86"/>
      <c r="F876" s="47"/>
      <c r="G876" s="47"/>
      <c r="H876" s="47"/>
      <c r="I876" s="47"/>
      <c r="J876" s="47"/>
      <c r="K876" s="47"/>
      <c r="L876" s="86"/>
      <c r="M876" s="86"/>
      <c r="O876" s="86"/>
      <c r="P876" s="86"/>
    </row>
    <row r="877">
      <c r="C877" s="85"/>
      <c r="D877" s="85"/>
      <c r="E877" s="86"/>
      <c r="F877" s="47"/>
      <c r="G877" s="47"/>
      <c r="H877" s="47"/>
      <c r="I877" s="47"/>
      <c r="J877" s="47"/>
      <c r="K877" s="47"/>
      <c r="L877" s="86"/>
      <c r="M877" s="86"/>
      <c r="O877" s="86"/>
      <c r="P877" s="86"/>
    </row>
    <row r="878">
      <c r="C878" s="85"/>
      <c r="D878" s="85"/>
      <c r="E878" s="86"/>
      <c r="F878" s="47"/>
      <c r="G878" s="47"/>
      <c r="H878" s="47"/>
      <c r="I878" s="47"/>
      <c r="J878" s="47"/>
      <c r="K878" s="47"/>
      <c r="L878" s="86"/>
      <c r="M878" s="86"/>
      <c r="O878" s="86"/>
      <c r="P878" s="86"/>
    </row>
    <row r="879">
      <c r="C879" s="85"/>
      <c r="D879" s="85"/>
      <c r="E879" s="86"/>
      <c r="F879" s="47"/>
      <c r="G879" s="47"/>
      <c r="H879" s="47"/>
      <c r="I879" s="47"/>
      <c r="J879" s="47"/>
      <c r="K879" s="47"/>
      <c r="L879" s="86"/>
      <c r="M879" s="86"/>
      <c r="O879" s="86"/>
      <c r="P879" s="86"/>
    </row>
    <row r="880">
      <c r="C880" s="85"/>
      <c r="D880" s="85"/>
      <c r="E880" s="86"/>
      <c r="F880" s="47"/>
      <c r="G880" s="47"/>
      <c r="H880" s="47"/>
      <c r="I880" s="47"/>
      <c r="J880" s="47"/>
      <c r="K880" s="47"/>
      <c r="L880" s="86"/>
      <c r="M880" s="86"/>
      <c r="O880" s="86"/>
      <c r="P880" s="86"/>
    </row>
    <row r="881">
      <c r="C881" s="85"/>
      <c r="D881" s="85"/>
      <c r="E881" s="86"/>
      <c r="F881" s="47"/>
      <c r="G881" s="47"/>
      <c r="H881" s="47"/>
      <c r="I881" s="47"/>
      <c r="J881" s="47"/>
      <c r="K881" s="47"/>
      <c r="L881" s="86"/>
      <c r="M881" s="86"/>
      <c r="O881" s="86"/>
      <c r="P881" s="86"/>
    </row>
    <row r="882">
      <c r="C882" s="85"/>
      <c r="D882" s="85"/>
      <c r="E882" s="86"/>
      <c r="F882" s="47"/>
      <c r="G882" s="47"/>
      <c r="H882" s="47"/>
      <c r="I882" s="47"/>
      <c r="J882" s="47"/>
      <c r="K882" s="47"/>
      <c r="L882" s="86"/>
      <c r="M882" s="86"/>
      <c r="O882" s="86"/>
      <c r="P882" s="86"/>
    </row>
    <row r="883">
      <c r="C883" s="85"/>
      <c r="D883" s="85"/>
      <c r="E883" s="86"/>
      <c r="F883" s="47"/>
      <c r="G883" s="47"/>
      <c r="H883" s="47"/>
      <c r="I883" s="47"/>
      <c r="J883" s="47"/>
      <c r="K883" s="47"/>
      <c r="L883" s="86"/>
      <c r="M883" s="86"/>
      <c r="O883" s="86"/>
      <c r="P883" s="86"/>
    </row>
    <row r="884">
      <c r="C884" s="85"/>
      <c r="D884" s="85"/>
      <c r="E884" s="86"/>
      <c r="F884" s="47"/>
      <c r="G884" s="47"/>
      <c r="H884" s="47"/>
      <c r="I884" s="47"/>
      <c r="J884" s="47"/>
      <c r="K884" s="47"/>
      <c r="L884" s="86"/>
      <c r="M884" s="86"/>
      <c r="O884" s="86"/>
      <c r="P884" s="86"/>
    </row>
    <row r="885">
      <c r="C885" s="85"/>
      <c r="D885" s="85"/>
      <c r="E885" s="86"/>
      <c r="F885" s="47"/>
      <c r="G885" s="47"/>
      <c r="H885" s="47"/>
      <c r="I885" s="47"/>
      <c r="J885" s="47"/>
      <c r="K885" s="47"/>
      <c r="L885" s="86"/>
      <c r="M885" s="86"/>
      <c r="O885" s="86"/>
      <c r="P885" s="86"/>
    </row>
    <row r="886">
      <c r="C886" s="85"/>
      <c r="D886" s="85"/>
      <c r="E886" s="86"/>
      <c r="F886" s="47"/>
      <c r="G886" s="47"/>
      <c r="H886" s="47"/>
      <c r="I886" s="47"/>
      <c r="J886" s="47"/>
      <c r="K886" s="47"/>
      <c r="L886" s="86"/>
      <c r="M886" s="86"/>
      <c r="O886" s="86"/>
      <c r="P886" s="86"/>
    </row>
    <row r="887">
      <c r="C887" s="85"/>
      <c r="D887" s="85"/>
      <c r="E887" s="86"/>
      <c r="F887" s="47"/>
      <c r="G887" s="47"/>
      <c r="H887" s="47"/>
      <c r="I887" s="47"/>
      <c r="J887" s="47"/>
      <c r="K887" s="47"/>
      <c r="L887" s="86"/>
      <c r="M887" s="86"/>
      <c r="O887" s="86"/>
      <c r="P887" s="86"/>
    </row>
    <row r="888">
      <c r="C888" s="85"/>
      <c r="D888" s="85"/>
      <c r="E888" s="86"/>
      <c r="F888" s="47"/>
      <c r="G888" s="47"/>
      <c r="H888" s="47"/>
      <c r="I888" s="47"/>
      <c r="J888" s="47"/>
      <c r="K888" s="47"/>
      <c r="L888" s="86"/>
      <c r="M888" s="86"/>
      <c r="O888" s="86"/>
      <c r="P888" s="86"/>
    </row>
    <row r="889">
      <c r="C889" s="85"/>
      <c r="D889" s="85"/>
      <c r="E889" s="86"/>
      <c r="F889" s="47"/>
      <c r="G889" s="47"/>
      <c r="H889" s="47"/>
      <c r="I889" s="47"/>
      <c r="J889" s="47"/>
      <c r="K889" s="47"/>
      <c r="L889" s="86"/>
      <c r="M889" s="86"/>
      <c r="O889" s="86"/>
      <c r="P889" s="86"/>
    </row>
    <row r="890">
      <c r="C890" s="85"/>
      <c r="D890" s="85"/>
      <c r="E890" s="86"/>
      <c r="F890" s="47"/>
      <c r="G890" s="47"/>
      <c r="H890" s="47"/>
      <c r="I890" s="47"/>
      <c r="J890" s="47"/>
      <c r="K890" s="47"/>
      <c r="L890" s="86"/>
      <c r="M890" s="86"/>
      <c r="O890" s="86"/>
      <c r="P890" s="86"/>
    </row>
    <row r="891">
      <c r="C891" s="85"/>
      <c r="D891" s="85"/>
      <c r="E891" s="86"/>
      <c r="F891" s="47"/>
      <c r="G891" s="47"/>
      <c r="H891" s="47"/>
      <c r="I891" s="47"/>
      <c r="J891" s="47"/>
      <c r="K891" s="47"/>
      <c r="L891" s="86"/>
      <c r="M891" s="86"/>
      <c r="O891" s="86"/>
      <c r="P891" s="86"/>
    </row>
    <row r="892">
      <c r="C892" s="85"/>
      <c r="D892" s="85"/>
      <c r="E892" s="86"/>
      <c r="F892" s="47"/>
      <c r="G892" s="47"/>
      <c r="H892" s="47"/>
      <c r="I892" s="47"/>
      <c r="J892" s="47"/>
      <c r="K892" s="47"/>
      <c r="L892" s="86"/>
      <c r="M892" s="86"/>
      <c r="O892" s="86"/>
      <c r="P892" s="86"/>
    </row>
    <row r="893">
      <c r="C893" s="85"/>
      <c r="D893" s="85"/>
      <c r="E893" s="86"/>
      <c r="F893" s="47"/>
      <c r="G893" s="47"/>
      <c r="H893" s="47"/>
      <c r="I893" s="47"/>
      <c r="J893" s="47"/>
      <c r="K893" s="47"/>
      <c r="L893" s="86"/>
      <c r="M893" s="86"/>
      <c r="O893" s="86"/>
      <c r="P893" s="86"/>
    </row>
    <row r="894">
      <c r="C894" s="85"/>
      <c r="D894" s="85"/>
      <c r="E894" s="86"/>
      <c r="F894" s="47"/>
      <c r="G894" s="47"/>
      <c r="H894" s="47"/>
      <c r="I894" s="47"/>
      <c r="J894" s="47"/>
      <c r="K894" s="47"/>
      <c r="L894" s="86"/>
      <c r="M894" s="86"/>
      <c r="O894" s="86"/>
      <c r="P894" s="86"/>
    </row>
    <row r="895">
      <c r="C895" s="85"/>
      <c r="D895" s="85"/>
      <c r="E895" s="86"/>
      <c r="F895" s="47"/>
      <c r="G895" s="47"/>
      <c r="H895" s="47"/>
      <c r="I895" s="47"/>
      <c r="J895" s="47"/>
      <c r="K895" s="47"/>
      <c r="L895" s="86"/>
      <c r="M895" s="86"/>
      <c r="O895" s="86"/>
      <c r="P895" s="86"/>
    </row>
    <row r="896">
      <c r="C896" s="85"/>
      <c r="D896" s="85"/>
      <c r="E896" s="86"/>
      <c r="F896" s="47"/>
      <c r="G896" s="47"/>
      <c r="H896" s="47"/>
      <c r="I896" s="47"/>
      <c r="J896" s="47"/>
      <c r="K896" s="47"/>
      <c r="L896" s="86"/>
      <c r="M896" s="86"/>
      <c r="O896" s="86"/>
      <c r="P896" s="86"/>
    </row>
    <row r="897">
      <c r="C897" s="85"/>
      <c r="D897" s="85"/>
      <c r="E897" s="86"/>
      <c r="F897" s="47"/>
      <c r="G897" s="47"/>
      <c r="H897" s="47"/>
      <c r="I897" s="47"/>
      <c r="J897" s="47"/>
      <c r="K897" s="47"/>
      <c r="L897" s="86"/>
      <c r="M897" s="86"/>
      <c r="O897" s="86"/>
      <c r="P897" s="86"/>
    </row>
    <row r="898">
      <c r="C898" s="85"/>
      <c r="D898" s="85"/>
      <c r="E898" s="86"/>
      <c r="F898" s="47"/>
      <c r="G898" s="47"/>
      <c r="H898" s="47"/>
      <c r="I898" s="47"/>
      <c r="J898" s="47"/>
      <c r="K898" s="47"/>
      <c r="L898" s="86"/>
      <c r="M898" s="86"/>
      <c r="O898" s="86"/>
      <c r="P898" s="86"/>
    </row>
    <row r="899">
      <c r="C899" s="85"/>
      <c r="D899" s="85"/>
      <c r="E899" s="86"/>
      <c r="F899" s="47"/>
      <c r="G899" s="47"/>
      <c r="H899" s="47"/>
      <c r="I899" s="47"/>
      <c r="J899" s="47"/>
      <c r="K899" s="47"/>
      <c r="L899" s="86"/>
      <c r="M899" s="86"/>
      <c r="O899" s="86"/>
      <c r="P899" s="86"/>
    </row>
    <row r="900">
      <c r="C900" s="85"/>
      <c r="D900" s="85"/>
      <c r="E900" s="86"/>
      <c r="F900" s="47"/>
      <c r="G900" s="47"/>
      <c r="H900" s="47"/>
      <c r="I900" s="47"/>
      <c r="J900" s="47"/>
      <c r="K900" s="47"/>
      <c r="L900" s="86"/>
      <c r="M900" s="86"/>
      <c r="O900" s="86"/>
      <c r="P900" s="86"/>
    </row>
    <row r="901">
      <c r="C901" s="85"/>
      <c r="D901" s="85"/>
      <c r="E901" s="86"/>
      <c r="F901" s="47"/>
      <c r="G901" s="47"/>
      <c r="H901" s="47"/>
      <c r="I901" s="47"/>
      <c r="J901" s="47"/>
      <c r="K901" s="47"/>
      <c r="L901" s="86"/>
      <c r="M901" s="86"/>
      <c r="O901" s="86"/>
      <c r="P901" s="86"/>
    </row>
    <row r="902">
      <c r="C902" s="85"/>
      <c r="D902" s="85"/>
      <c r="E902" s="86"/>
      <c r="F902" s="47"/>
      <c r="G902" s="47"/>
      <c r="H902" s="47"/>
      <c r="I902" s="47"/>
      <c r="J902" s="47"/>
      <c r="K902" s="47"/>
      <c r="L902" s="86"/>
      <c r="M902" s="86"/>
      <c r="O902" s="86"/>
      <c r="P902" s="86"/>
    </row>
    <row r="903">
      <c r="C903" s="85"/>
      <c r="D903" s="85"/>
      <c r="E903" s="86"/>
      <c r="F903" s="47"/>
      <c r="G903" s="47"/>
      <c r="H903" s="47"/>
      <c r="I903" s="47"/>
      <c r="J903" s="47"/>
      <c r="K903" s="47"/>
      <c r="L903" s="86"/>
      <c r="M903" s="86"/>
      <c r="O903" s="86"/>
      <c r="P903" s="86"/>
    </row>
    <row r="904">
      <c r="C904" s="85"/>
      <c r="D904" s="85"/>
      <c r="E904" s="86"/>
      <c r="F904" s="47"/>
      <c r="G904" s="47"/>
      <c r="H904" s="47"/>
      <c r="I904" s="47"/>
      <c r="J904" s="47"/>
      <c r="K904" s="47"/>
      <c r="L904" s="86"/>
      <c r="M904" s="86"/>
      <c r="O904" s="86"/>
      <c r="P904" s="86"/>
    </row>
    <row r="905">
      <c r="C905" s="85"/>
      <c r="D905" s="85"/>
      <c r="E905" s="86"/>
      <c r="F905" s="47"/>
      <c r="G905" s="47"/>
      <c r="H905" s="47"/>
      <c r="I905" s="47"/>
      <c r="J905" s="47"/>
      <c r="K905" s="47"/>
      <c r="L905" s="86"/>
      <c r="M905" s="86"/>
      <c r="O905" s="86"/>
      <c r="P905" s="86"/>
    </row>
    <row r="906">
      <c r="C906" s="85"/>
      <c r="D906" s="85"/>
      <c r="E906" s="86"/>
      <c r="F906" s="47"/>
      <c r="G906" s="47"/>
      <c r="H906" s="47"/>
      <c r="I906" s="47"/>
      <c r="J906" s="47"/>
      <c r="K906" s="47"/>
      <c r="L906" s="86"/>
      <c r="M906" s="86"/>
      <c r="O906" s="86"/>
      <c r="P906" s="86"/>
    </row>
    <row r="907">
      <c r="C907" s="85"/>
      <c r="D907" s="85"/>
      <c r="E907" s="86"/>
      <c r="F907" s="47"/>
      <c r="G907" s="47"/>
      <c r="H907" s="47"/>
      <c r="I907" s="47"/>
      <c r="J907" s="47"/>
      <c r="K907" s="47"/>
      <c r="L907" s="86"/>
      <c r="M907" s="86"/>
      <c r="O907" s="86"/>
      <c r="P907" s="86"/>
    </row>
    <row r="908">
      <c r="C908" s="85"/>
      <c r="D908" s="85"/>
      <c r="E908" s="86"/>
      <c r="F908" s="47"/>
      <c r="G908" s="47"/>
      <c r="H908" s="47"/>
      <c r="I908" s="47"/>
      <c r="J908" s="47"/>
      <c r="K908" s="47"/>
      <c r="L908" s="86"/>
      <c r="M908" s="86"/>
      <c r="O908" s="86"/>
      <c r="P908" s="86"/>
    </row>
    <row r="909">
      <c r="C909" s="85"/>
      <c r="D909" s="85"/>
      <c r="E909" s="86"/>
      <c r="F909" s="47"/>
      <c r="G909" s="47"/>
      <c r="H909" s="47"/>
      <c r="I909" s="47"/>
      <c r="J909" s="47"/>
      <c r="K909" s="47"/>
      <c r="L909" s="86"/>
      <c r="M909" s="86"/>
      <c r="O909" s="86"/>
      <c r="P909" s="86"/>
    </row>
    <row r="910">
      <c r="C910" s="85"/>
      <c r="D910" s="85"/>
      <c r="E910" s="86"/>
      <c r="F910" s="47"/>
      <c r="G910" s="47"/>
      <c r="H910" s="47"/>
      <c r="I910" s="47"/>
      <c r="J910" s="47"/>
      <c r="K910" s="47"/>
      <c r="L910" s="86"/>
      <c r="M910" s="86"/>
      <c r="O910" s="86"/>
      <c r="P910" s="86"/>
    </row>
    <row r="911">
      <c r="C911" s="85"/>
      <c r="D911" s="85"/>
      <c r="E911" s="86"/>
      <c r="F911" s="47"/>
      <c r="G911" s="47"/>
      <c r="H911" s="47"/>
      <c r="I911" s="47"/>
      <c r="J911" s="47"/>
      <c r="K911" s="47"/>
      <c r="L911" s="86"/>
      <c r="M911" s="86"/>
      <c r="O911" s="86"/>
      <c r="P911" s="86"/>
    </row>
    <row r="912">
      <c r="C912" s="85"/>
      <c r="D912" s="85"/>
      <c r="E912" s="86"/>
      <c r="F912" s="47"/>
      <c r="G912" s="47"/>
      <c r="H912" s="47"/>
      <c r="I912" s="47"/>
      <c r="J912" s="47"/>
      <c r="K912" s="47"/>
      <c r="L912" s="86"/>
      <c r="M912" s="86"/>
      <c r="O912" s="86"/>
      <c r="P912" s="86"/>
    </row>
    <row r="913">
      <c r="C913" s="85"/>
      <c r="D913" s="85"/>
      <c r="E913" s="86"/>
      <c r="F913" s="47"/>
      <c r="G913" s="47"/>
      <c r="H913" s="47"/>
      <c r="I913" s="47"/>
      <c r="J913" s="47"/>
      <c r="K913" s="47"/>
      <c r="L913" s="86"/>
      <c r="M913" s="86"/>
      <c r="O913" s="86"/>
      <c r="P913" s="86"/>
    </row>
    <row r="914">
      <c r="C914" s="85"/>
      <c r="D914" s="85"/>
      <c r="E914" s="86"/>
      <c r="F914" s="47"/>
      <c r="G914" s="47"/>
      <c r="H914" s="47"/>
      <c r="I914" s="47"/>
      <c r="J914" s="47"/>
      <c r="K914" s="47"/>
      <c r="L914" s="86"/>
      <c r="M914" s="86"/>
      <c r="O914" s="86"/>
      <c r="P914" s="86"/>
    </row>
    <row r="915">
      <c r="C915" s="85"/>
      <c r="D915" s="85"/>
      <c r="E915" s="86"/>
      <c r="F915" s="47"/>
      <c r="G915" s="47"/>
      <c r="H915" s="47"/>
      <c r="I915" s="47"/>
      <c r="J915" s="47"/>
      <c r="K915" s="47"/>
      <c r="L915" s="86"/>
      <c r="M915" s="86"/>
      <c r="O915" s="86"/>
      <c r="P915" s="86"/>
    </row>
    <row r="916">
      <c r="C916" s="85"/>
      <c r="D916" s="85"/>
      <c r="E916" s="86"/>
      <c r="F916" s="47"/>
      <c r="G916" s="47"/>
      <c r="H916" s="47"/>
      <c r="I916" s="47"/>
      <c r="J916" s="47"/>
      <c r="K916" s="47"/>
      <c r="L916" s="86"/>
      <c r="M916" s="86"/>
      <c r="O916" s="86"/>
      <c r="P916" s="86"/>
    </row>
    <row r="917">
      <c r="C917" s="85"/>
      <c r="D917" s="85"/>
      <c r="E917" s="86"/>
      <c r="F917" s="47"/>
      <c r="G917" s="47"/>
      <c r="H917" s="47"/>
      <c r="I917" s="47"/>
      <c r="J917" s="47"/>
      <c r="K917" s="47"/>
      <c r="L917" s="86"/>
      <c r="M917" s="86"/>
      <c r="O917" s="86"/>
      <c r="P917" s="86"/>
    </row>
    <row r="918">
      <c r="C918" s="85"/>
      <c r="D918" s="85"/>
      <c r="E918" s="86"/>
      <c r="F918" s="47"/>
      <c r="G918" s="47"/>
      <c r="H918" s="47"/>
      <c r="I918" s="47"/>
      <c r="J918" s="47"/>
      <c r="K918" s="47"/>
      <c r="L918" s="86"/>
      <c r="M918" s="86"/>
      <c r="O918" s="86"/>
      <c r="P918" s="86"/>
    </row>
    <row r="919">
      <c r="C919" s="85"/>
      <c r="D919" s="85"/>
      <c r="E919" s="86"/>
      <c r="F919" s="47"/>
      <c r="G919" s="47"/>
      <c r="H919" s="47"/>
      <c r="I919" s="47"/>
      <c r="J919" s="47"/>
      <c r="K919" s="47"/>
      <c r="L919" s="86"/>
      <c r="M919" s="86"/>
      <c r="O919" s="86"/>
      <c r="P919" s="86"/>
    </row>
    <row r="920">
      <c r="C920" s="85"/>
      <c r="D920" s="85"/>
      <c r="E920" s="86"/>
      <c r="F920" s="47"/>
      <c r="G920" s="47"/>
      <c r="H920" s="47"/>
      <c r="I920" s="47"/>
      <c r="J920" s="47"/>
      <c r="K920" s="47"/>
      <c r="L920" s="86"/>
      <c r="M920" s="86"/>
      <c r="O920" s="86"/>
      <c r="P920" s="86"/>
    </row>
    <row r="921">
      <c r="C921" s="85"/>
      <c r="D921" s="85"/>
      <c r="E921" s="86"/>
      <c r="F921" s="47"/>
      <c r="G921" s="47"/>
      <c r="H921" s="47"/>
      <c r="I921" s="47"/>
      <c r="J921" s="47"/>
      <c r="K921" s="47"/>
      <c r="L921" s="86"/>
      <c r="M921" s="86"/>
      <c r="O921" s="86"/>
      <c r="P921" s="86"/>
    </row>
    <row r="922">
      <c r="C922" s="85"/>
      <c r="D922" s="85"/>
      <c r="E922" s="86"/>
      <c r="F922" s="47"/>
      <c r="G922" s="47"/>
      <c r="H922" s="47"/>
      <c r="I922" s="47"/>
      <c r="J922" s="47"/>
      <c r="K922" s="47"/>
      <c r="L922" s="86"/>
      <c r="M922" s="86"/>
      <c r="O922" s="86"/>
      <c r="P922" s="86"/>
    </row>
    <row r="923">
      <c r="C923" s="85"/>
      <c r="D923" s="85"/>
      <c r="E923" s="86"/>
      <c r="F923" s="47"/>
      <c r="G923" s="47"/>
      <c r="H923" s="47"/>
      <c r="I923" s="47"/>
      <c r="J923" s="47"/>
      <c r="K923" s="47"/>
      <c r="L923" s="86"/>
      <c r="M923" s="86"/>
      <c r="O923" s="86"/>
      <c r="P923" s="86"/>
    </row>
    <row r="924">
      <c r="C924" s="85"/>
      <c r="D924" s="85"/>
      <c r="E924" s="86"/>
      <c r="F924" s="47"/>
      <c r="G924" s="47"/>
      <c r="H924" s="47"/>
      <c r="I924" s="47"/>
      <c r="J924" s="47"/>
      <c r="K924" s="47"/>
      <c r="L924" s="86"/>
      <c r="M924" s="86"/>
      <c r="O924" s="86"/>
      <c r="P924" s="86"/>
    </row>
    <row r="925">
      <c r="C925" s="85"/>
      <c r="D925" s="85"/>
      <c r="E925" s="86"/>
      <c r="F925" s="47"/>
      <c r="G925" s="47"/>
      <c r="H925" s="47"/>
      <c r="I925" s="47"/>
      <c r="J925" s="47"/>
      <c r="K925" s="47"/>
      <c r="L925" s="86"/>
      <c r="M925" s="86"/>
      <c r="O925" s="86"/>
      <c r="P925" s="86"/>
    </row>
    <row r="926">
      <c r="C926" s="85"/>
      <c r="D926" s="85"/>
      <c r="E926" s="86"/>
      <c r="F926" s="47"/>
      <c r="G926" s="47"/>
      <c r="H926" s="47"/>
      <c r="I926" s="47"/>
      <c r="J926" s="47"/>
      <c r="K926" s="47"/>
      <c r="L926" s="86"/>
      <c r="M926" s="86"/>
      <c r="O926" s="86"/>
      <c r="P926" s="86"/>
    </row>
    <row r="927">
      <c r="C927" s="85"/>
      <c r="D927" s="85"/>
      <c r="E927" s="86"/>
      <c r="F927" s="47"/>
      <c r="G927" s="47"/>
      <c r="H927" s="47"/>
      <c r="I927" s="47"/>
      <c r="J927" s="47"/>
      <c r="K927" s="47"/>
      <c r="L927" s="86"/>
      <c r="M927" s="86"/>
      <c r="O927" s="86"/>
      <c r="P927" s="86"/>
    </row>
    <row r="928">
      <c r="C928" s="85"/>
      <c r="D928" s="85"/>
      <c r="E928" s="86"/>
      <c r="F928" s="47"/>
      <c r="G928" s="47"/>
      <c r="H928" s="47"/>
      <c r="I928" s="47"/>
      <c r="J928" s="47"/>
      <c r="K928" s="47"/>
      <c r="L928" s="86"/>
      <c r="M928" s="86"/>
      <c r="O928" s="86"/>
      <c r="P928" s="86"/>
    </row>
    <row r="929">
      <c r="C929" s="85"/>
      <c r="D929" s="85"/>
      <c r="E929" s="86"/>
      <c r="F929" s="47"/>
      <c r="G929" s="47"/>
      <c r="H929" s="47"/>
      <c r="I929" s="47"/>
      <c r="J929" s="47"/>
      <c r="K929" s="47"/>
      <c r="L929" s="86"/>
      <c r="M929" s="86"/>
      <c r="O929" s="86"/>
      <c r="P929" s="86"/>
    </row>
    <row r="930">
      <c r="C930" s="85"/>
      <c r="D930" s="85"/>
      <c r="E930" s="86"/>
      <c r="F930" s="47"/>
      <c r="G930" s="47"/>
      <c r="H930" s="47"/>
      <c r="I930" s="47"/>
      <c r="J930" s="47"/>
      <c r="K930" s="47"/>
      <c r="L930" s="86"/>
      <c r="M930" s="86"/>
      <c r="O930" s="86"/>
      <c r="P930" s="86"/>
    </row>
    <row r="931">
      <c r="C931" s="85"/>
      <c r="D931" s="85"/>
      <c r="E931" s="86"/>
      <c r="F931" s="47"/>
      <c r="G931" s="47"/>
      <c r="H931" s="47"/>
      <c r="I931" s="47"/>
      <c r="J931" s="47"/>
      <c r="K931" s="47"/>
      <c r="L931" s="86"/>
      <c r="M931" s="86"/>
      <c r="O931" s="86"/>
      <c r="P931" s="86"/>
    </row>
    <row r="932">
      <c r="C932" s="85"/>
      <c r="D932" s="85"/>
      <c r="E932" s="86"/>
      <c r="F932" s="47"/>
      <c r="G932" s="47"/>
      <c r="H932" s="47"/>
      <c r="I932" s="47"/>
      <c r="J932" s="47"/>
      <c r="K932" s="47"/>
      <c r="L932" s="86"/>
      <c r="M932" s="86"/>
      <c r="O932" s="86"/>
      <c r="P932" s="86"/>
    </row>
    <row r="933">
      <c r="C933" s="85"/>
      <c r="D933" s="85"/>
      <c r="E933" s="86"/>
      <c r="F933" s="47"/>
      <c r="G933" s="47"/>
      <c r="H933" s="47"/>
      <c r="I933" s="47"/>
      <c r="J933" s="47"/>
      <c r="K933" s="47"/>
      <c r="L933" s="86"/>
      <c r="M933" s="86"/>
      <c r="O933" s="86"/>
      <c r="P933" s="86"/>
    </row>
    <row r="934">
      <c r="C934" s="85"/>
      <c r="D934" s="85"/>
      <c r="E934" s="86"/>
      <c r="F934" s="47"/>
      <c r="G934" s="47"/>
      <c r="H934" s="47"/>
      <c r="I934" s="47"/>
      <c r="J934" s="47"/>
      <c r="K934" s="47"/>
      <c r="L934" s="86"/>
      <c r="M934" s="86"/>
      <c r="O934" s="86"/>
      <c r="P934" s="86"/>
    </row>
    <row r="935">
      <c r="C935" s="85"/>
      <c r="D935" s="85"/>
      <c r="E935" s="86"/>
      <c r="F935" s="47"/>
      <c r="G935" s="47"/>
      <c r="H935" s="47"/>
      <c r="I935" s="47"/>
      <c r="J935" s="47"/>
      <c r="K935" s="47"/>
      <c r="L935" s="86"/>
      <c r="M935" s="86"/>
      <c r="O935" s="86"/>
      <c r="P935" s="86"/>
    </row>
    <row r="936">
      <c r="C936" s="85"/>
      <c r="D936" s="85"/>
      <c r="E936" s="86"/>
      <c r="F936" s="47"/>
      <c r="G936" s="47"/>
      <c r="H936" s="47"/>
      <c r="I936" s="47"/>
      <c r="J936" s="47"/>
      <c r="K936" s="47"/>
      <c r="L936" s="86"/>
      <c r="M936" s="86"/>
      <c r="O936" s="86"/>
      <c r="P936" s="86"/>
    </row>
    <row r="937">
      <c r="C937" s="85"/>
      <c r="D937" s="85"/>
      <c r="E937" s="86"/>
      <c r="F937" s="47"/>
      <c r="G937" s="47"/>
      <c r="H937" s="47"/>
      <c r="I937" s="47"/>
      <c r="J937" s="47"/>
      <c r="K937" s="47"/>
      <c r="L937" s="86"/>
      <c r="M937" s="86"/>
      <c r="O937" s="86"/>
      <c r="P937" s="86"/>
    </row>
    <row r="938">
      <c r="C938" s="85"/>
      <c r="D938" s="85"/>
      <c r="E938" s="86"/>
      <c r="F938" s="47"/>
      <c r="G938" s="47"/>
      <c r="H938" s="47"/>
      <c r="I938" s="47"/>
      <c r="J938" s="47"/>
      <c r="K938" s="47"/>
      <c r="L938" s="86"/>
      <c r="M938" s="86"/>
      <c r="O938" s="86"/>
      <c r="P938" s="86"/>
    </row>
    <row r="939">
      <c r="C939" s="85"/>
      <c r="D939" s="85"/>
      <c r="E939" s="86"/>
      <c r="F939" s="47"/>
      <c r="G939" s="47"/>
      <c r="H939" s="47"/>
      <c r="I939" s="47"/>
      <c r="J939" s="47"/>
      <c r="K939" s="47"/>
      <c r="L939" s="86"/>
      <c r="M939" s="86"/>
      <c r="O939" s="86"/>
      <c r="P939" s="86"/>
    </row>
    <row r="940">
      <c r="C940" s="85"/>
      <c r="D940" s="85"/>
      <c r="E940" s="86"/>
      <c r="F940" s="47"/>
      <c r="G940" s="47"/>
      <c r="H940" s="47"/>
      <c r="I940" s="47"/>
      <c r="J940" s="47"/>
      <c r="K940" s="47"/>
      <c r="L940" s="86"/>
      <c r="M940" s="86"/>
      <c r="O940" s="86"/>
      <c r="P940" s="86"/>
    </row>
    <row r="941">
      <c r="C941" s="85"/>
      <c r="D941" s="85"/>
      <c r="E941" s="86"/>
      <c r="F941" s="47"/>
      <c r="G941" s="47"/>
      <c r="H941" s="47"/>
      <c r="I941" s="47"/>
      <c r="J941" s="47"/>
      <c r="K941" s="47"/>
      <c r="L941" s="86"/>
      <c r="M941" s="86"/>
      <c r="O941" s="86"/>
      <c r="P941" s="86"/>
    </row>
    <row r="942">
      <c r="C942" s="85"/>
      <c r="D942" s="85"/>
      <c r="E942" s="86"/>
      <c r="F942" s="47"/>
      <c r="G942" s="47"/>
      <c r="H942" s="47"/>
      <c r="I942" s="47"/>
      <c r="J942" s="47"/>
      <c r="K942" s="47"/>
      <c r="L942" s="86"/>
      <c r="M942" s="86"/>
      <c r="O942" s="86"/>
      <c r="P942" s="86"/>
    </row>
    <row r="943">
      <c r="C943" s="85"/>
      <c r="D943" s="85"/>
      <c r="E943" s="86"/>
      <c r="F943" s="47"/>
      <c r="G943" s="47"/>
      <c r="H943" s="47"/>
      <c r="I943" s="47"/>
      <c r="J943" s="47"/>
      <c r="K943" s="47"/>
      <c r="L943" s="86"/>
      <c r="M943" s="86"/>
      <c r="O943" s="86"/>
      <c r="P943" s="86"/>
    </row>
    <row r="944">
      <c r="C944" s="85"/>
      <c r="D944" s="85"/>
      <c r="E944" s="86"/>
      <c r="F944" s="47"/>
      <c r="G944" s="47"/>
      <c r="H944" s="47"/>
      <c r="I944" s="47"/>
      <c r="J944" s="47"/>
      <c r="K944" s="47"/>
      <c r="L944" s="86"/>
      <c r="M944" s="86"/>
      <c r="O944" s="86"/>
      <c r="P944" s="86"/>
    </row>
    <row r="945">
      <c r="C945" s="85"/>
      <c r="D945" s="85"/>
      <c r="E945" s="86"/>
      <c r="F945" s="47"/>
      <c r="G945" s="47"/>
      <c r="H945" s="47"/>
      <c r="I945" s="47"/>
      <c r="J945" s="47"/>
      <c r="K945" s="47"/>
      <c r="L945" s="86"/>
      <c r="M945" s="86"/>
      <c r="O945" s="86"/>
      <c r="P945" s="86"/>
    </row>
    <row r="946">
      <c r="C946" s="85"/>
      <c r="D946" s="85"/>
      <c r="E946" s="86"/>
      <c r="F946" s="47"/>
      <c r="G946" s="47"/>
      <c r="H946" s="47"/>
      <c r="I946" s="47"/>
      <c r="J946" s="47"/>
      <c r="K946" s="47"/>
      <c r="L946" s="86"/>
      <c r="M946" s="86"/>
      <c r="O946" s="86"/>
      <c r="P946" s="86"/>
    </row>
    <row r="947">
      <c r="C947" s="85"/>
      <c r="D947" s="85"/>
      <c r="E947" s="86"/>
      <c r="F947" s="47"/>
      <c r="G947" s="47"/>
      <c r="H947" s="47"/>
      <c r="I947" s="47"/>
      <c r="J947" s="47"/>
      <c r="K947" s="47"/>
      <c r="L947" s="86"/>
      <c r="M947" s="86"/>
      <c r="O947" s="86"/>
      <c r="P947" s="86"/>
    </row>
    <row r="948">
      <c r="C948" s="85"/>
      <c r="D948" s="85"/>
      <c r="E948" s="86"/>
      <c r="F948" s="47"/>
      <c r="G948" s="47"/>
      <c r="H948" s="47"/>
      <c r="I948" s="47"/>
      <c r="J948" s="47"/>
      <c r="K948" s="47"/>
      <c r="L948" s="86"/>
      <c r="M948" s="86"/>
      <c r="O948" s="86"/>
      <c r="P948" s="86"/>
    </row>
    <row r="949">
      <c r="C949" s="85"/>
      <c r="D949" s="85"/>
      <c r="E949" s="86"/>
      <c r="F949" s="47"/>
      <c r="G949" s="47"/>
      <c r="H949" s="47"/>
      <c r="I949" s="47"/>
      <c r="J949" s="47"/>
      <c r="K949" s="47"/>
      <c r="L949" s="86"/>
      <c r="M949" s="86"/>
      <c r="O949" s="86"/>
      <c r="P949" s="86"/>
    </row>
    <row r="950">
      <c r="C950" s="85"/>
      <c r="D950" s="85"/>
      <c r="E950" s="86"/>
      <c r="F950" s="47"/>
      <c r="G950" s="47"/>
      <c r="H950" s="47"/>
      <c r="I950" s="47"/>
      <c r="J950" s="47"/>
      <c r="K950" s="47"/>
      <c r="L950" s="86"/>
      <c r="M950" s="86"/>
      <c r="O950" s="86"/>
      <c r="P950" s="86"/>
    </row>
    <row r="951">
      <c r="C951" s="85"/>
      <c r="D951" s="85"/>
      <c r="E951" s="86"/>
      <c r="F951" s="47"/>
      <c r="G951" s="47"/>
      <c r="H951" s="47"/>
      <c r="I951" s="47"/>
      <c r="J951" s="47"/>
      <c r="K951" s="47"/>
      <c r="L951" s="86"/>
      <c r="M951" s="86"/>
      <c r="O951" s="86"/>
      <c r="P951" s="86"/>
    </row>
    <row r="952">
      <c r="C952" s="85"/>
      <c r="D952" s="85"/>
      <c r="E952" s="86"/>
      <c r="F952" s="47"/>
      <c r="G952" s="47"/>
      <c r="H952" s="47"/>
      <c r="I952" s="47"/>
      <c r="J952" s="47"/>
      <c r="K952" s="47"/>
      <c r="L952" s="86"/>
      <c r="M952" s="86"/>
      <c r="O952" s="86"/>
      <c r="P952" s="86"/>
    </row>
    <row r="953">
      <c r="C953" s="85"/>
      <c r="D953" s="85"/>
      <c r="E953" s="86"/>
      <c r="F953" s="47"/>
      <c r="G953" s="47"/>
      <c r="H953" s="47"/>
      <c r="I953" s="47"/>
      <c r="J953" s="47"/>
      <c r="K953" s="47"/>
      <c r="L953" s="86"/>
      <c r="M953" s="86"/>
      <c r="O953" s="86"/>
      <c r="P953" s="86"/>
    </row>
    <row r="954">
      <c r="C954" s="85"/>
      <c r="D954" s="85"/>
      <c r="E954" s="86"/>
      <c r="F954" s="47"/>
      <c r="G954" s="47"/>
      <c r="H954" s="47"/>
      <c r="I954" s="47"/>
      <c r="J954" s="47"/>
      <c r="K954" s="47"/>
      <c r="L954" s="86"/>
      <c r="M954" s="86"/>
      <c r="O954" s="86"/>
      <c r="P954" s="86"/>
    </row>
    <row r="955">
      <c r="C955" s="85"/>
      <c r="D955" s="85"/>
      <c r="E955" s="86"/>
      <c r="F955" s="47"/>
      <c r="G955" s="47"/>
      <c r="H955" s="47"/>
      <c r="I955" s="47"/>
      <c r="J955" s="47"/>
      <c r="K955" s="47"/>
      <c r="L955" s="86"/>
      <c r="M955" s="86"/>
      <c r="O955" s="86"/>
      <c r="P955" s="86"/>
    </row>
    <row r="956">
      <c r="C956" s="85"/>
      <c r="D956" s="85"/>
      <c r="E956" s="86"/>
      <c r="F956" s="47"/>
      <c r="G956" s="47"/>
      <c r="H956" s="47"/>
      <c r="I956" s="47"/>
      <c r="J956" s="47"/>
      <c r="K956" s="47"/>
      <c r="L956" s="86"/>
      <c r="M956" s="86"/>
      <c r="O956" s="86"/>
      <c r="P956" s="86"/>
    </row>
    <row r="957">
      <c r="C957" s="85"/>
      <c r="D957" s="85"/>
      <c r="E957" s="86"/>
      <c r="F957" s="47"/>
      <c r="G957" s="47"/>
      <c r="H957" s="47"/>
      <c r="I957" s="47"/>
      <c r="J957" s="47"/>
      <c r="K957" s="47"/>
      <c r="L957" s="86"/>
      <c r="M957" s="86"/>
      <c r="O957" s="86"/>
      <c r="P957" s="86"/>
    </row>
    <row r="958">
      <c r="C958" s="85"/>
      <c r="D958" s="85"/>
      <c r="E958" s="86"/>
      <c r="F958" s="47"/>
      <c r="G958" s="47"/>
      <c r="H958" s="47"/>
      <c r="I958" s="47"/>
      <c r="J958" s="47"/>
      <c r="K958" s="47"/>
      <c r="L958" s="86"/>
      <c r="M958" s="86"/>
      <c r="O958" s="86"/>
      <c r="P958" s="86"/>
    </row>
    <row r="959">
      <c r="C959" s="85"/>
      <c r="D959" s="85"/>
      <c r="E959" s="86"/>
      <c r="F959" s="47"/>
      <c r="G959" s="47"/>
      <c r="H959" s="47"/>
      <c r="I959" s="47"/>
      <c r="J959" s="47"/>
      <c r="K959" s="47"/>
      <c r="L959" s="86"/>
      <c r="M959" s="86"/>
      <c r="O959" s="86"/>
      <c r="P959" s="86"/>
    </row>
    <row r="960">
      <c r="C960" s="85"/>
      <c r="D960" s="85"/>
      <c r="E960" s="86"/>
      <c r="F960" s="47"/>
      <c r="G960" s="47"/>
      <c r="H960" s="47"/>
      <c r="I960" s="47"/>
      <c r="J960" s="47"/>
      <c r="K960" s="47"/>
      <c r="L960" s="86"/>
      <c r="M960" s="86"/>
      <c r="O960" s="86"/>
      <c r="P960" s="86"/>
    </row>
    <row r="961">
      <c r="C961" s="85"/>
      <c r="D961" s="85"/>
      <c r="E961" s="86"/>
      <c r="F961" s="47"/>
      <c r="G961" s="47"/>
      <c r="H961" s="47"/>
      <c r="I961" s="47"/>
      <c r="J961" s="47"/>
      <c r="K961" s="47"/>
      <c r="L961" s="86"/>
      <c r="M961" s="86"/>
      <c r="O961" s="86"/>
      <c r="P961" s="86"/>
    </row>
    <row r="962">
      <c r="C962" s="85"/>
      <c r="D962" s="85"/>
      <c r="E962" s="86"/>
      <c r="F962" s="47"/>
      <c r="G962" s="47"/>
      <c r="H962" s="47"/>
      <c r="I962" s="47"/>
      <c r="J962" s="47"/>
      <c r="K962" s="47"/>
      <c r="L962" s="86"/>
      <c r="M962" s="86"/>
      <c r="O962" s="86"/>
      <c r="P962" s="86"/>
    </row>
    <row r="963">
      <c r="C963" s="85"/>
      <c r="D963" s="85"/>
      <c r="E963" s="86"/>
      <c r="F963" s="47"/>
      <c r="G963" s="47"/>
      <c r="H963" s="47"/>
      <c r="I963" s="47"/>
      <c r="J963" s="47"/>
      <c r="K963" s="47"/>
      <c r="L963" s="86"/>
      <c r="M963" s="86"/>
      <c r="O963" s="86"/>
      <c r="P963" s="86"/>
    </row>
    <row r="964">
      <c r="C964" s="85"/>
      <c r="D964" s="85"/>
      <c r="E964" s="86"/>
      <c r="F964" s="47"/>
      <c r="G964" s="47"/>
      <c r="H964" s="47"/>
      <c r="I964" s="47"/>
      <c r="J964" s="47"/>
      <c r="K964" s="47"/>
      <c r="L964" s="86"/>
      <c r="M964" s="86"/>
      <c r="O964" s="86"/>
      <c r="P964" s="86"/>
    </row>
    <row r="965">
      <c r="C965" s="85"/>
      <c r="D965" s="85"/>
      <c r="E965" s="86"/>
      <c r="F965" s="47"/>
      <c r="G965" s="47"/>
      <c r="H965" s="47"/>
      <c r="I965" s="47"/>
      <c r="J965" s="47"/>
      <c r="K965" s="47"/>
      <c r="L965" s="86"/>
      <c r="M965" s="86"/>
      <c r="O965" s="86"/>
      <c r="P965" s="86"/>
    </row>
    <row r="966">
      <c r="C966" s="85"/>
      <c r="D966" s="85"/>
      <c r="E966" s="86"/>
      <c r="F966" s="47"/>
      <c r="G966" s="47"/>
      <c r="H966" s="47"/>
      <c r="I966" s="47"/>
      <c r="J966" s="47"/>
      <c r="K966" s="47"/>
      <c r="L966" s="86"/>
      <c r="M966" s="86"/>
      <c r="O966" s="86"/>
      <c r="P966" s="86"/>
    </row>
    <row r="967">
      <c r="C967" s="85"/>
      <c r="D967" s="85"/>
      <c r="E967" s="86"/>
      <c r="F967" s="47"/>
      <c r="G967" s="47"/>
      <c r="H967" s="47"/>
      <c r="I967" s="47"/>
      <c r="J967" s="47"/>
      <c r="K967" s="47"/>
      <c r="L967" s="86"/>
      <c r="M967" s="86"/>
      <c r="O967" s="86"/>
      <c r="P967" s="86"/>
    </row>
    <row r="968">
      <c r="C968" s="85"/>
      <c r="D968" s="85"/>
      <c r="E968" s="86"/>
      <c r="F968" s="47"/>
      <c r="G968" s="47"/>
      <c r="H968" s="47"/>
      <c r="I968" s="47"/>
      <c r="J968" s="47"/>
      <c r="K968" s="47"/>
      <c r="L968" s="86"/>
      <c r="M968" s="86"/>
      <c r="O968" s="86"/>
      <c r="P968" s="86"/>
    </row>
    <row r="969">
      <c r="C969" s="85"/>
      <c r="D969" s="85"/>
      <c r="E969" s="86"/>
      <c r="F969" s="47"/>
      <c r="G969" s="47"/>
      <c r="H969" s="47"/>
      <c r="I969" s="47"/>
      <c r="J969" s="47"/>
      <c r="K969" s="47"/>
      <c r="L969" s="86"/>
      <c r="M969" s="86"/>
      <c r="O969" s="86"/>
      <c r="P969" s="86"/>
    </row>
    <row r="970">
      <c r="C970" s="85"/>
      <c r="D970" s="85"/>
      <c r="E970" s="86"/>
      <c r="F970" s="47"/>
      <c r="G970" s="47"/>
      <c r="H970" s="47"/>
      <c r="I970" s="47"/>
      <c r="J970" s="47"/>
      <c r="K970" s="47"/>
      <c r="L970" s="86"/>
      <c r="M970" s="86"/>
      <c r="O970" s="86"/>
      <c r="P970" s="86"/>
    </row>
    <row r="971">
      <c r="C971" s="85"/>
      <c r="D971" s="85"/>
      <c r="E971" s="86"/>
      <c r="F971" s="47"/>
      <c r="G971" s="47"/>
      <c r="H971" s="47"/>
      <c r="I971" s="47"/>
      <c r="J971" s="47"/>
      <c r="K971" s="47"/>
      <c r="L971" s="86"/>
      <c r="M971" s="86"/>
      <c r="O971" s="86"/>
      <c r="P971" s="86"/>
    </row>
    <row r="972">
      <c r="C972" s="85"/>
      <c r="D972" s="85"/>
      <c r="E972" s="86"/>
      <c r="F972" s="47"/>
      <c r="G972" s="47"/>
      <c r="H972" s="47"/>
      <c r="I972" s="47"/>
      <c r="J972" s="47"/>
      <c r="K972" s="47"/>
      <c r="L972" s="86"/>
      <c r="M972" s="86"/>
      <c r="O972" s="86"/>
      <c r="P972" s="86"/>
    </row>
    <row r="973">
      <c r="C973" s="85"/>
      <c r="D973" s="85"/>
      <c r="E973" s="86"/>
      <c r="F973" s="47"/>
      <c r="G973" s="47"/>
      <c r="H973" s="47"/>
      <c r="I973" s="47"/>
      <c r="J973" s="47"/>
      <c r="K973" s="47"/>
      <c r="L973" s="86"/>
      <c r="M973" s="86"/>
      <c r="O973" s="86"/>
      <c r="P973" s="86"/>
    </row>
    <row r="974">
      <c r="C974" s="85"/>
      <c r="D974" s="85"/>
      <c r="E974" s="86"/>
      <c r="F974" s="47"/>
      <c r="G974" s="47"/>
      <c r="H974" s="47"/>
      <c r="I974" s="47"/>
      <c r="J974" s="47"/>
      <c r="K974" s="47"/>
      <c r="L974" s="86"/>
      <c r="M974" s="86"/>
      <c r="O974" s="86"/>
      <c r="P974" s="86"/>
    </row>
    <row r="975">
      <c r="C975" s="85"/>
      <c r="D975" s="85"/>
      <c r="E975" s="86"/>
      <c r="F975" s="47"/>
      <c r="G975" s="47"/>
      <c r="H975" s="47"/>
      <c r="I975" s="47"/>
      <c r="J975" s="47"/>
      <c r="K975" s="47"/>
      <c r="L975" s="86"/>
      <c r="M975" s="86"/>
      <c r="O975" s="86"/>
      <c r="P975" s="86"/>
    </row>
    <row r="976">
      <c r="C976" s="85"/>
      <c r="D976" s="85"/>
      <c r="E976" s="86"/>
      <c r="F976" s="47"/>
      <c r="G976" s="47"/>
      <c r="H976" s="47"/>
      <c r="I976" s="47"/>
      <c r="J976" s="47"/>
      <c r="K976" s="47"/>
      <c r="L976" s="86"/>
      <c r="M976" s="86"/>
      <c r="O976" s="86"/>
      <c r="P976" s="86"/>
    </row>
    <row r="977">
      <c r="C977" s="85"/>
      <c r="D977" s="85"/>
      <c r="E977" s="86"/>
      <c r="F977" s="47"/>
      <c r="G977" s="47"/>
      <c r="H977" s="47"/>
      <c r="I977" s="47"/>
      <c r="J977" s="47"/>
      <c r="K977" s="47"/>
      <c r="L977" s="86"/>
      <c r="M977" s="86"/>
      <c r="O977" s="86"/>
      <c r="P977" s="86"/>
    </row>
    <row r="978">
      <c r="C978" s="85"/>
      <c r="D978" s="85"/>
      <c r="E978" s="86"/>
      <c r="F978" s="47"/>
      <c r="G978" s="47"/>
      <c r="H978" s="47"/>
      <c r="I978" s="47"/>
      <c r="J978" s="47"/>
      <c r="K978" s="47"/>
      <c r="L978" s="86"/>
      <c r="M978" s="86"/>
      <c r="O978" s="86"/>
      <c r="P978" s="86"/>
    </row>
    <row r="979">
      <c r="C979" s="85"/>
      <c r="D979" s="85"/>
      <c r="E979" s="86"/>
      <c r="F979" s="47"/>
      <c r="G979" s="47"/>
      <c r="H979" s="47"/>
      <c r="I979" s="47"/>
      <c r="J979" s="47"/>
      <c r="K979" s="47"/>
      <c r="L979" s="86"/>
      <c r="M979" s="86"/>
      <c r="O979" s="86"/>
      <c r="P979" s="86"/>
    </row>
    <row r="980">
      <c r="C980" s="85"/>
      <c r="D980" s="85"/>
      <c r="E980" s="86"/>
      <c r="F980" s="47"/>
      <c r="G980" s="47"/>
      <c r="H980" s="47"/>
      <c r="I980" s="47"/>
      <c r="J980" s="47"/>
      <c r="K980" s="47"/>
      <c r="L980" s="86"/>
      <c r="M980" s="86"/>
      <c r="O980" s="86"/>
      <c r="P980" s="86"/>
    </row>
    <row r="981">
      <c r="C981" s="85"/>
      <c r="D981" s="85"/>
      <c r="E981" s="86"/>
      <c r="F981" s="47"/>
      <c r="G981" s="47"/>
      <c r="H981" s="47"/>
      <c r="I981" s="47"/>
      <c r="J981" s="47"/>
      <c r="K981" s="47"/>
      <c r="L981" s="86"/>
      <c r="M981" s="86"/>
      <c r="O981" s="86"/>
      <c r="P981" s="86"/>
    </row>
    <row r="982">
      <c r="C982" s="85"/>
      <c r="D982" s="85"/>
      <c r="E982" s="86"/>
      <c r="F982" s="47"/>
      <c r="G982" s="47"/>
      <c r="H982" s="47"/>
      <c r="I982" s="47"/>
      <c r="J982" s="47"/>
      <c r="K982" s="47"/>
      <c r="L982" s="86"/>
      <c r="M982" s="86"/>
      <c r="O982" s="86"/>
      <c r="P982" s="86"/>
    </row>
    <row r="983">
      <c r="C983" s="85"/>
      <c r="D983" s="85"/>
      <c r="E983" s="86"/>
      <c r="F983" s="47"/>
      <c r="G983" s="47"/>
      <c r="H983" s="47"/>
      <c r="I983" s="47"/>
      <c r="J983" s="47"/>
      <c r="K983" s="47"/>
      <c r="L983" s="86"/>
      <c r="M983" s="86"/>
      <c r="O983" s="86"/>
      <c r="P983" s="86"/>
    </row>
    <row r="984">
      <c r="C984" s="85"/>
      <c r="D984" s="85"/>
      <c r="E984" s="86"/>
      <c r="F984" s="47"/>
      <c r="G984" s="47"/>
      <c r="H984" s="47"/>
      <c r="I984" s="47"/>
      <c r="J984" s="47"/>
      <c r="K984" s="47"/>
      <c r="L984" s="86"/>
      <c r="M984" s="86"/>
      <c r="O984" s="86"/>
      <c r="P984" s="86"/>
    </row>
    <row r="985">
      <c r="C985" s="85"/>
      <c r="D985" s="85"/>
      <c r="E985" s="86"/>
      <c r="F985" s="47"/>
      <c r="G985" s="47"/>
      <c r="H985" s="47"/>
      <c r="I985" s="47"/>
      <c r="J985" s="47"/>
      <c r="K985" s="47"/>
      <c r="L985" s="86"/>
      <c r="M985" s="86"/>
      <c r="O985" s="86"/>
      <c r="P985" s="86"/>
    </row>
    <row r="986">
      <c r="C986" s="85"/>
      <c r="D986" s="85"/>
      <c r="E986" s="86"/>
      <c r="F986" s="47"/>
      <c r="G986" s="47"/>
      <c r="H986" s="47"/>
      <c r="I986" s="47"/>
      <c r="J986" s="47"/>
      <c r="K986" s="47"/>
      <c r="L986" s="86"/>
      <c r="M986" s="86"/>
      <c r="O986" s="86"/>
      <c r="P986" s="86"/>
    </row>
    <row r="987">
      <c r="C987" s="85"/>
      <c r="D987" s="85"/>
      <c r="E987" s="86"/>
      <c r="F987" s="47"/>
      <c r="G987" s="47"/>
      <c r="H987" s="47"/>
      <c r="I987" s="47"/>
      <c r="J987" s="47"/>
      <c r="K987" s="47"/>
      <c r="L987" s="86"/>
      <c r="M987" s="86"/>
      <c r="O987" s="86"/>
      <c r="P987" s="86"/>
    </row>
    <row r="988">
      <c r="C988" s="85"/>
      <c r="D988" s="85"/>
      <c r="E988" s="86"/>
      <c r="F988" s="47"/>
      <c r="G988" s="47"/>
      <c r="H988" s="47"/>
      <c r="I988" s="47"/>
      <c r="J988" s="47"/>
      <c r="K988" s="47"/>
      <c r="L988" s="86"/>
      <c r="M988" s="86"/>
      <c r="O988" s="86"/>
      <c r="P988" s="86"/>
    </row>
    <row r="989">
      <c r="C989" s="85"/>
      <c r="D989" s="85"/>
      <c r="E989" s="86"/>
      <c r="F989" s="47"/>
      <c r="G989" s="47"/>
      <c r="H989" s="47"/>
      <c r="I989" s="47"/>
      <c r="J989" s="47"/>
      <c r="K989" s="47"/>
      <c r="L989" s="86"/>
      <c r="M989" s="86"/>
      <c r="O989" s="86"/>
      <c r="P989" s="86"/>
    </row>
    <row r="990">
      <c r="C990" s="85"/>
      <c r="D990" s="85"/>
      <c r="E990" s="86"/>
      <c r="F990" s="47"/>
      <c r="G990" s="47"/>
      <c r="H990" s="47"/>
      <c r="I990" s="47"/>
      <c r="J990" s="47"/>
      <c r="K990" s="47"/>
      <c r="L990" s="86"/>
      <c r="M990" s="86"/>
      <c r="O990" s="86"/>
      <c r="P990" s="86"/>
    </row>
    <row r="991">
      <c r="C991" s="85"/>
      <c r="D991" s="85"/>
      <c r="E991" s="86"/>
      <c r="F991" s="47"/>
      <c r="G991" s="47"/>
      <c r="H991" s="47"/>
      <c r="I991" s="47"/>
      <c r="J991" s="47"/>
      <c r="K991" s="47"/>
      <c r="L991" s="86"/>
      <c r="M991" s="86"/>
      <c r="O991" s="86"/>
      <c r="P991" s="86"/>
    </row>
    <row r="992">
      <c r="C992" s="85"/>
      <c r="D992" s="85"/>
      <c r="E992" s="86"/>
      <c r="F992" s="47"/>
      <c r="G992" s="47"/>
      <c r="H992" s="47"/>
      <c r="I992" s="47"/>
      <c r="J992" s="47"/>
      <c r="K992" s="47"/>
      <c r="L992" s="86"/>
      <c r="M992" s="86"/>
      <c r="O992" s="86"/>
      <c r="P992" s="86"/>
    </row>
    <row r="993">
      <c r="C993" s="85"/>
      <c r="D993" s="85"/>
      <c r="E993" s="86"/>
      <c r="F993" s="47"/>
      <c r="G993" s="47"/>
      <c r="H993" s="47"/>
      <c r="I993" s="47"/>
      <c r="J993" s="47"/>
      <c r="K993" s="47"/>
      <c r="L993" s="86"/>
      <c r="M993" s="86"/>
      <c r="O993" s="86"/>
      <c r="P993" s="86"/>
    </row>
    <row r="994">
      <c r="C994" s="85"/>
      <c r="D994" s="85"/>
      <c r="E994" s="86"/>
      <c r="F994" s="47"/>
      <c r="G994" s="47"/>
      <c r="H994" s="47"/>
      <c r="I994" s="47"/>
      <c r="J994" s="47"/>
      <c r="K994" s="47"/>
      <c r="L994" s="86"/>
      <c r="M994" s="86"/>
      <c r="O994" s="86"/>
      <c r="P994" s="86"/>
    </row>
    <row r="995">
      <c r="C995" s="85"/>
      <c r="D995" s="85"/>
      <c r="E995" s="86"/>
      <c r="F995" s="47"/>
      <c r="G995" s="47"/>
      <c r="H995" s="47"/>
      <c r="I995" s="47"/>
      <c r="J995" s="47"/>
      <c r="K995" s="47"/>
      <c r="L995" s="86"/>
      <c r="M995" s="86"/>
      <c r="O995" s="86"/>
      <c r="P995" s="86"/>
    </row>
    <row r="996">
      <c r="C996" s="85"/>
      <c r="D996" s="85"/>
      <c r="E996" s="86"/>
      <c r="F996" s="47"/>
      <c r="G996" s="47"/>
      <c r="H996" s="47"/>
      <c r="I996" s="47"/>
      <c r="J996" s="47"/>
      <c r="K996" s="47"/>
      <c r="L996" s="86"/>
      <c r="M996" s="86"/>
      <c r="O996" s="86"/>
      <c r="P996" s="86"/>
    </row>
    <row r="997">
      <c r="C997" s="85"/>
      <c r="D997" s="85"/>
      <c r="E997" s="86"/>
      <c r="F997" s="47"/>
      <c r="G997" s="47"/>
      <c r="H997" s="47"/>
      <c r="I997" s="47"/>
      <c r="J997" s="47"/>
      <c r="K997" s="47"/>
      <c r="L997" s="86"/>
      <c r="M997" s="86"/>
      <c r="O997" s="86"/>
      <c r="P997" s="86"/>
    </row>
    <row r="998">
      <c r="C998" s="85"/>
      <c r="D998" s="85"/>
      <c r="E998" s="86"/>
      <c r="F998" s="47"/>
      <c r="G998" s="47"/>
      <c r="H998" s="47"/>
      <c r="I998" s="47"/>
      <c r="J998" s="47"/>
      <c r="K998" s="47"/>
      <c r="L998" s="86"/>
      <c r="M998" s="86"/>
      <c r="O998" s="86"/>
      <c r="P998" s="86"/>
    </row>
    <row r="999">
      <c r="C999" s="85"/>
      <c r="D999" s="85"/>
      <c r="E999" s="86"/>
      <c r="F999" s="47"/>
      <c r="G999" s="47"/>
      <c r="H999" s="47"/>
      <c r="I999" s="47"/>
      <c r="J999" s="47"/>
      <c r="K999" s="47"/>
      <c r="L999" s="86"/>
      <c r="M999" s="86"/>
      <c r="O999" s="86"/>
      <c r="P999" s="86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75"/>
  <cols>
    <col customWidth="1" min="1" max="1" width="13.71"/>
    <col customWidth="1" min="3" max="3" width="11.43"/>
    <col customWidth="1" min="4" max="4" width="17.43"/>
    <col customWidth="1" min="5" max="5" width="14.0"/>
    <col customWidth="1" min="6" max="6" width="17.43"/>
    <col customWidth="1" min="7" max="7" width="18.29"/>
    <col customWidth="1" min="8" max="8" width="16.0"/>
    <col customWidth="1" min="9" max="9" width="16.71"/>
    <col customWidth="1" min="10" max="10" width="15.86"/>
    <col customWidth="1" min="11" max="11" width="16.71"/>
    <col customWidth="1" min="12" max="12" width="12.43"/>
    <col customWidth="1" min="13" max="13" width="15.29"/>
    <col customWidth="1" min="14" max="14" width="15.71"/>
    <col customWidth="1" min="15" max="15" width="13.86"/>
    <col customWidth="1" min="16" max="16" width="16.71"/>
  </cols>
  <sheetData>
    <row r="1">
      <c r="A1" s="170" t="s">
        <v>180</v>
      </c>
      <c r="B1" s="170" t="s">
        <v>528</v>
      </c>
      <c r="C1" s="170" t="s">
        <v>536</v>
      </c>
      <c r="D1" s="171" t="s">
        <v>618</v>
      </c>
      <c r="E1" s="172" t="s">
        <v>619</v>
      </c>
      <c r="F1" s="172" t="s">
        <v>620</v>
      </c>
      <c r="G1" s="172" t="s">
        <v>621</v>
      </c>
      <c r="H1" s="172" t="s">
        <v>622</v>
      </c>
      <c r="I1" s="173" t="s">
        <v>623</v>
      </c>
      <c r="J1" s="174" t="s">
        <v>624</v>
      </c>
      <c r="K1" s="171" t="s">
        <v>625</v>
      </c>
      <c r="L1" s="175" t="s">
        <v>608</v>
      </c>
      <c r="M1" s="176" t="s">
        <v>609</v>
      </c>
      <c r="N1" s="176" t="s">
        <v>610</v>
      </c>
      <c r="O1" s="176" t="s">
        <v>611</v>
      </c>
      <c r="P1" s="171" t="s">
        <v>612</v>
      </c>
      <c r="Q1" s="177" t="s">
        <v>613</v>
      </c>
      <c r="R1" s="177" t="s">
        <v>614</v>
      </c>
      <c r="S1" s="177" t="s">
        <v>615</v>
      </c>
      <c r="T1" s="177" t="s">
        <v>616</v>
      </c>
      <c r="U1" s="178" t="s">
        <v>626</v>
      </c>
      <c r="V1" s="179"/>
      <c r="W1" s="179"/>
      <c r="X1" s="179"/>
      <c r="Y1" s="179"/>
      <c r="Z1" s="179"/>
      <c r="AA1" s="179"/>
    </row>
    <row r="2">
      <c r="A2" s="180" t="s">
        <v>535</v>
      </c>
      <c r="B2" s="180" t="s">
        <v>172</v>
      </c>
      <c r="C2" s="181"/>
      <c r="D2" s="182">
        <f>SUM(D3:D10)</f>
        <v>246391712</v>
      </c>
      <c r="E2" s="183"/>
      <c r="F2" s="183"/>
      <c r="G2" s="183"/>
      <c r="H2" s="183"/>
      <c r="I2" s="184"/>
      <c r="J2" s="185"/>
      <c r="K2" s="182">
        <f>SUM(K3:K10)</f>
        <v>274368909</v>
      </c>
      <c r="L2" s="183">
        <f t="shared" ref="L2:M2" si="1">ROUND(SUM(L3:L10),4)</f>
        <v>0.2955</v>
      </c>
      <c r="M2" s="183">
        <f t="shared" si="1"/>
        <v>5.6593</v>
      </c>
      <c r="N2" s="186">
        <v>0.0</v>
      </c>
      <c r="O2" s="183">
        <f>ROUND(SUM(O3:O10),4)</f>
        <v>30.4683</v>
      </c>
      <c r="P2" s="184">
        <f t="shared" ref="P2:T2" si="2">ROUND(SUM(P3:P10),2)</f>
        <v>509.92</v>
      </c>
      <c r="Q2" s="184">
        <f t="shared" si="2"/>
        <v>546.06</v>
      </c>
      <c r="R2" s="184">
        <f t="shared" si="2"/>
        <v>520.55</v>
      </c>
      <c r="S2" s="184">
        <f t="shared" si="2"/>
        <v>537.3</v>
      </c>
      <c r="T2" s="184">
        <f t="shared" si="2"/>
        <v>517.42</v>
      </c>
      <c r="U2" s="179"/>
      <c r="V2" s="179"/>
      <c r="W2" s="179"/>
      <c r="X2" s="179"/>
      <c r="Y2" s="179"/>
      <c r="Z2" s="179"/>
      <c r="AA2" s="179"/>
    </row>
    <row r="3">
      <c r="A3" s="179" t="s">
        <v>198</v>
      </c>
      <c r="B3" s="187" t="s">
        <v>172</v>
      </c>
      <c r="C3" s="188" t="s">
        <v>548</v>
      </c>
      <c r="D3" s="189">
        <f>SUMIF(prod!A$4:A$31,A3,prod!G$4:G$31)</f>
        <v>145052</v>
      </c>
      <c r="E3" s="188" t="s">
        <v>534</v>
      </c>
      <c r="F3" s="190" t="s">
        <v>534</v>
      </c>
      <c r="G3" s="190" t="s">
        <v>534</v>
      </c>
      <c r="H3" s="190" t="s">
        <v>534</v>
      </c>
      <c r="I3" s="191" t="s">
        <v>534</v>
      </c>
      <c r="J3" s="192" t="s">
        <v>534</v>
      </c>
      <c r="K3" s="189">
        <f>ROUND(AVERAGE(D3,SUMIF(prod!A$4:A$31,A3,prod!F$4:F$31)),0)</f>
        <v>272075</v>
      </c>
      <c r="L3" s="193">
        <f>ROUND(K3*efs!G110/1000/1000000,4)</f>
        <v>0</v>
      </c>
      <c r="M3" s="193">
        <f>ROUND(K3*efs!G105/1000/1000000,4)</f>
        <v>0.0812</v>
      </c>
      <c r="N3" s="194" t="s">
        <v>534</v>
      </c>
      <c r="O3" s="193">
        <f>ROUND(K3*efs!G106/1000/1000000,4)</f>
        <v>0.0034</v>
      </c>
      <c r="P3" s="195">
        <f>ROUND(K3*efs!$G$107/1000/1000000,4)</f>
        <v>0.6041</v>
      </c>
      <c r="Q3" s="196">
        <f t="shared" ref="Q3:Q10" si="3">ROUND(SUM(M3:P3),2)</f>
        <v>0.69</v>
      </c>
      <c r="R3" s="196">
        <f>ROUND(L3*efs!$E$32+P3,2)</f>
        <v>0.6</v>
      </c>
      <c r="S3" s="195">
        <f>ROUND(K3*efs!$G$107*efs!F60/1000/1000000+$L3*efs!C$32,2)</f>
        <v>0.61</v>
      </c>
      <c r="T3" s="195">
        <f>ROUND(K3*efs!$G$107*efs!G60/1000/1000000+$L3*efs!D$32,2)</f>
        <v>0.6</v>
      </c>
      <c r="U3" s="179"/>
      <c r="V3" s="179"/>
      <c r="W3" s="179"/>
      <c r="X3" s="179"/>
      <c r="Y3" s="179"/>
      <c r="Z3" s="179"/>
      <c r="AA3" s="179"/>
    </row>
    <row r="4">
      <c r="A4" s="179" t="s">
        <v>204</v>
      </c>
      <c r="B4" s="187" t="s">
        <v>172</v>
      </c>
      <c r="C4" s="188" t="s">
        <v>204</v>
      </c>
      <c r="D4" s="189">
        <f>SUMIF(prod!A$4:A$31,A4,prod!G$4:G$31)</f>
        <v>8987084</v>
      </c>
      <c r="E4" s="188" t="s">
        <v>534</v>
      </c>
      <c r="F4" s="190" t="s">
        <v>534</v>
      </c>
      <c r="G4" s="190" t="s">
        <v>534</v>
      </c>
      <c r="H4" s="190" t="s">
        <v>534</v>
      </c>
      <c r="I4" s="191" t="s">
        <v>534</v>
      </c>
      <c r="J4" s="192" t="s">
        <v>534</v>
      </c>
      <c r="K4" s="189">
        <f>ROUND(AVERAGE(D4,SUMIF(prod!A$4:A$31,A4,prod!F$4:F$31)),0)</f>
        <v>9522631</v>
      </c>
      <c r="L4" s="193">
        <f>ROUND(K4*efs!F110/1000/1000000,4)</f>
        <v>0.015</v>
      </c>
      <c r="M4" s="193">
        <f>ROUND(K4*efs!F105/1000/1000000,4)</f>
        <v>0.5902</v>
      </c>
      <c r="N4" s="194" t="s">
        <v>534</v>
      </c>
      <c r="O4" s="193">
        <f>ROUND(K4*efs!F106/1000/1000000,4)</f>
        <v>0.5118</v>
      </c>
      <c r="P4" s="195">
        <f>ROUND(K4*efs!$F$107/1000/1000000,4)</f>
        <v>29.5385</v>
      </c>
      <c r="Q4" s="196">
        <f t="shared" si="3"/>
        <v>30.64</v>
      </c>
      <c r="R4" s="196">
        <f>ROUND(L4*efs!$E$32+P4,2)</f>
        <v>30.08</v>
      </c>
      <c r="S4" s="195">
        <f>ROUND(K4*efs!$F$107*efs!F60/1000/1000000+$L4*efs!C$32,2)</f>
        <v>30.95</v>
      </c>
      <c r="T4" s="195">
        <f>ROUND(K4*efs!$F$107*efs!G60/1000/1000000+$L4*efs!D$32,2)</f>
        <v>29.91</v>
      </c>
      <c r="U4" s="179"/>
      <c r="V4" s="179"/>
      <c r="W4" s="179"/>
      <c r="X4" s="179"/>
      <c r="Y4" s="179"/>
      <c r="Z4" s="179"/>
      <c r="AA4" s="179"/>
    </row>
    <row r="5">
      <c r="A5" s="179" t="s">
        <v>250</v>
      </c>
      <c r="B5" s="187" t="s">
        <v>172</v>
      </c>
      <c r="C5" s="188" t="s">
        <v>250</v>
      </c>
      <c r="D5" s="189">
        <f>SUMIF(prod!A$4:A$31,A5,prod!G$4:G$31)</f>
        <v>13407510</v>
      </c>
      <c r="E5" s="188" t="s">
        <v>534</v>
      </c>
      <c r="F5" s="190" t="s">
        <v>534</v>
      </c>
      <c r="G5" s="190" t="s">
        <v>534</v>
      </c>
      <c r="H5" s="190" t="s">
        <v>534</v>
      </c>
      <c r="I5" s="191" t="s">
        <v>534</v>
      </c>
      <c r="J5" s="192" t="s">
        <v>534</v>
      </c>
      <c r="K5" s="189">
        <f>ROUND(AVERAGE(D5,SUMIF(prod!A$4:A$31,A5,prod!F$4:F$31)),0)</f>
        <v>15737608</v>
      </c>
      <c r="L5" s="193">
        <f>ROUND(K5*efs!D105/1000/1000000,4)</f>
        <v>0.2342</v>
      </c>
      <c r="M5" s="193">
        <f>ROUND(K5*efs!D105/1000/1000000,4)</f>
        <v>0.2342</v>
      </c>
      <c r="N5" s="194" t="s">
        <v>534</v>
      </c>
      <c r="O5" s="193">
        <f>ROUND(K5*efs!D106/1000/1000000,4)</f>
        <v>1.8589</v>
      </c>
      <c r="P5" s="195">
        <f>ROUND(K5*efs!$D$107/1000/1000000,4)</f>
        <v>27.9064</v>
      </c>
      <c r="Q5" s="196">
        <f t="shared" si="3"/>
        <v>30</v>
      </c>
      <c r="R5" s="196">
        <f>ROUND(L5*efs!$E$32+P5,2)</f>
        <v>36.34</v>
      </c>
      <c r="S5" s="195">
        <f>ROUND(K5*efs!$D$107*efs!F60/1000/1000000+$L5*efs!C$32,2)</f>
        <v>47.72</v>
      </c>
      <c r="T5" s="195">
        <f>ROUND(K5*efs!$D$107*efs!G60/1000/1000000+$L5*efs!D$32,2)</f>
        <v>34.42</v>
      </c>
      <c r="U5" s="179"/>
      <c r="V5" s="179"/>
      <c r="W5" s="179"/>
      <c r="X5" s="179"/>
      <c r="Y5" s="179"/>
      <c r="Z5" s="179"/>
      <c r="AA5" s="179"/>
    </row>
    <row r="6">
      <c r="A6" s="179" t="s">
        <v>194</v>
      </c>
      <c r="B6" s="187" t="s">
        <v>172</v>
      </c>
      <c r="C6" s="188" t="s">
        <v>250</v>
      </c>
      <c r="D6" s="189">
        <f>SUMIF(prod!A$4:A$31,A6,prod!G$4:G$31)</f>
        <v>2996726</v>
      </c>
      <c r="E6" s="188" t="s">
        <v>534</v>
      </c>
      <c r="F6" s="190" t="s">
        <v>534</v>
      </c>
      <c r="G6" s="190" t="s">
        <v>534</v>
      </c>
      <c r="H6" s="190" t="s">
        <v>534</v>
      </c>
      <c r="I6" s="191" t="s">
        <v>534</v>
      </c>
      <c r="J6" s="192" t="s">
        <v>534</v>
      </c>
      <c r="K6" s="189">
        <f>ROUND(AVERAGE(D6,SUMIF(prod!A$4:A$31,A6,prod!F$4:F$31)),0)</f>
        <v>3686029</v>
      </c>
      <c r="L6" s="193">
        <f>ROUND(K6*efs!D110/1000/1000000,4)</f>
        <v>0.0005</v>
      </c>
      <c r="M6" s="193">
        <f>ROUND(K6*efs!D105/1000/1000000,4)</f>
        <v>0.0548</v>
      </c>
      <c r="N6" s="194" t="s">
        <v>534</v>
      </c>
      <c r="O6" s="193">
        <f>ROUND(K6*efs!D106/1000/1000000,4)</f>
        <v>0.4354</v>
      </c>
      <c r="P6" s="195">
        <f>ROUND(K6*efs!$D$107/1000/1000000,4)</f>
        <v>6.5362</v>
      </c>
      <c r="Q6" s="196">
        <f t="shared" si="3"/>
        <v>7.03</v>
      </c>
      <c r="R6" s="196">
        <f>ROUND(L6*efs!$E$32+P6,2)</f>
        <v>6.55</v>
      </c>
      <c r="S6" s="195">
        <f>ROUND(K6*efs!$D$107*efs!F60/1000/1000000+$L6*efs!C$32,2)</f>
        <v>6.61</v>
      </c>
      <c r="T6" s="195">
        <f>ROUND(K6*efs!$D$107*efs!G60/1000/1000000+$L6*efs!D$32,2)</f>
        <v>6.54</v>
      </c>
      <c r="U6" s="179"/>
      <c r="V6" s="179"/>
      <c r="W6" s="179"/>
      <c r="X6" s="179"/>
      <c r="Y6" s="179"/>
      <c r="Z6" s="179"/>
      <c r="AA6" s="179"/>
    </row>
    <row r="7">
      <c r="A7" s="179" t="s">
        <v>206</v>
      </c>
      <c r="B7" s="187" t="s">
        <v>172</v>
      </c>
      <c r="C7" s="188" t="s">
        <v>206</v>
      </c>
      <c r="D7" s="189">
        <f>SUMIF(prod!A$4:A$31,A7,prod!G$4:G$31)</f>
        <v>1963242</v>
      </c>
      <c r="E7" s="188" t="s">
        <v>534</v>
      </c>
      <c r="F7" s="190" t="s">
        <v>534</v>
      </c>
      <c r="G7" s="190" t="s">
        <v>534</v>
      </c>
      <c r="H7" s="190" t="s">
        <v>534</v>
      </c>
      <c r="I7" s="191" t="s">
        <v>534</v>
      </c>
      <c r="J7" s="192" t="s">
        <v>534</v>
      </c>
      <c r="K7" s="189">
        <f>ROUND(AVERAGE(D7,SUMIF(prod!A$4:A$31,A7,prod!F$4:F$31)),0)</f>
        <v>3088896</v>
      </c>
      <c r="L7" s="193">
        <f>ROUND(K7*efs!G110/1000/1000000,4)</f>
        <v>0</v>
      </c>
      <c r="M7" s="193">
        <f>ROUND(K7*efs!G105/1000/1000000,4)</f>
        <v>0.9224</v>
      </c>
      <c r="N7" s="194" t="s">
        <v>534</v>
      </c>
      <c r="O7" s="193">
        <f>ROUND(K7*efs!G106/1000/1000000,4)</f>
        <v>0.0388</v>
      </c>
      <c r="P7" s="195">
        <f>ROUND(K7*efs!$G$107/1000/1000000,4)</f>
        <v>6.8579</v>
      </c>
      <c r="Q7" s="196">
        <f t="shared" si="3"/>
        <v>7.82</v>
      </c>
      <c r="R7" s="196">
        <f>ROUND(L7*efs!$E$32+P7,2)</f>
        <v>6.86</v>
      </c>
      <c r="S7" s="195">
        <f>ROUND(K7*efs!$G$107*efs!F60/1000/1000000+$L7*efs!C$32,2)</f>
        <v>6.89</v>
      </c>
      <c r="T7" s="195">
        <f>ROUND(K7*efs!$G$107*efs!G60/1000/1000000+$L7*efs!D$32,2)</f>
        <v>6.85</v>
      </c>
      <c r="U7" s="179"/>
      <c r="V7" s="179"/>
      <c r="W7" s="179"/>
      <c r="X7" s="179"/>
      <c r="Y7" s="179"/>
      <c r="Z7" s="179"/>
      <c r="AA7" s="179"/>
    </row>
    <row r="8">
      <c r="A8" s="179" t="s">
        <v>200</v>
      </c>
      <c r="B8" s="187" t="s">
        <v>172</v>
      </c>
      <c r="C8" s="188" t="s">
        <v>206</v>
      </c>
      <c r="D8" s="189">
        <f>SUMIF(prod!A$4:A$31,A8,prod!G$4:G$31)</f>
        <v>74201</v>
      </c>
      <c r="E8" s="188" t="s">
        <v>534</v>
      </c>
      <c r="F8" s="190" t="s">
        <v>534</v>
      </c>
      <c r="G8" s="190" t="s">
        <v>534</v>
      </c>
      <c r="H8" s="190" t="s">
        <v>534</v>
      </c>
      <c r="I8" s="191" t="s">
        <v>534</v>
      </c>
      <c r="J8" s="192" t="s">
        <v>534</v>
      </c>
      <c r="K8" s="189">
        <f>ROUND(AVERAGE(D8,SUMIF(prod!A$4:A$31,A8,prod!F$4:F$31)),0)</f>
        <v>117976</v>
      </c>
      <c r="L8" s="193">
        <f>ROUND(K8*efs!G110/1000/1000000,4)</f>
        <v>0</v>
      </c>
      <c r="M8" s="193">
        <f>ROUND(K8*efs!G105/1000/1000000,4)</f>
        <v>0.0352</v>
      </c>
      <c r="N8" s="194" t="s">
        <v>534</v>
      </c>
      <c r="O8" s="193">
        <f>ROUND(K8*efs!G106/1000/1000000,4)</f>
        <v>0.0015</v>
      </c>
      <c r="P8" s="195">
        <f>ROUND(K8*efs!$G$107/1000/1000000,4)</f>
        <v>0.2619</v>
      </c>
      <c r="Q8" s="196">
        <f t="shared" si="3"/>
        <v>0.3</v>
      </c>
      <c r="R8" s="196">
        <f>ROUND(L8*efs!$E$32+P8,2)</f>
        <v>0.26</v>
      </c>
      <c r="S8" s="195">
        <f>ROUND(K8*efs!$G$107*efs!F60/1000/1000000+$L8*efs!C$32,2)</f>
        <v>0.26</v>
      </c>
      <c r="T8" s="195">
        <f>ROUND(K8*efs!$G$107*efs!G60/1000/1000000+$L8*efs!D$32,2)</f>
        <v>0.26</v>
      </c>
      <c r="U8" s="179"/>
      <c r="V8" s="179"/>
      <c r="W8" s="179"/>
      <c r="X8" s="179"/>
      <c r="Y8" s="179"/>
      <c r="Z8" s="179"/>
      <c r="AA8" s="179"/>
    </row>
    <row r="9">
      <c r="A9" s="179" t="s">
        <v>196</v>
      </c>
      <c r="B9" s="187" t="s">
        <v>172</v>
      </c>
      <c r="C9" s="188" t="s">
        <v>196</v>
      </c>
      <c r="D9" s="189">
        <f>SUMIF(prod!A$4:A$31,A9,prod!G$4:G$31)</f>
        <v>12241079</v>
      </c>
      <c r="E9" s="188" t="s">
        <v>534</v>
      </c>
      <c r="F9" s="190" t="s">
        <v>534</v>
      </c>
      <c r="G9" s="190" t="s">
        <v>534</v>
      </c>
      <c r="H9" s="190" t="s">
        <v>534</v>
      </c>
      <c r="I9" s="191" t="s">
        <v>534</v>
      </c>
      <c r="J9" s="192" t="s">
        <v>534</v>
      </c>
      <c r="K9" s="189">
        <f>ROUND(AVERAGE(D9,SUMIF(prod!A$4:A$31,A9,prod!F$4:F$31)),0)</f>
        <v>12602926</v>
      </c>
      <c r="L9" s="193">
        <f>ROUND(K9*efs!E110/1000/1000000,4)</f>
        <v>0.0122</v>
      </c>
      <c r="M9" s="193">
        <f>ROUND(K9*efs!E105/1000/1000000,4)</f>
        <v>0.3287</v>
      </c>
      <c r="N9" s="194" t="s">
        <v>534</v>
      </c>
      <c r="O9" s="193">
        <f>ROUND(K9*efs!E106/1000/1000000,4)</f>
        <v>0.5288</v>
      </c>
      <c r="P9" s="195">
        <f>ROUND(K9*efs!$E$107/1000/1000000,4)</f>
        <v>31.5384</v>
      </c>
      <c r="Q9" s="196">
        <f t="shared" si="3"/>
        <v>32.4</v>
      </c>
      <c r="R9" s="196">
        <f>ROUND(L9*efs!$E$32+P9,2)</f>
        <v>31.98</v>
      </c>
      <c r="S9" s="195">
        <f>ROUND(K9*efs!$E$107*efs!F60/1000/1000000+$L9*efs!C$32,2)</f>
        <v>32.72</v>
      </c>
      <c r="T9" s="195">
        <f>ROUND(K9*efs!$E$107*efs!G60/1000/1000000+$L9*efs!D$32,2)</f>
        <v>31.83</v>
      </c>
      <c r="U9" s="179"/>
      <c r="V9" s="179"/>
      <c r="W9" s="179"/>
      <c r="X9" s="179"/>
      <c r="Y9" s="179"/>
      <c r="Z9" s="179"/>
      <c r="AA9" s="179"/>
    </row>
    <row r="10">
      <c r="A10" s="179" t="s">
        <v>187</v>
      </c>
      <c r="B10" s="187" t="s">
        <v>172</v>
      </c>
      <c r="C10" s="188" t="s">
        <v>187</v>
      </c>
      <c r="D10" s="189">
        <f>SUMIF(prod!A$4:A$31,A10,prod!G$4:G$31)</f>
        <v>206576818</v>
      </c>
      <c r="E10" s="188" t="s">
        <v>534</v>
      </c>
      <c r="F10" s="190" t="s">
        <v>534</v>
      </c>
      <c r="G10" s="190" t="s">
        <v>534</v>
      </c>
      <c r="H10" s="190" t="s">
        <v>534</v>
      </c>
      <c r="I10" s="191" t="s">
        <v>534</v>
      </c>
      <c r="J10" s="192" t="s">
        <v>534</v>
      </c>
      <c r="K10" s="189">
        <f>ROUND(AVERAGE(D10,SUMIF(prod!A$4:A$31,A10,prod!F$4:F$31)),0)</f>
        <v>229340768</v>
      </c>
      <c r="L10" s="193">
        <f>ROUND(K10*efs!D110/1000/1000000,4)</f>
        <v>0.0336</v>
      </c>
      <c r="M10" s="193">
        <f>ROUND(K10*efs!D105/1000/1000000,4)</f>
        <v>3.4126</v>
      </c>
      <c r="N10" s="194" t="s">
        <v>534</v>
      </c>
      <c r="O10" s="193">
        <f>ROUND(K10*efs!D106/1000/1000000,4)</f>
        <v>27.0897</v>
      </c>
      <c r="P10" s="195">
        <f>ROUND(K10*efs!$D$107/1000/1000000,4)</f>
        <v>406.6739</v>
      </c>
      <c r="Q10" s="196">
        <f t="shared" si="3"/>
        <v>437.18</v>
      </c>
      <c r="R10" s="196">
        <f>ROUND(L10*efs!$E$32+P10,2)</f>
        <v>407.88</v>
      </c>
      <c r="S10" s="195">
        <f>ROUND(K10*efs!$D$107*efs!F60/1000/1000000+$L10*efs!C$32,2)</f>
        <v>411.54</v>
      </c>
      <c r="T10" s="195">
        <f>ROUND(K10*efs!$D$107*efs!G60/1000/1000000+$L10*efs!D$32,2)</f>
        <v>407.01</v>
      </c>
      <c r="U10" s="179"/>
      <c r="V10" s="179"/>
      <c r="W10" s="179"/>
      <c r="X10" s="179"/>
      <c r="Y10" s="179"/>
      <c r="Z10" s="179"/>
      <c r="AA10" s="179"/>
    </row>
    <row r="11">
      <c r="A11" s="180" t="s">
        <v>535</v>
      </c>
      <c r="B11" s="181" t="s">
        <v>173</v>
      </c>
      <c r="C11" s="181" t="s">
        <v>534</v>
      </c>
      <c r="D11" s="182">
        <f>SUM(D12:D35)</f>
        <v>238642669</v>
      </c>
      <c r="E11" s="183">
        <f t="shared" ref="E11:H11" si="4">ROUND(SUM(E12:E35),4)</f>
        <v>0.2647</v>
      </c>
      <c r="F11" s="183">
        <f t="shared" si="4"/>
        <v>18.9714</v>
      </c>
      <c r="G11" s="183">
        <f t="shared" si="4"/>
        <v>11.3055</v>
      </c>
      <c r="H11" s="183">
        <f t="shared" si="4"/>
        <v>2.4213</v>
      </c>
      <c r="I11" s="184">
        <f>ROUND(SUM(I12:I35),2)</f>
        <v>103.48</v>
      </c>
      <c r="J11" s="197">
        <f t="shared" ref="J11:J63" si="6">ROUND(SUM(F11:I11),2)</f>
        <v>136.18</v>
      </c>
      <c r="K11" s="182">
        <f>ROUND(SUM(K12:K35),0)</f>
        <v>1860945007</v>
      </c>
      <c r="L11" s="183">
        <f>ROUND(SUM(L12:L35),4)</f>
        <v>2.0648</v>
      </c>
      <c r="M11" s="198">
        <f t="shared" ref="M11:T11" si="5">ROUND(SUM(M12:M35),2)</f>
        <v>147.94</v>
      </c>
      <c r="N11" s="198">
        <f t="shared" si="5"/>
        <v>88.16</v>
      </c>
      <c r="O11" s="198">
        <f t="shared" si="5"/>
        <v>18.88</v>
      </c>
      <c r="P11" s="184">
        <f t="shared" si="5"/>
        <v>807.09</v>
      </c>
      <c r="Q11" s="184">
        <f t="shared" si="5"/>
        <v>1062.08</v>
      </c>
      <c r="R11" s="184">
        <f t="shared" si="5"/>
        <v>881.44</v>
      </c>
      <c r="S11" s="184">
        <f t="shared" si="5"/>
        <v>981.88</v>
      </c>
      <c r="T11" s="184">
        <f t="shared" si="5"/>
        <v>864.41</v>
      </c>
      <c r="U11" s="179">
        <f t="shared" ref="U11:U63" si="7">IF(K11=0,0,Q11/K11)</f>
        <v>0.0000005707207876</v>
      </c>
      <c r="V11" s="179"/>
      <c r="W11" s="179"/>
      <c r="X11" s="179"/>
      <c r="Y11" s="179"/>
      <c r="Z11" s="179"/>
      <c r="AA11" s="179"/>
    </row>
    <row r="12">
      <c r="A12" s="179" t="s">
        <v>234</v>
      </c>
      <c r="B12" s="194" t="s">
        <v>173</v>
      </c>
      <c r="C12" s="194" t="s">
        <v>234</v>
      </c>
      <c r="D12" s="189">
        <f>ROUND(SUMIF(dec!A$2:A$51,A12,dec!M$2:M$51),0)</f>
        <v>898844</v>
      </c>
      <c r="E12" s="199">
        <f>ROUND(D12*efs!$F$19*efs!$F$75/1000/1000/1000000,4)</f>
        <v>0.001</v>
      </c>
      <c r="F12" s="199">
        <f>ROUND($D12*efs!$F$19*efs!$F$82/1000/1000/1000000,4)</f>
        <v>0.0715</v>
      </c>
      <c r="G12" s="199">
        <f>ROUND($D12*efs!$F$19*efs!$F$83/1000/1000/1000000,4)</f>
        <v>0.0426</v>
      </c>
      <c r="H12" s="199">
        <f>ROUND($D12*efs!$F$19*efs!$F$84/1000/1000/1000000,4)</f>
        <v>0.0091</v>
      </c>
      <c r="I12" s="196">
        <f>Round(D12*42*efs!$H$57/1000/1000000,2)</f>
        <v>0.39</v>
      </c>
      <c r="J12" s="200">
        <f t="shared" si="6"/>
        <v>0.51</v>
      </c>
      <c r="K12" s="189">
        <f>ROUND(SUMIF(dec!A$2:A$51,A12,dec!N$2:N$51),0)</f>
        <v>17275101</v>
      </c>
      <c r="L12" s="199">
        <f>ROUND(K12*efs!$F$19*efs!$F$75/1000/1000/1000000,4)</f>
        <v>0.0192</v>
      </c>
      <c r="M12" s="179">
        <f>ROUND($K12*efs!$F$19*efs!$F$82/1000/1000/1000000,4)</f>
        <v>1.3733</v>
      </c>
      <c r="N12" s="179">
        <f>ROUND($K12*efs!$F$19*efs!$F$83/1000/1000/1000000,4)</f>
        <v>0.8184</v>
      </c>
      <c r="O12" s="179">
        <f>ROUND($K12*efs!$F$19*efs!$F$84/1000/1000/1000000,4)</f>
        <v>0.1753</v>
      </c>
      <c r="P12" s="196">
        <f>Round(K12*42*efs!$H$57/1000/1000000,2)</f>
        <v>7.49</v>
      </c>
      <c r="Q12" s="196">
        <f t="shared" ref="Q12:Q35" si="8">ROUND(SUM(M12:P12),2)</f>
        <v>9.86</v>
      </c>
      <c r="R12" s="196">
        <f>ROUND(L12*efs!$E$32+P12,2)</f>
        <v>8.18</v>
      </c>
      <c r="S12" s="196">
        <f>ROUND(K12*42*efs!$F$57/1000/1000000+L12*efs!$C$32,2)</f>
        <v>9.12</v>
      </c>
      <c r="T12" s="196">
        <f>ROUND(K12*42*efs!$G$57/1000/1000000+L12*efs!$D$32,2)</f>
        <v>8.03</v>
      </c>
      <c r="U12" s="179">
        <f t="shared" si="7"/>
        <v>0.0000005707636673</v>
      </c>
      <c r="V12" s="179"/>
      <c r="W12" s="179"/>
      <c r="X12" s="179"/>
      <c r="Y12" s="179"/>
      <c r="Z12" s="179"/>
      <c r="AA12" s="179"/>
    </row>
    <row r="13">
      <c r="A13" s="179" t="s">
        <v>198</v>
      </c>
      <c r="B13" s="194" t="s">
        <v>173</v>
      </c>
      <c r="C13" s="194" t="s">
        <v>548</v>
      </c>
      <c r="D13" s="189">
        <f>ROUND(SUMIF(dec!A$2:A$51,A13,dec!M$2:M$51),0)</f>
        <v>16247</v>
      </c>
      <c r="E13" s="199">
        <f>ROUND(D13*efs!$F$19*efs!$F$75/1000/1000/1000000,4)</f>
        <v>0</v>
      </c>
      <c r="F13" s="199">
        <f>ROUND($D13*efs!$F$19*efs!$F$82/1000/1000/1000000,4)</f>
        <v>0.0013</v>
      </c>
      <c r="G13" s="199">
        <f>ROUND($D13*efs!$F$19*efs!$F$83/1000/1000/1000000,4)</f>
        <v>0.0008</v>
      </c>
      <c r="H13" s="199">
        <f>ROUND($D13*efs!$F$19*efs!$F$84/1000/1000/1000000,4)</f>
        <v>0.0002</v>
      </c>
      <c r="I13" s="196">
        <f>Round(D13*42*efs!$H$57/1000/1000000,2)</f>
        <v>0.01</v>
      </c>
      <c r="J13" s="200">
        <f t="shared" si="6"/>
        <v>0.01</v>
      </c>
      <c r="K13" s="189">
        <f>ROUND(SUMIF(dec!A$2:A$51,A13,dec!N$2:N$51),0)</f>
        <v>288360</v>
      </c>
      <c r="L13" s="199">
        <f>ROUND(K13*efs!$F$19*efs!$F$75/1000/1000/1000000,4)</f>
        <v>0.0003</v>
      </c>
      <c r="M13" s="179">
        <f>ROUND($K13*efs!$F$19*efs!$F$82/1000/1000/1000000,4)</f>
        <v>0.0229</v>
      </c>
      <c r="N13" s="179">
        <f>ROUND($K13*efs!$F$19*efs!$F$83/1000/1000/1000000,4)</f>
        <v>0.0137</v>
      </c>
      <c r="O13" s="179">
        <f>ROUND($K13*efs!$F$19*efs!$F$84/1000/1000/1000000,4)</f>
        <v>0.0029</v>
      </c>
      <c r="P13" s="196">
        <f>Round(K13*42*efs!$H$57/1000/1000000,2)</f>
        <v>0.13</v>
      </c>
      <c r="Q13" s="196">
        <f t="shared" si="8"/>
        <v>0.17</v>
      </c>
      <c r="R13" s="196">
        <f>ROUND(L13*efs!$E$32+P13,2)</f>
        <v>0.14</v>
      </c>
      <c r="S13" s="196">
        <f>ROUND(K13*42*efs!$F$57/1000/1000000+L13*efs!$C$32,2)</f>
        <v>0.15</v>
      </c>
      <c r="T13" s="196">
        <f>ROUND(K13*42*efs!$G$57/1000/1000000+L13*efs!$D$32,2)</f>
        <v>0.13</v>
      </c>
      <c r="U13" s="179">
        <f t="shared" si="7"/>
        <v>0.0000005895408517</v>
      </c>
      <c r="V13" s="179"/>
      <c r="W13" s="179"/>
      <c r="X13" s="179"/>
      <c r="Y13" s="179"/>
      <c r="Z13" s="179"/>
      <c r="AA13" s="179"/>
    </row>
    <row r="14">
      <c r="A14" s="179" t="s">
        <v>231</v>
      </c>
      <c r="B14" s="194" t="s">
        <v>173</v>
      </c>
      <c r="C14" s="194" t="s">
        <v>548</v>
      </c>
      <c r="D14" s="189">
        <f>ROUND(SUMIF(dec!A$2:A$51,A14,dec!M$2:M$51),0)</f>
        <v>3</v>
      </c>
      <c r="E14" s="199">
        <f>ROUND(D14*efs!$F$19*efs!$F$75/1000/1000/1000000,4)</f>
        <v>0</v>
      </c>
      <c r="F14" s="199">
        <f>ROUND($D14*efs!$F$19*efs!$F$82/1000/1000/1000000,4)</f>
        <v>0</v>
      </c>
      <c r="G14" s="199">
        <f>ROUND($D14*efs!$F$19*efs!$F$83/1000/1000/1000000,4)</f>
        <v>0</v>
      </c>
      <c r="H14" s="199">
        <f>ROUND($D14*efs!$F$19*efs!$F$84/1000/1000/1000000,4)</f>
        <v>0</v>
      </c>
      <c r="I14" s="196">
        <f>Round(D14*42*efs!$H$57/1000/1000000,2)</f>
        <v>0</v>
      </c>
      <c r="J14" s="200">
        <f t="shared" si="6"/>
        <v>0</v>
      </c>
      <c r="K14" s="189">
        <f>ROUND(SUMIF(dec!A$2:A$51,A14,dec!N$2:N$51),0)</f>
        <v>49</v>
      </c>
      <c r="L14" s="199">
        <f>ROUND(K14*efs!$F$19*efs!$F$75/1000/1000/1000000,4)</f>
        <v>0</v>
      </c>
      <c r="M14" s="179">
        <f>ROUND($K14*efs!$F$19*efs!$F$82/1000/1000/1000000,4)</f>
        <v>0</v>
      </c>
      <c r="N14" s="179">
        <f>ROUND($K14*efs!$F$19*efs!$F$83/1000/1000/1000000,4)</f>
        <v>0</v>
      </c>
      <c r="O14" s="179">
        <f>ROUND($K14*efs!$F$19*efs!$F$84/1000/1000/1000000,4)</f>
        <v>0</v>
      </c>
      <c r="P14" s="196">
        <f>Round(K14*42*efs!$H$57/1000/1000000,2)</f>
        <v>0</v>
      </c>
      <c r="Q14" s="196">
        <f t="shared" si="8"/>
        <v>0</v>
      </c>
      <c r="R14" s="196">
        <f>ROUND(L14*efs!$E$32+P14,2)</f>
        <v>0</v>
      </c>
      <c r="S14" s="196">
        <f>ROUND(K14*42*efs!$F$57/1000/1000000+L14*efs!$C$32,2)</f>
        <v>0</v>
      </c>
      <c r="T14" s="196">
        <f>ROUND(K14*42*efs!$G$57/1000/1000000+L14*efs!$D$32,2)</f>
        <v>0</v>
      </c>
      <c r="U14" s="179">
        <f t="shared" si="7"/>
        <v>0</v>
      </c>
      <c r="V14" s="179"/>
      <c r="W14" s="179"/>
      <c r="X14" s="179"/>
      <c r="Y14" s="179"/>
      <c r="Z14" s="179"/>
      <c r="AA14" s="179"/>
    </row>
    <row r="15">
      <c r="A15" s="179" t="s">
        <v>300</v>
      </c>
      <c r="B15" s="194" t="s">
        <v>173</v>
      </c>
      <c r="C15" s="194" t="s">
        <v>300</v>
      </c>
      <c r="D15" s="189">
        <f>ROUND(SUMIF(dec!A$2:A$51,A15,dec!M$2:M$51),0)</f>
        <v>7758321</v>
      </c>
      <c r="E15" s="199">
        <f>ROUND(D15*efs!$F$19*efs!$F$75/1000/1000/1000000,4)</f>
        <v>0.0086</v>
      </c>
      <c r="F15" s="199">
        <f>ROUND($D15*efs!$F$19*efs!$F$82/1000/1000/1000000,4)</f>
        <v>0.6168</v>
      </c>
      <c r="G15" s="199">
        <f>ROUND($D15*efs!$F$19*efs!$F$83/1000/1000/1000000,4)</f>
        <v>0.3675</v>
      </c>
      <c r="H15" s="199">
        <f>ROUND($D15*efs!$F$19*efs!$F$84/1000/1000/1000000,4)</f>
        <v>0.0787</v>
      </c>
      <c r="I15" s="196">
        <f>Round(D15*42*efs!$H$57/1000/1000000,2)</f>
        <v>3.36</v>
      </c>
      <c r="J15" s="200">
        <f t="shared" si="6"/>
        <v>4.42</v>
      </c>
      <c r="K15" s="189">
        <f>ROUND(SUMIF(dec!A$2:A$51,A15,dec!N$2:N$51),0)</f>
        <v>78842196</v>
      </c>
      <c r="L15" s="199">
        <f>ROUND(K15*efs!$F$19*efs!$F$75/1000/1000/1000000,4)</f>
        <v>0.0875</v>
      </c>
      <c r="M15" s="179">
        <f>ROUND($K15*efs!$F$19*efs!$F$82/1000/1000/1000000,4)</f>
        <v>6.2677</v>
      </c>
      <c r="N15" s="179">
        <f>ROUND($K15*efs!$F$19*efs!$F$83/1000/1000/1000000,4)</f>
        <v>3.735</v>
      </c>
      <c r="O15" s="179">
        <f>ROUND($K15*efs!$F$19*efs!$F$84/1000/1000/1000000,4)</f>
        <v>0.7999</v>
      </c>
      <c r="P15" s="196">
        <f>Round(K15*42*efs!$H$57/1000/1000000,2)</f>
        <v>34.19</v>
      </c>
      <c r="Q15" s="196">
        <f t="shared" si="8"/>
        <v>44.99</v>
      </c>
      <c r="R15" s="196">
        <f>ROUND(L15*efs!$E$32+P15,2)</f>
        <v>37.34</v>
      </c>
      <c r="S15" s="196">
        <f>ROUND(K15*42*efs!$F$57/1000/1000000+L15*efs!$C$32,2)</f>
        <v>41.6</v>
      </c>
      <c r="T15" s="196">
        <f>ROUND(K15*42*efs!$G$57/1000/1000000+L15*efs!$D$32,2)</f>
        <v>36.62</v>
      </c>
      <c r="U15" s="179">
        <f t="shared" si="7"/>
        <v>0.0000005706335222</v>
      </c>
      <c r="V15" s="179"/>
      <c r="W15" s="179"/>
      <c r="X15" s="179"/>
      <c r="Y15" s="179"/>
      <c r="Z15" s="179"/>
      <c r="AA15" s="179"/>
    </row>
    <row r="16">
      <c r="A16" s="179" t="s">
        <v>204</v>
      </c>
      <c r="B16" s="194" t="s">
        <v>173</v>
      </c>
      <c r="C16" s="194" t="s">
        <v>204</v>
      </c>
      <c r="D16" s="189">
        <f>ROUND(SUMIF(dec!A$2:A$51,A16,dec!M$2:M$51),0)</f>
        <v>4662063</v>
      </c>
      <c r="E16" s="199">
        <f>ROUND(D16*efs!$F$19*efs!$F$75/1000/1000/1000000,4)</f>
        <v>0.0052</v>
      </c>
      <c r="F16" s="199">
        <f>ROUND($D16*efs!$F$19*efs!$F$82/1000/1000/1000000,4)</f>
        <v>0.3706</v>
      </c>
      <c r="G16" s="199">
        <f>ROUND($D16*efs!$F$19*efs!$F$83/1000/1000/1000000,4)</f>
        <v>0.2209</v>
      </c>
      <c r="H16" s="199">
        <f>ROUND($D16*efs!$F$19*efs!$F$84/1000/1000/1000000,4)</f>
        <v>0.0473</v>
      </c>
      <c r="I16" s="196">
        <f>Round(D16*42*efs!$H$57/1000/1000000,2)</f>
        <v>2.02</v>
      </c>
      <c r="J16" s="200">
        <f t="shared" si="6"/>
        <v>2.66</v>
      </c>
      <c r="K16" s="189">
        <f>ROUND(SUMIF(dec!A$2:A$51,A16,dec!N$2:N$51),0)</f>
        <v>27521847</v>
      </c>
      <c r="L16" s="199">
        <f>ROUND(K16*efs!$F$19*efs!$F$75/1000/1000/1000000,4)</f>
        <v>0.0305</v>
      </c>
      <c r="M16" s="179">
        <f>ROUND($K16*efs!$F$19*efs!$F$82/1000/1000/1000000,4)</f>
        <v>2.1879</v>
      </c>
      <c r="N16" s="179">
        <f>ROUND($K16*efs!$F$19*efs!$F$83/1000/1000/1000000,4)</f>
        <v>1.3038</v>
      </c>
      <c r="O16" s="179">
        <f>ROUND($K16*efs!$F$19*efs!$F$84/1000/1000/1000000,4)</f>
        <v>0.2792</v>
      </c>
      <c r="P16" s="196">
        <f>Round(K16*42*efs!$H$57/1000/1000000,2)</f>
        <v>11.94</v>
      </c>
      <c r="Q16" s="196">
        <f t="shared" si="8"/>
        <v>15.71</v>
      </c>
      <c r="R16" s="196">
        <f>ROUND(L16*efs!$E$32+P16,2)</f>
        <v>13.04</v>
      </c>
      <c r="S16" s="196">
        <f>ROUND(K16*42*efs!$F$57/1000/1000000+L16*efs!$C$32,2)</f>
        <v>14.52</v>
      </c>
      <c r="T16" s="196">
        <f>ROUND(K16*42*efs!$G$57/1000/1000000+L16*efs!$D$32,2)</f>
        <v>12.78</v>
      </c>
      <c r="U16" s="179">
        <f t="shared" si="7"/>
        <v>0.0000005708192477</v>
      </c>
      <c r="V16" s="179"/>
      <c r="W16" s="179"/>
      <c r="X16" s="179"/>
      <c r="Y16" s="179"/>
      <c r="Z16" s="179"/>
      <c r="AA16" s="179"/>
    </row>
    <row r="17">
      <c r="A17" s="179" t="s">
        <v>363</v>
      </c>
      <c r="B17" s="194" t="s">
        <v>173</v>
      </c>
      <c r="C17" s="194" t="s">
        <v>363</v>
      </c>
      <c r="D17" s="189">
        <f>ROUND(SUMIF(dec!A$2:A$51,A17,dec!M$2:M$51),0)</f>
        <v>151</v>
      </c>
      <c r="E17" s="199">
        <f>ROUND(D17*efs!$F$19*efs!$F$75/1000/1000/1000000,4)</f>
        <v>0</v>
      </c>
      <c r="F17" s="199">
        <f>ROUND($D17*efs!$F$19*efs!$F$82/1000/1000/1000000,4)</f>
        <v>0</v>
      </c>
      <c r="G17" s="199">
        <f>ROUND($D17*efs!$F$19*efs!$F$83/1000/1000/1000000,4)</f>
        <v>0</v>
      </c>
      <c r="H17" s="199">
        <f>ROUND($D17*efs!$F$19*efs!$F$84/1000/1000/1000000,4)</f>
        <v>0</v>
      </c>
      <c r="I17" s="196">
        <f>Round(D17*42*efs!$H$57/1000/1000000,2)</f>
        <v>0</v>
      </c>
      <c r="J17" s="200">
        <f t="shared" si="6"/>
        <v>0</v>
      </c>
      <c r="K17" s="189">
        <f>ROUND(SUMIF(dec!A$2:A$51,A17,dec!N$2:N$51),0)</f>
        <v>2422</v>
      </c>
      <c r="L17" s="199">
        <f>ROUND(K17*efs!$F$19*efs!$F$75/1000/1000/1000000,4)</f>
        <v>0</v>
      </c>
      <c r="M17" s="179">
        <f>ROUND($K17*efs!$F$19*efs!$F$82/1000/1000/1000000,4)</f>
        <v>0.0002</v>
      </c>
      <c r="N17" s="179">
        <f>ROUND($K17*efs!$F$19*efs!$F$83/1000/1000/1000000,4)</f>
        <v>0.0001</v>
      </c>
      <c r="O17" s="179">
        <f>ROUND($K17*efs!$F$19*efs!$F$84/1000/1000/1000000,4)</f>
        <v>0</v>
      </c>
      <c r="P17" s="196">
        <f>Round(K17*42*efs!$H$57/1000/1000000,2)</f>
        <v>0</v>
      </c>
      <c r="Q17" s="196">
        <f t="shared" si="8"/>
        <v>0</v>
      </c>
      <c r="R17" s="196">
        <f>ROUND(L17*efs!$E$32+P17,2)</f>
        <v>0</v>
      </c>
      <c r="S17" s="196">
        <f>ROUND(K17*42*efs!$F$57/1000/1000000+L17*efs!$C$32,2)</f>
        <v>0</v>
      </c>
      <c r="T17" s="196">
        <f>ROUND(K17*42*efs!$G$57/1000/1000000+L17*efs!$D$32,2)</f>
        <v>0</v>
      </c>
      <c r="U17" s="179">
        <f t="shared" si="7"/>
        <v>0</v>
      </c>
      <c r="V17" s="179"/>
      <c r="W17" s="179"/>
      <c r="X17" s="179"/>
      <c r="Y17" s="179"/>
      <c r="Z17" s="179"/>
      <c r="AA17" s="179"/>
    </row>
    <row r="18">
      <c r="A18" s="179" t="s">
        <v>244</v>
      </c>
      <c r="B18" s="194" t="s">
        <v>173</v>
      </c>
      <c r="C18" s="194" t="s">
        <v>548</v>
      </c>
      <c r="D18" s="189">
        <f>ROUND(SUMIF(dec!A$2:A$51,A18,dec!M$2:M$51),0)</f>
        <v>8012</v>
      </c>
      <c r="E18" s="199">
        <f>ROUND(D18*efs!$F$19*efs!$F$75/1000/1000/1000000,4)</f>
        <v>0</v>
      </c>
      <c r="F18" s="199">
        <f>ROUND($D18*efs!$F$19*efs!$F$82/1000/1000/1000000,4)</f>
        <v>0.0006</v>
      </c>
      <c r="G18" s="199">
        <f>ROUND($D18*efs!$F$19*efs!$F$83/1000/1000/1000000,4)</f>
        <v>0.0004</v>
      </c>
      <c r="H18" s="199">
        <f>ROUND($D18*efs!$F$19*efs!$F$84/1000/1000/1000000,4)</f>
        <v>0.0001</v>
      </c>
      <c r="I18" s="196">
        <f>Round(D18*42*efs!$H$57/1000/1000000,2)</f>
        <v>0</v>
      </c>
      <c r="J18" s="200">
        <f t="shared" si="6"/>
        <v>0</v>
      </c>
      <c r="K18" s="189">
        <f>ROUND(SUMIF(dec!A$2:A$51,A18,dec!N$2:N$51),0)</f>
        <v>142902</v>
      </c>
      <c r="L18" s="199">
        <f>ROUND(K18*efs!$F$19*efs!$F$75/1000/1000/1000000,4)</f>
        <v>0.0002</v>
      </c>
      <c r="M18" s="179">
        <f>ROUND($K18*efs!$F$19*efs!$F$82/1000/1000/1000000,4)</f>
        <v>0.0114</v>
      </c>
      <c r="N18" s="179">
        <f>ROUND($K18*efs!$F$19*efs!$F$83/1000/1000/1000000,4)</f>
        <v>0.0068</v>
      </c>
      <c r="O18" s="179">
        <f>ROUND($K18*efs!$F$19*efs!$F$84/1000/1000/1000000,4)</f>
        <v>0.0014</v>
      </c>
      <c r="P18" s="196">
        <f>Round(K18*42*efs!$H$57/1000/1000000,2)</f>
        <v>0.06</v>
      </c>
      <c r="Q18" s="196">
        <f t="shared" si="8"/>
        <v>0.08</v>
      </c>
      <c r="R18" s="196">
        <f>ROUND(L18*efs!$E$32+P18,2)</f>
        <v>0.07</v>
      </c>
      <c r="S18" s="196">
        <f>ROUND(K18*42*efs!$F$57/1000/1000000+L18*efs!$C$32,2)</f>
        <v>0.08</v>
      </c>
      <c r="T18" s="196">
        <f>ROUND(K18*42*efs!$G$57/1000/1000000+L18*efs!$D$32,2)</f>
        <v>0.07</v>
      </c>
      <c r="U18" s="179">
        <f t="shared" si="7"/>
        <v>0.0000005598242152</v>
      </c>
      <c r="V18" s="179"/>
      <c r="W18" s="179"/>
      <c r="X18" s="179"/>
      <c r="Y18" s="179"/>
      <c r="Z18" s="179"/>
      <c r="AA18" s="179"/>
    </row>
    <row r="19">
      <c r="A19" s="179" t="s">
        <v>263</v>
      </c>
      <c r="B19" s="194" t="s">
        <v>173</v>
      </c>
      <c r="C19" s="194" t="s">
        <v>206</v>
      </c>
      <c r="D19" s="189">
        <f>ROUND(SUMIF(dec!A$2:A$51,A19,dec!M$2:M$51),0)</f>
        <v>93303</v>
      </c>
      <c r="E19" s="199">
        <f>ROUND(D19*efs!$F$19*efs!$F$75/1000/1000/1000000,4)</f>
        <v>0.0001</v>
      </c>
      <c r="F19" s="199">
        <f>ROUND($D19*efs!$F$19*efs!$F$82/1000/1000/1000000,4)</f>
        <v>0.0074</v>
      </c>
      <c r="G19" s="199">
        <f>ROUND($D19*efs!$F$19*efs!$F$83/1000/1000/1000000,4)</f>
        <v>0.0044</v>
      </c>
      <c r="H19" s="199">
        <f>ROUND($D19*efs!$F$19*efs!$F$84/1000/1000/1000000,4)</f>
        <v>0.0009</v>
      </c>
      <c r="I19" s="196">
        <f>Round(D19*42*efs!$H$57/1000/1000000,2)</f>
        <v>0.04</v>
      </c>
      <c r="J19" s="200">
        <f t="shared" si="6"/>
        <v>0.05</v>
      </c>
      <c r="K19" s="189">
        <f>ROUND(SUMIF(dec!A$2:A$51,A19,dec!N$2:N$51),0)</f>
        <v>1444897</v>
      </c>
      <c r="L19" s="199">
        <f>ROUND(K19*efs!$F$19*efs!$F$75/1000/1000/1000000,4)</f>
        <v>0.0016</v>
      </c>
      <c r="M19" s="179">
        <f>ROUND($K19*efs!$F$19*efs!$F$82/1000/1000/1000000,4)</f>
        <v>0.1149</v>
      </c>
      <c r="N19" s="179">
        <f>ROUND($K19*efs!$F$19*efs!$F$83/1000/1000/1000000,4)</f>
        <v>0.0685</v>
      </c>
      <c r="O19" s="179">
        <f>ROUND($K19*efs!$F$19*efs!$F$84/1000/1000/1000000,4)</f>
        <v>0.0147</v>
      </c>
      <c r="P19" s="196">
        <f>Round(K19*42*efs!$H$57/1000/1000000,2)</f>
        <v>0.63</v>
      </c>
      <c r="Q19" s="196">
        <f t="shared" si="8"/>
        <v>0.83</v>
      </c>
      <c r="R19" s="196">
        <f>ROUND(L19*efs!$E$32+P19,2)</f>
        <v>0.69</v>
      </c>
      <c r="S19" s="196">
        <f>ROUND(K19*42*efs!$F$57/1000/1000000+L19*efs!$C$32,2)</f>
        <v>0.76</v>
      </c>
      <c r="T19" s="196">
        <f>ROUND(K19*42*efs!$G$57/1000/1000000+L19*efs!$D$32,2)</f>
        <v>0.67</v>
      </c>
      <c r="U19" s="179">
        <f t="shared" si="7"/>
        <v>0.0000005744354096</v>
      </c>
      <c r="V19" s="179"/>
      <c r="W19" s="179"/>
      <c r="X19" s="179"/>
      <c r="Y19" s="179"/>
      <c r="Z19" s="179"/>
      <c r="AA19" s="179"/>
    </row>
    <row r="20">
      <c r="A20" s="179" t="s">
        <v>217</v>
      </c>
      <c r="B20" s="194" t="s">
        <v>173</v>
      </c>
      <c r="C20" s="194" t="s">
        <v>548</v>
      </c>
      <c r="D20" s="189">
        <f>ROUND(SUMIF(dec!A$2:A$51,A20,dec!M$2:M$51),0)</f>
        <v>2898</v>
      </c>
      <c r="E20" s="199">
        <f>ROUND(D20*efs!$F$19*efs!$F$75/1000/1000/1000000,4)</f>
        <v>0</v>
      </c>
      <c r="F20" s="199">
        <f>ROUND($D20*efs!$F$19*efs!$F$82/1000/1000/1000000,4)</f>
        <v>0.0002</v>
      </c>
      <c r="G20" s="199">
        <f>ROUND($D20*efs!$F$19*efs!$F$83/1000/1000/1000000,4)</f>
        <v>0.0001</v>
      </c>
      <c r="H20" s="199">
        <f>ROUND($D20*efs!$F$19*efs!$F$84/1000/1000/1000000,4)</f>
        <v>0</v>
      </c>
      <c r="I20" s="196">
        <f>Round(D20*42*efs!$H$57/1000/1000000,2)</f>
        <v>0</v>
      </c>
      <c r="J20" s="200">
        <f t="shared" si="6"/>
        <v>0</v>
      </c>
      <c r="K20" s="189">
        <f>ROUND(SUMIF(dec!A$2:A$51,A20,dec!N$2:N$51),0)</f>
        <v>36651</v>
      </c>
      <c r="L20" s="199">
        <f>ROUND(K20*efs!$F$19*efs!$F$75/1000/1000/1000000,4)</f>
        <v>0</v>
      </c>
      <c r="M20" s="179">
        <f>ROUND($K20*efs!$F$19*efs!$F$82/1000/1000/1000000,4)</f>
        <v>0.0029</v>
      </c>
      <c r="N20" s="179">
        <f>ROUND($K20*efs!$F$19*efs!$F$83/1000/1000/1000000,4)</f>
        <v>0.0017</v>
      </c>
      <c r="O20" s="179">
        <f>ROUND($K20*efs!$F$19*efs!$F$84/1000/1000/1000000,4)</f>
        <v>0.0004</v>
      </c>
      <c r="P20" s="196">
        <f>Round(K20*42*efs!$H$57/1000/1000000,2)</f>
        <v>0.02</v>
      </c>
      <c r="Q20" s="196">
        <f t="shared" si="8"/>
        <v>0.03</v>
      </c>
      <c r="R20" s="196">
        <f>ROUND(L20*efs!$E$32+P20,2)</f>
        <v>0.02</v>
      </c>
      <c r="S20" s="196">
        <f>ROUND(K20*42*efs!$F$57/1000/1000000+L20*efs!$C$32,2)</f>
        <v>0.02</v>
      </c>
      <c r="T20" s="196">
        <f>ROUND(K20*42*efs!$G$57/1000/1000000+L20*efs!$D$32,2)</f>
        <v>0.02</v>
      </c>
      <c r="U20" s="179">
        <f t="shared" si="7"/>
        <v>0.0000008185315544</v>
      </c>
      <c r="V20" s="179"/>
      <c r="W20" s="179"/>
      <c r="X20" s="179"/>
      <c r="Y20" s="179"/>
      <c r="Z20" s="179"/>
      <c r="AA20" s="179"/>
    </row>
    <row r="21">
      <c r="A21" s="179" t="s">
        <v>192</v>
      </c>
      <c r="B21" s="194" t="s">
        <v>173</v>
      </c>
      <c r="C21" s="194" t="s">
        <v>548</v>
      </c>
      <c r="D21" s="189">
        <f>ROUND(SUMIF(dec!A$2:A$51,A21,dec!M$2:M$51),0)</f>
        <v>423350</v>
      </c>
      <c r="E21" s="199">
        <f>ROUND(D21*efs!$F$19*efs!$F$75/1000/1000/1000000,4)</f>
        <v>0.0005</v>
      </c>
      <c r="F21" s="199">
        <f>ROUND($D21*efs!$F$19*efs!$F$82/1000/1000/1000000,4)</f>
        <v>0.0337</v>
      </c>
      <c r="G21" s="199">
        <f>ROUND($D21*efs!$F$19*efs!$F$83/1000/1000/1000000,4)</f>
        <v>0.0201</v>
      </c>
      <c r="H21" s="199">
        <f>ROUND($D21*efs!$F$19*efs!$F$84/1000/1000/1000000,4)</f>
        <v>0.0043</v>
      </c>
      <c r="I21" s="196">
        <f>Round(D21*42*efs!$H$57/1000/1000000,2)</f>
        <v>0.18</v>
      </c>
      <c r="J21" s="200">
        <f t="shared" si="6"/>
        <v>0.24</v>
      </c>
      <c r="K21" s="189">
        <f>ROUND(SUMIF(dec!A$2:A$51,A21,dec!N$2:N$51),0)</f>
        <v>7991271</v>
      </c>
      <c r="L21" s="199">
        <f>ROUND(K21*efs!$F$19*efs!$F$75/1000/1000/1000000,4)</f>
        <v>0.0089</v>
      </c>
      <c r="M21" s="179">
        <f>ROUND($K21*efs!$F$19*efs!$F$82/1000/1000/1000000,4)</f>
        <v>0.6353</v>
      </c>
      <c r="N21" s="179">
        <f>ROUND($K21*efs!$F$19*efs!$F$83/1000/1000/1000000,4)</f>
        <v>0.3786</v>
      </c>
      <c r="O21" s="179">
        <f>ROUND($K21*efs!$F$19*efs!$F$84/1000/1000/1000000,4)</f>
        <v>0.0811</v>
      </c>
      <c r="P21" s="196">
        <f>Round(K21*42*efs!$H$57/1000/1000000,2)</f>
        <v>3.47</v>
      </c>
      <c r="Q21" s="196">
        <f t="shared" si="8"/>
        <v>4.57</v>
      </c>
      <c r="R21" s="196">
        <f>ROUND(L21*efs!$E$32+P21,2)</f>
        <v>3.79</v>
      </c>
      <c r="S21" s="196">
        <f>ROUND(K21*42*efs!$F$57/1000/1000000+L21*efs!$C$32,2)</f>
        <v>4.22</v>
      </c>
      <c r="T21" s="196">
        <f>ROUND(K21*42*efs!$G$57/1000/1000000+L21*efs!$D$32,2)</f>
        <v>3.71</v>
      </c>
      <c r="U21" s="179">
        <f t="shared" si="7"/>
        <v>0.000000571873986</v>
      </c>
      <c r="V21" s="179"/>
      <c r="W21" s="179"/>
      <c r="X21" s="179"/>
      <c r="Y21" s="179"/>
      <c r="Z21" s="179"/>
      <c r="AA21" s="179"/>
    </row>
    <row r="22">
      <c r="A22" s="179" t="s">
        <v>202</v>
      </c>
      <c r="B22" s="194" t="s">
        <v>173</v>
      </c>
      <c r="C22" s="194" t="s">
        <v>548</v>
      </c>
      <c r="D22" s="189">
        <f>ROUND(SUMIF(dec!A$2:A$51,A22,dec!M$2:M$51),0)</f>
        <v>9650</v>
      </c>
      <c r="E22" s="199">
        <f>ROUND(D22*efs!$F$19*efs!$F$75/1000/1000/1000000,4)</f>
        <v>0</v>
      </c>
      <c r="F22" s="199">
        <f>ROUND($D22*efs!$F$19*efs!$F$82/1000/1000/1000000,4)</f>
        <v>0.0008</v>
      </c>
      <c r="G22" s="199">
        <f>ROUND($D22*efs!$F$19*efs!$F$83/1000/1000/1000000,4)</f>
        <v>0.0005</v>
      </c>
      <c r="H22" s="199">
        <f>ROUND($D22*efs!$F$19*efs!$F$84/1000/1000/1000000,4)</f>
        <v>0.0001</v>
      </c>
      <c r="I22" s="196">
        <f>Round(D22*42*efs!$H$57/1000/1000000,2)</f>
        <v>0</v>
      </c>
      <c r="J22" s="200">
        <f t="shared" si="6"/>
        <v>0</v>
      </c>
      <c r="K22" s="189">
        <f>ROUND(SUMIF(dec!A$2:A$51,A22,dec!N$2:N$51),0)</f>
        <v>172119</v>
      </c>
      <c r="L22" s="199">
        <f>ROUND(K22*efs!$F$19*efs!$F$75/1000/1000/1000000,4)</f>
        <v>0.0002</v>
      </c>
      <c r="M22" s="179">
        <f>ROUND($K22*efs!$F$19*efs!$F$82/1000/1000/1000000,4)</f>
        <v>0.0137</v>
      </c>
      <c r="N22" s="179">
        <f>ROUND($K22*efs!$F$19*efs!$F$83/1000/1000/1000000,4)</f>
        <v>0.0082</v>
      </c>
      <c r="O22" s="179">
        <f>ROUND($K22*efs!$F$19*efs!$F$84/1000/1000/1000000,4)</f>
        <v>0.0017</v>
      </c>
      <c r="P22" s="196">
        <f>Round(K22*42*efs!$H$57/1000/1000000,2)</f>
        <v>0.07</v>
      </c>
      <c r="Q22" s="196">
        <f t="shared" si="8"/>
        <v>0.09</v>
      </c>
      <c r="R22" s="196">
        <f>ROUND(L22*efs!$E$32+P22,2)</f>
        <v>0.08</v>
      </c>
      <c r="S22" s="196">
        <f>ROUND(K22*42*efs!$F$57/1000/1000000+L22*efs!$C$32,2)</f>
        <v>0.09</v>
      </c>
      <c r="T22" s="196">
        <f>ROUND(K22*42*efs!$G$57/1000/1000000+L22*efs!$D$32,2)</f>
        <v>0.08</v>
      </c>
      <c r="U22" s="179">
        <f t="shared" si="7"/>
        <v>0.0000005228940442</v>
      </c>
      <c r="V22" s="179"/>
      <c r="W22" s="179"/>
      <c r="X22" s="179"/>
      <c r="Y22" s="179"/>
      <c r="Z22" s="179"/>
      <c r="AA22" s="179"/>
    </row>
    <row r="23">
      <c r="A23" s="179" t="s">
        <v>214</v>
      </c>
      <c r="B23" s="194" t="s">
        <v>173</v>
      </c>
      <c r="C23" s="194" t="s">
        <v>548</v>
      </c>
      <c r="D23" s="189">
        <f>ROUND(SUMIF(dec!A$2:A$51,A23,dec!M$2:M$51),0)</f>
        <v>215097</v>
      </c>
      <c r="E23" s="199">
        <f>ROUND(D23*efs!$F$19*efs!$F$75/1000/1000/1000000,4)</f>
        <v>0.0002</v>
      </c>
      <c r="F23" s="199">
        <f>ROUND($D23*efs!$F$19*efs!$F$82/1000/1000/1000000,4)</f>
        <v>0.0171</v>
      </c>
      <c r="G23" s="199">
        <f>ROUND($D23*efs!$F$19*efs!$F$83/1000/1000/1000000,4)</f>
        <v>0.0102</v>
      </c>
      <c r="H23" s="199">
        <f>ROUND($D23*efs!$F$19*efs!$F$84/1000/1000/1000000,4)</f>
        <v>0.0022</v>
      </c>
      <c r="I23" s="196">
        <f>Round(D23*42*efs!$H$57/1000/1000000,2)</f>
        <v>0.09</v>
      </c>
      <c r="J23" s="200">
        <f t="shared" si="6"/>
        <v>0.12</v>
      </c>
      <c r="K23" s="189">
        <f>ROUND(SUMIF(dec!A$2:A$51,A23,dec!N$2:N$51),0)</f>
        <v>3712495</v>
      </c>
      <c r="L23" s="199">
        <f>ROUND(K23*efs!$F$19*efs!$F$75/1000/1000/1000000,4)</f>
        <v>0.0041</v>
      </c>
      <c r="M23" s="179">
        <f>ROUND($K23*efs!$F$19*efs!$F$82/1000/1000/1000000,4)</f>
        <v>0.2951</v>
      </c>
      <c r="N23" s="179">
        <f>ROUND($K23*efs!$F$19*efs!$F$83/1000/1000/1000000,4)</f>
        <v>0.1759</v>
      </c>
      <c r="O23" s="179">
        <f>ROUND($K23*efs!$F$19*efs!$F$84/1000/1000/1000000,4)</f>
        <v>0.0377</v>
      </c>
      <c r="P23" s="196">
        <f>Round(K23*42*efs!$H$57/1000/1000000,2)</f>
        <v>1.61</v>
      </c>
      <c r="Q23" s="196">
        <f t="shared" si="8"/>
        <v>2.12</v>
      </c>
      <c r="R23" s="196">
        <f>ROUND(L23*efs!$E$32+P23,2)</f>
        <v>1.76</v>
      </c>
      <c r="S23" s="196">
        <f>ROUND(K23*42*efs!$F$57/1000/1000000+L23*efs!$C$32,2)</f>
        <v>1.96</v>
      </c>
      <c r="T23" s="196">
        <f>ROUND(K23*42*efs!$G$57/1000/1000000+L23*efs!$D$32,2)</f>
        <v>1.72</v>
      </c>
      <c r="U23" s="179">
        <f t="shared" si="7"/>
        <v>0.0000005710445401</v>
      </c>
      <c r="V23" s="179"/>
      <c r="W23" s="179"/>
      <c r="X23" s="179"/>
      <c r="Y23" s="179"/>
      <c r="Z23" s="179"/>
      <c r="AA23" s="179"/>
    </row>
    <row r="24">
      <c r="A24" s="179" t="s">
        <v>250</v>
      </c>
      <c r="B24" s="194" t="s">
        <v>173</v>
      </c>
      <c r="C24" s="194" t="s">
        <v>250</v>
      </c>
      <c r="D24" s="189">
        <f>ROUND(SUMIF(dec!A$2:A$51,A24,dec!M$2:M$51),0)</f>
        <v>2668212</v>
      </c>
      <c r="E24" s="199">
        <f>ROUND(D24*efs!$F$19*efs!$F$75/1000/1000/1000000,4)</f>
        <v>0.003</v>
      </c>
      <c r="F24" s="199">
        <f>ROUND($D24*efs!$F$19*efs!$F$82/1000/1000/1000000,4)</f>
        <v>0.2121</v>
      </c>
      <c r="G24" s="199">
        <f>ROUND($D24*efs!$F$19*efs!$F$83/1000/1000/1000000,4)</f>
        <v>0.1264</v>
      </c>
      <c r="H24" s="199">
        <f>ROUND($D24*efs!$F$19*efs!$F$84/1000/1000/1000000,4)</f>
        <v>0.0271</v>
      </c>
      <c r="I24" s="196">
        <f>Round(D24*42*efs!$H$57/1000/1000000,2)</f>
        <v>1.16</v>
      </c>
      <c r="J24" s="200">
        <f t="shared" si="6"/>
        <v>1.53</v>
      </c>
      <c r="K24" s="189">
        <f>ROUND(SUMIF(dec!A$2:A$51,A24,dec!N$2:N$51),0)</f>
        <v>42837144</v>
      </c>
      <c r="L24" s="199">
        <f>ROUND(K24*efs!$F$19*efs!$F$75/1000/1000/1000000,4)</f>
        <v>0.0475</v>
      </c>
      <c r="M24" s="179">
        <f>ROUND($K24*efs!$F$19*efs!$F$82/1000/1000/1000000,4)</f>
        <v>3.4054</v>
      </c>
      <c r="N24" s="179">
        <f>ROUND($K24*efs!$F$19*efs!$F$83/1000/1000/1000000,4)</f>
        <v>2.0294</v>
      </c>
      <c r="O24" s="179">
        <f>ROUND($K24*efs!$F$19*efs!$F$84/1000/1000/1000000,4)</f>
        <v>0.4346</v>
      </c>
      <c r="P24" s="196">
        <f>Round(K24*42*efs!$H$57/1000/1000000,2)</f>
        <v>18.58</v>
      </c>
      <c r="Q24" s="196">
        <f t="shared" si="8"/>
        <v>24.45</v>
      </c>
      <c r="R24" s="196">
        <f>ROUND(L24*efs!$E$32+P24,2)</f>
        <v>20.29</v>
      </c>
      <c r="S24" s="196">
        <f>ROUND(K24*42*efs!$F$57/1000/1000000+L24*efs!$C$32,2)</f>
        <v>22.6</v>
      </c>
      <c r="T24" s="196">
        <f>ROUND(K24*42*efs!$G$57/1000/1000000+L24*efs!$D$32,2)</f>
        <v>19.9</v>
      </c>
      <c r="U24" s="179">
        <f t="shared" si="7"/>
        <v>0.0000005707663424</v>
      </c>
      <c r="V24" s="179"/>
      <c r="W24" s="179"/>
      <c r="X24" s="179"/>
      <c r="Y24" s="179"/>
      <c r="Z24" s="179"/>
      <c r="AA24" s="179"/>
    </row>
    <row r="25">
      <c r="A25" s="179" t="s">
        <v>194</v>
      </c>
      <c r="B25" s="194" t="s">
        <v>173</v>
      </c>
      <c r="C25" s="194" t="s">
        <v>250</v>
      </c>
      <c r="D25" s="189">
        <f>ROUND(SUMIF(dec!A$2:A$51,A25,dec!M$2:M$51),0)</f>
        <v>32188451</v>
      </c>
      <c r="E25" s="199">
        <f>ROUND(D25*efs!$F$19*efs!$F$75/1000/1000/1000000,4)</f>
        <v>0.0357</v>
      </c>
      <c r="F25" s="199">
        <f>ROUND($D25*efs!$F$19*efs!$F$82/1000/1000/1000000,4)</f>
        <v>2.5589</v>
      </c>
      <c r="G25" s="199">
        <f>ROUND($D25*efs!$F$19*efs!$F$83/1000/1000/1000000,4)</f>
        <v>1.5249</v>
      </c>
      <c r="H25" s="199">
        <f>ROUND($D25*efs!$F$19*efs!$F$84/1000/1000/1000000,4)</f>
        <v>0.3266</v>
      </c>
      <c r="I25" s="196">
        <f>Round(D25*42*efs!$H$57/1000/1000000,2)</f>
        <v>13.96</v>
      </c>
      <c r="J25" s="200">
        <f t="shared" si="6"/>
        <v>18.37</v>
      </c>
      <c r="K25" s="189">
        <f>ROUND(SUMIF(dec!A$2:A$51,A25,dec!N$2:N$51),0)</f>
        <v>333952435</v>
      </c>
      <c r="L25" s="199">
        <f>ROUND(K25*efs!$F$19*efs!$F$75/1000/1000/1000000,4)</f>
        <v>0.3705</v>
      </c>
      <c r="M25" s="179">
        <f>ROUND($K25*efs!$F$19*efs!$F$82/1000/1000/1000000,4)</f>
        <v>26.548</v>
      </c>
      <c r="N25" s="179">
        <f>ROUND($K25*efs!$F$19*efs!$F$83/1000/1000/1000000,4)</f>
        <v>15.8205</v>
      </c>
      <c r="O25" s="179">
        <f>ROUND($K25*efs!$F$19*efs!$F$84/1000/1000/1000000,4)</f>
        <v>3.388</v>
      </c>
      <c r="P25" s="196">
        <f>Round(K25*42*efs!$H$57/1000/1000000,2)</f>
        <v>144.83</v>
      </c>
      <c r="Q25" s="196">
        <f t="shared" si="8"/>
        <v>190.59</v>
      </c>
      <c r="R25" s="196">
        <f>ROUND(L25*efs!$E$32+P25,2)</f>
        <v>158.17</v>
      </c>
      <c r="S25" s="196">
        <f>ROUND(K25*42*efs!$F$57/1000/1000000+L25*efs!$C$32,2)</f>
        <v>176.2</v>
      </c>
      <c r="T25" s="196">
        <f>ROUND(K25*42*efs!$G$57/1000/1000000+L25*efs!$D$32,2)</f>
        <v>155.12</v>
      </c>
      <c r="U25" s="179">
        <f t="shared" si="7"/>
        <v>0.0000005707100174</v>
      </c>
      <c r="V25" s="179"/>
      <c r="W25" s="179"/>
      <c r="X25" s="179"/>
      <c r="Y25" s="179"/>
      <c r="Z25" s="179"/>
      <c r="AA25" s="179"/>
    </row>
    <row r="26">
      <c r="A26" s="179" t="s">
        <v>222</v>
      </c>
      <c r="B26" s="194" t="s">
        <v>173</v>
      </c>
      <c r="C26" s="194" t="s">
        <v>548</v>
      </c>
      <c r="D26" s="189">
        <f>ROUND(SUMIF(dec!A$2:A$51,A26,dec!M$2:M$51),0)</f>
        <v>17134</v>
      </c>
      <c r="E26" s="199">
        <f>ROUND(D26*efs!$F$19*efs!$F$75/1000/1000/1000000,4)</f>
        <v>0</v>
      </c>
      <c r="F26" s="199">
        <f>ROUND($D26*efs!$F$19*efs!$F$82/1000/1000/1000000,4)</f>
        <v>0.0014</v>
      </c>
      <c r="G26" s="199">
        <f>ROUND($D26*efs!$F$19*efs!$F$83/1000/1000/1000000,4)</f>
        <v>0.0008</v>
      </c>
      <c r="H26" s="199">
        <f>ROUND($D26*efs!$F$19*efs!$F$84/1000/1000/1000000,4)</f>
        <v>0.0002</v>
      </c>
      <c r="I26" s="196">
        <f>Round(D26*42*efs!$H$57/1000/1000000,2)</f>
        <v>0.01</v>
      </c>
      <c r="J26" s="200">
        <f t="shared" si="6"/>
        <v>0.01</v>
      </c>
      <c r="K26" s="189">
        <f>ROUND(SUMIF(dec!A$2:A$51,A26,dec!N$2:N$51),0)</f>
        <v>290965</v>
      </c>
      <c r="L26" s="199">
        <f>ROUND(K26*efs!$F$19*efs!$F$75/1000/1000/1000000,4)</f>
        <v>0.0003</v>
      </c>
      <c r="M26" s="179">
        <f>ROUND($K26*efs!$F$19*efs!$F$82/1000/1000/1000000,4)</f>
        <v>0.0231</v>
      </c>
      <c r="N26" s="179">
        <f>ROUND($K26*efs!$F$19*efs!$F$83/1000/1000/1000000,4)</f>
        <v>0.0138</v>
      </c>
      <c r="O26" s="179">
        <f>ROUND($K26*efs!$F$19*efs!$F$84/1000/1000/1000000,4)</f>
        <v>0.003</v>
      </c>
      <c r="P26" s="196">
        <f>Round(K26*42*efs!$H$57/1000/1000000,2)</f>
        <v>0.13</v>
      </c>
      <c r="Q26" s="196">
        <f t="shared" si="8"/>
        <v>0.17</v>
      </c>
      <c r="R26" s="196">
        <f>ROUND(L26*efs!$E$32+P26,2)</f>
        <v>0.14</v>
      </c>
      <c r="S26" s="196">
        <f>ROUND(K26*42*efs!$F$57/1000/1000000+L26*efs!$C$32,2)</f>
        <v>0.15</v>
      </c>
      <c r="T26" s="196">
        <f>ROUND(K26*42*efs!$G$57/1000/1000000+L26*efs!$D$32,2)</f>
        <v>0.13</v>
      </c>
      <c r="U26" s="179">
        <f t="shared" si="7"/>
        <v>0.000000584262712</v>
      </c>
      <c r="V26" s="179"/>
      <c r="W26" s="179"/>
      <c r="X26" s="179"/>
      <c r="Y26" s="179"/>
      <c r="Z26" s="179"/>
      <c r="AA26" s="179"/>
    </row>
    <row r="27">
      <c r="A27" s="179" t="s">
        <v>206</v>
      </c>
      <c r="B27" s="194" t="s">
        <v>173</v>
      </c>
      <c r="C27" s="194" t="s">
        <v>206</v>
      </c>
      <c r="D27" s="189">
        <f>ROUND(SUMIF(dec!A$2:A$51,A27,dec!M$2:M$51),0)</f>
        <v>145466545</v>
      </c>
      <c r="E27" s="199">
        <f>ROUND(D27*efs!$F$19*efs!$F$75/1000/1000/1000000,4)</f>
        <v>0.1614</v>
      </c>
      <c r="F27" s="199">
        <f>ROUND($D27*efs!$F$19*efs!$F$82/1000/1000/1000000,4)</f>
        <v>11.5641</v>
      </c>
      <c r="G27" s="199">
        <f>ROUND($D27*efs!$F$19*efs!$F$83/1000/1000/1000000,4)</f>
        <v>6.8913</v>
      </c>
      <c r="H27" s="199">
        <f>ROUND($D27*efs!$F$19*efs!$F$84/1000/1000/1000000,4)</f>
        <v>1.4758</v>
      </c>
      <c r="I27" s="196">
        <f>Round(D27*42*efs!$H$57/1000/1000000,2)</f>
        <v>63.09</v>
      </c>
      <c r="J27" s="200">
        <f t="shared" si="6"/>
        <v>83.02</v>
      </c>
      <c r="K27" s="189">
        <f>ROUND(SUMIF(dec!A$2:A$51,A27,dec!N$2:N$51),0)</f>
        <v>978834961</v>
      </c>
      <c r="L27" s="199">
        <f>ROUND(K27*efs!$F$19*efs!$F$75/1000/1000/1000000,4)</f>
        <v>1.086</v>
      </c>
      <c r="M27" s="179">
        <f>ROUND($K27*efs!$F$19*efs!$F$82/1000/1000/1000000,4)</f>
        <v>77.8138</v>
      </c>
      <c r="N27" s="179">
        <f>ROUND($K27*efs!$F$19*efs!$F$83/1000/1000/1000000,4)</f>
        <v>46.371</v>
      </c>
      <c r="O27" s="179">
        <f>ROUND($K27*efs!$F$19*efs!$F$84/1000/1000/1000000,4)</f>
        <v>9.9305</v>
      </c>
      <c r="P27" s="196">
        <f>Round(K27*42*efs!$H$57/1000/1000000,2)</f>
        <v>424.52</v>
      </c>
      <c r="Q27" s="196">
        <f t="shared" si="8"/>
        <v>558.64</v>
      </c>
      <c r="R27" s="196">
        <f>ROUND(L27*efs!$E$32+P27,2)</f>
        <v>463.62</v>
      </c>
      <c r="S27" s="196">
        <f>ROUND(K27*42*efs!$F$57/1000/1000000+L27*efs!$C$32,2)</f>
        <v>516.44</v>
      </c>
      <c r="T27" s="196">
        <f>ROUND(K27*42*efs!$G$57/1000/1000000+L27*efs!$D$32,2)</f>
        <v>454.68</v>
      </c>
      <c r="U27" s="179">
        <f t="shared" si="7"/>
        <v>0.0000005707192962</v>
      </c>
      <c r="V27" s="179"/>
      <c r="W27" s="179"/>
      <c r="X27" s="179"/>
      <c r="Y27" s="179"/>
      <c r="Z27" s="179"/>
      <c r="AA27" s="179"/>
    </row>
    <row r="28">
      <c r="A28" s="179" t="s">
        <v>286</v>
      </c>
      <c r="B28" s="194" t="s">
        <v>173</v>
      </c>
      <c r="C28" s="194" t="s">
        <v>286</v>
      </c>
      <c r="D28" s="189">
        <f>ROUND(SUMIF(dec!A$2:A$51,A28,dec!M$2:M$51),0)</f>
        <v>213400</v>
      </c>
      <c r="E28" s="199">
        <f>ROUND(D28*efs!$F$19*efs!$F$75/1000/1000/1000000,4)</f>
        <v>0.0002</v>
      </c>
      <c r="F28" s="199">
        <f>ROUND($D28*efs!$F$19*efs!$F$82/1000/1000/1000000,4)</f>
        <v>0.017</v>
      </c>
      <c r="G28" s="199">
        <f>ROUND($D28*efs!$F$19*efs!$F$83/1000/1000/1000000,4)</f>
        <v>0.0101</v>
      </c>
      <c r="H28" s="199">
        <f>ROUND($D28*efs!$F$19*efs!$F$84/1000/1000/1000000,4)</f>
        <v>0.0022</v>
      </c>
      <c r="I28" s="196">
        <f>Round(D28*42*efs!$H$57/1000/1000000,2)</f>
        <v>0.09</v>
      </c>
      <c r="J28" s="200">
        <f t="shared" si="6"/>
        <v>0.12</v>
      </c>
      <c r="K28" s="189">
        <f>ROUND(SUMIF(dec!A$2:A$51,A28,dec!N$2:N$51),0)</f>
        <v>2949851</v>
      </c>
      <c r="L28" s="199">
        <f>ROUND(K28*efs!$F$19*efs!$F$75/1000/1000/1000000,4)</f>
        <v>0.0033</v>
      </c>
      <c r="M28" s="179">
        <f>ROUND($K28*efs!$F$19*efs!$F$82/1000/1000/1000000,4)</f>
        <v>0.2345</v>
      </c>
      <c r="N28" s="179">
        <f>ROUND($K28*efs!$F$19*efs!$F$83/1000/1000/1000000,4)</f>
        <v>0.1397</v>
      </c>
      <c r="O28" s="179">
        <f>ROUND($K28*efs!$F$19*efs!$F$84/1000/1000/1000000,4)</f>
        <v>0.0299</v>
      </c>
      <c r="P28" s="196">
        <f>Round(K28*42*efs!$H$57/1000/1000000,2)</f>
        <v>1.28</v>
      </c>
      <c r="Q28" s="196">
        <f t="shared" si="8"/>
        <v>1.68</v>
      </c>
      <c r="R28" s="196">
        <f>ROUND(L28*efs!$E$32+P28,2)</f>
        <v>1.4</v>
      </c>
      <c r="S28" s="196">
        <f>ROUND(K28*42*efs!$F$57/1000/1000000+L28*efs!$C$32,2)</f>
        <v>1.56</v>
      </c>
      <c r="T28" s="196">
        <f>ROUND(K28*42*efs!$G$57/1000/1000000+L28*efs!$D$32,2)</f>
        <v>1.37</v>
      </c>
      <c r="U28" s="179">
        <f t="shared" si="7"/>
        <v>0.000000569520291</v>
      </c>
      <c r="V28" s="179"/>
      <c r="W28" s="179"/>
      <c r="X28" s="179"/>
      <c r="Y28" s="179"/>
      <c r="Z28" s="179"/>
      <c r="AA28" s="179"/>
    </row>
    <row r="29">
      <c r="A29" s="179" t="s">
        <v>256</v>
      </c>
      <c r="B29" s="194" t="s">
        <v>173</v>
      </c>
      <c r="C29" s="194" t="s">
        <v>548</v>
      </c>
      <c r="D29" s="189">
        <f>ROUND(SUMIF(dec!A$2:A$51,A29,dec!M$2:M$51),0)</f>
        <v>7626</v>
      </c>
      <c r="E29" s="199">
        <f>ROUND(D29*efs!$F$19*efs!$F$75/1000/1000/1000000,4)</f>
        <v>0</v>
      </c>
      <c r="F29" s="199">
        <f>ROUND($D29*efs!$F$19*efs!$F$82/1000/1000/1000000,4)</f>
        <v>0.0006</v>
      </c>
      <c r="G29" s="199">
        <f>ROUND($D29*efs!$F$19*efs!$F$83/1000/1000/1000000,4)</f>
        <v>0.0004</v>
      </c>
      <c r="H29" s="199">
        <f>ROUND($D29*efs!$F$19*efs!$F$84/1000/1000/1000000,4)</f>
        <v>0.0001</v>
      </c>
      <c r="I29" s="196">
        <f>Round(D29*42*efs!$H$57/1000/1000000,2)</f>
        <v>0</v>
      </c>
      <c r="J29" s="200">
        <f t="shared" si="6"/>
        <v>0</v>
      </c>
      <c r="K29" s="189">
        <f>ROUND(SUMIF(dec!A$2:A$51,A29,dec!N$2:N$51),0)</f>
        <v>76320</v>
      </c>
      <c r="L29" s="199">
        <f>ROUND(K29*efs!$F$19*efs!$F$75/1000/1000/1000000,4)</f>
        <v>0.0001</v>
      </c>
      <c r="M29" s="179">
        <f>ROUND($K29*efs!$F$19*efs!$F$82/1000/1000/1000000,4)</f>
        <v>0.0061</v>
      </c>
      <c r="N29" s="179">
        <f>ROUND($K29*efs!$F$19*efs!$F$83/1000/1000/1000000,4)</f>
        <v>0.0036</v>
      </c>
      <c r="O29" s="179">
        <f>ROUND($K29*efs!$F$19*efs!$F$84/1000/1000/1000000,4)</f>
        <v>0.0008</v>
      </c>
      <c r="P29" s="196">
        <f>Round(K29*42*efs!$H$57/1000/1000000,2)</f>
        <v>0.03</v>
      </c>
      <c r="Q29" s="196">
        <f t="shared" si="8"/>
        <v>0.04</v>
      </c>
      <c r="R29" s="196">
        <f>ROUND(L29*efs!$E$32+P29,2)</f>
        <v>0.03</v>
      </c>
      <c r="S29" s="196">
        <f>ROUND(K29*42*efs!$F$57/1000/1000000+L29*efs!$C$32,2)</f>
        <v>0.04</v>
      </c>
      <c r="T29" s="196">
        <f>ROUND(K29*42*efs!$G$57/1000/1000000+L29*efs!$D$32,2)</f>
        <v>0.04</v>
      </c>
      <c r="U29" s="179">
        <f t="shared" si="7"/>
        <v>0.0000005241090147</v>
      </c>
      <c r="V29" s="179"/>
      <c r="W29" s="179"/>
      <c r="X29" s="179"/>
      <c r="Y29" s="179"/>
      <c r="Z29" s="179"/>
      <c r="AA29" s="179"/>
    </row>
    <row r="30">
      <c r="A30" s="179" t="s">
        <v>200</v>
      </c>
      <c r="B30" s="194" t="s">
        <v>173</v>
      </c>
      <c r="C30" s="194" t="s">
        <v>206</v>
      </c>
      <c r="D30" s="189">
        <f>ROUND(SUMIF(dec!A$2:A$51,A30,dec!M$2:M$51),0)</f>
        <v>568214</v>
      </c>
      <c r="E30" s="199">
        <f>ROUND(D30*efs!$F$19*efs!$F$75/1000/1000/1000000,4)</f>
        <v>0.0006</v>
      </c>
      <c r="F30" s="199">
        <f>ROUND($D30*efs!$F$19*efs!$F$82/1000/1000/1000000,4)</f>
        <v>0.0452</v>
      </c>
      <c r="G30" s="199">
        <f>ROUND($D30*efs!$F$19*efs!$F$83/1000/1000/1000000,4)</f>
        <v>0.0269</v>
      </c>
      <c r="H30" s="199">
        <f>ROUND($D30*efs!$F$19*efs!$F$84/1000/1000/1000000,4)</f>
        <v>0.0058</v>
      </c>
      <c r="I30" s="196">
        <f>Round(D30*42*efs!$H$57/1000/1000000,2)</f>
        <v>0.25</v>
      </c>
      <c r="J30" s="200">
        <f t="shared" si="6"/>
        <v>0.33</v>
      </c>
      <c r="K30" s="189">
        <f>ROUND(SUMIF(dec!A$2:A$51,A30,dec!N$2:N$51),0)</f>
        <v>8180577</v>
      </c>
      <c r="L30" s="199">
        <f>ROUND(K30*efs!$F$19*efs!$F$75/1000/1000/1000000,4)</f>
        <v>0.0091</v>
      </c>
      <c r="M30" s="179">
        <f>ROUND($K30*efs!$F$19*efs!$F$82/1000/1000/1000000,4)</f>
        <v>0.6503</v>
      </c>
      <c r="N30" s="179">
        <f>ROUND($K30*efs!$F$19*efs!$F$83/1000/1000/1000000,4)</f>
        <v>0.3875</v>
      </c>
      <c r="O30" s="179">
        <f>ROUND($K30*efs!$F$19*efs!$F$84/1000/1000/1000000,4)</f>
        <v>0.083</v>
      </c>
      <c r="P30" s="196">
        <f>Round(K30*42*efs!$H$57/1000/1000000,2)</f>
        <v>3.55</v>
      </c>
      <c r="Q30" s="196">
        <f t="shared" si="8"/>
        <v>4.67</v>
      </c>
      <c r="R30" s="196">
        <f>ROUND(L30*efs!$E$32+P30,2)</f>
        <v>3.88</v>
      </c>
      <c r="S30" s="196">
        <f>ROUND(K30*42*efs!$F$57/1000/1000000+L30*efs!$C$32,2)</f>
        <v>4.32</v>
      </c>
      <c r="T30" s="196">
        <f>ROUND(K30*42*efs!$G$57/1000/1000000+L30*efs!$D$32,2)</f>
        <v>3.8</v>
      </c>
      <c r="U30" s="179">
        <f t="shared" si="7"/>
        <v>0.0000005708643779</v>
      </c>
      <c r="V30" s="179"/>
      <c r="W30" s="179"/>
      <c r="X30" s="179"/>
      <c r="Y30" s="179"/>
      <c r="Z30" s="179"/>
      <c r="AA30" s="179"/>
    </row>
    <row r="31">
      <c r="A31" s="179" t="s">
        <v>260</v>
      </c>
      <c r="B31" s="194" t="s">
        <v>173</v>
      </c>
      <c r="C31" s="194" t="s">
        <v>548</v>
      </c>
      <c r="D31" s="189">
        <f>ROUND(SUMIF(dec!A$2:A$51,A31,dec!M$2:M$51),0)</f>
        <v>504</v>
      </c>
      <c r="E31" s="199">
        <f>ROUND(D31*efs!$F$19*efs!$F$75/1000/1000/1000000,4)</f>
        <v>0</v>
      </c>
      <c r="F31" s="199">
        <f>ROUND($D31*efs!$F$19*efs!$F$82/1000/1000/1000000,4)</f>
        <v>0</v>
      </c>
      <c r="G31" s="199">
        <f>ROUND($D31*efs!$F$19*efs!$F$83/1000/1000/1000000,4)</f>
        <v>0</v>
      </c>
      <c r="H31" s="199">
        <f>ROUND($D31*efs!$F$19*efs!$F$84/1000/1000/1000000,4)</f>
        <v>0</v>
      </c>
      <c r="I31" s="196">
        <f>Round(D31*42*efs!$H$57/1000/1000000,2)</f>
        <v>0</v>
      </c>
      <c r="J31" s="200">
        <f t="shared" si="6"/>
        <v>0</v>
      </c>
      <c r="K31" s="189">
        <f>ROUND(SUMIF(dec!A$2:A$51,A31,dec!N$2:N$51),0)</f>
        <v>6379</v>
      </c>
      <c r="L31" s="199">
        <f>ROUND(K31*efs!$F$19*efs!$F$75/1000/1000/1000000,4)</f>
        <v>0</v>
      </c>
      <c r="M31" s="179">
        <f>ROUND($K31*efs!$F$19*efs!$F$82/1000/1000/1000000,4)</f>
        <v>0.0005</v>
      </c>
      <c r="N31" s="179">
        <f>ROUND($K31*efs!$F$19*efs!$F$83/1000/1000/1000000,4)</f>
        <v>0.0003</v>
      </c>
      <c r="O31" s="179">
        <f>ROUND($K31*efs!$F$19*efs!$F$84/1000/1000/1000000,4)</f>
        <v>0.0001</v>
      </c>
      <c r="P31" s="196">
        <f>Round(K31*42*efs!$H$57/1000/1000000,2)</f>
        <v>0</v>
      </c>
      <c r="Q31" s="196">
        <f t="shared" si="8"/>
        <v>0</v>
      </c>
      <c r="R31" s="196">
        <f>ROUND(L31*efs!$E$32+P31,2)</f>
        <v>0</v>
      </c>
      <c r="S31" s="196">
        <f>ROUND(K31*42*efs!$F$57/1000/1000000+L31*efs!$C$32,2)</f>
        <v>0</v>
      </c>
      <c r="T31" s="196">
        <f>ROUND(K31*42*efs!$G$57/1000/1000000+L31*efs!$D$32,2)</f>
        <v>0</v>
      </c>
      <c r="U31" s="179">
        <f t="shared" si="7"/>
        <v>0</v>
      </c>
      <c r="V31" s="179"/>
      <c r="W31" s="179"/>
      <c r="X31" s="179"/>
      <c r="Y31" s="179"/>
      <c r="Z31" s="179"/>
      <c r="AA31" s="179"/>
    </row>
    <row r="32">
      <c r="A32" s="179" t="s">
        <v>396</v>
      </c>
      <c r="B32" s="194" t="s">
        <v>173</v>
      </c>
      <c r="C32" s="194" t="s">
        <v>250</v>
      </c>
      <c r="D32" s="189">
        <f>ROUND(SUMIF(dec!A$2:A$51,A32,dec!M$2:M$51),0)</f>
        <v>92748</v>
      </c>
      <c r="E32" s="199">
        <f>ROUND(D32*efs!$F$19*efs!$F$75/1000/1000/1000000,4)</f>
        <v>0.0001</v>
      </c>
      <c r="F32" s="199">
        <f>ROUND($D32*efs!$F$19*efs!$F$82/1000/1000/1000000,4)</f>
        <v>0.0074</v>
      </c>
      <c r="G32" s="199">
        <f>ROUND($D32*efs!$F$19*efs!$F$83/1000/1000/1000000,4)</f>
        <v>0.0044</v>
      </c>
      <c r="H32" s="199">
        <f>ROUND($D32*efs!$F$19*efs!$F$84/1000/1000/1000000,4)</f>
        <v>0.0009</v>
      </c>
      <c r="I32" s="196">
        <f>Round(D32*42*efs!$H$57/1000/1000000,2)</f>
        <v>0.04</v>
      </c>
      <c r="J32" s="200">
        <f t="shared" si="6"/>
        <v>0.05</v>
      </c>
      <c r="K32" s="189">
        <f>ROUND(SUMIF(dec!A$2:A$51,A32,dec!N$2:N$51),0)</f>
        <v>1768578</v>
      </c>
      <c r="L32" s="199">
        <f>ROUND(K32*efs!$F$19*efs!$F$75/1000/1000/1000000,4)</f>
        <v>0.002</v>
      </c>
      <c r="M32" s="179">
        <f>ROUND($K32*efs!$F$19*efs!$F$82/1000/1000/1000000,4)</f>
        <v>0.1406</v>
      </c>
      <c r="N32" s="179">
        <f>ROUND($K32*efs!$F$19*efs!$F$83/1000/1000/1000000,4)</f>
        <v>0.0838</v>
      </c>
      <c r="O32" s="179">
        <f>ROUND($K32*efs!$F$19*efs!$F$84/1000/1000/1000000,4)</f>
        <v>0.0179</v>
      </c>
      <c r="P32" s="196">
        <f>Round(K32*42*efs!$H$57/1000/1000000,2)</f>
        <v>0.77</v>
      </c>
      <c r="Q32" s="196">
        <f t="shared" si="8"/>
        <v>1.01</v>
      </c>
      <c r="R32" s="196">
        <f>ROUND(L32*efs!$E$32+P32,2)</f>
        <v>0.84</v>
      </c>
      <c r="S32" s="196">
        <f>ROUND(K32*42*efs!$F$57/1000/1000000+L32*efs!$C$32,2)</f>
        <v>0.94</v>
      </c>
      <c r="T32" s="196">
        <f>ROUND(K32*42*efs!$G$57/1000/1000000+L32*efs!$D$32,2)</f>
        <v>0.82</v>
      </c>
      <c r="U32" s="179">
        <f t="shared" si="7"/>
        <v>0.000000571080269</v>
      </c>
      <c r="V32" s="179"/>
      <c r="W32" s="179"/>
      <c r="X32" s="179"/>
      <c r="Y32" s="179"/>
      <c r="Z32" s="179"/>
      <c r="AA32" s="179"/>
    </row>
    <row r="33">
      <c r="A33" s="179" t="s">
        <v>190</v>
      </c>
      <c r="B33" s="194" t="s">
        <v>173</v>
      </c>
      <c r="C33" s="194" t="s">
        <v>206</v>
      </c>
      <c r="D33" s="189">
        <f>ROUND(SUMIF(dec!A$2:A$51,A33,dec!M$2:M$51),0)</f>
        <v>262376</v>
      </c>
      <c r="E33" s="199">
        <f>ROUND(D33*efs!$F$19*efs!$F$75/1000/1000/1000000,4)</f>
        <v>0.0003</v>
      </c>
      <c r="F33" s="199">
        <f>ROUND($D33*efs!$F$19*efs!$F$82/1000/1000/1000000,4)</f>
        <v>0.0209</v>
      </c>
      <c r="G33" s="199">
        <f>ROUND($D33*efs!$F$19*efs!$F$83/1000/1000/1000000,4)</f>
        <v>0.0124</v>
      </c>
      <c r="H33" s="199">
        <f>ROUND($D33*efs!$F$19*efs!$F$84/1000/1000/1000000,4)</f>
        <v>0.0027</v>
      </c>
      <c r="I33" s="196">
        <f>Round(D33*42*efs!$H$57/1000/1000000,2)</f>
        <v>0.11</v>
      </c>
      <c r="J33" s="200">
        <f t="shared" si="6"/>
        <v>0.15</v>
      </c>
      <c r="K33" s="189">
        <f>ROUND(SUMIF(dec!A$2:A$51,A33,dec!N$2:N$51),0)</f>
        <v>4388383</v>
      </c>
      <c r="L33" s="199">
        <f>ROUND(K33*efs!$F$19*efs!$F$75/1000/1000/1000000,4)</f>
        <v>0.0049</v>
      </c>
      <c r="M33" s="179">
        <f>ROUND($K33*efs!$F$19*efs!$F$82/1000/1000/1000000,4)</f>
        <v>0.3489</v>
      </c>
      <c r="N33" s="179">
        <f>ROUND($K33*efs!$F$19*efs!$F$83/1000/1000/1000000,4)</f>
        <v>0.2079</v>
      </c>
      <c r="O33" s="179">
        <f>ROUND($K33*efs!$F$19*efs!$F$84/1000/1000/1000000,4)</f>
        <v>0.0445</v>
      </c>
      <c r="P33" s="196">
        <f>Round(K33*42*efs!$H$57/1000/1000000,2)</f>
        <v>1.9</v>
      </c>
      <c r="Q33" s="196">
        <f t="shared" si="8"/>
        <v>2.5</v>
      </c>
      <c r="R33" s="196">
        <f>ROUND(L33*efs!$E$32+P33,2)</f>
        <v>2.08</v>
      </c>
      <c r="S33" s="196">
        <f>ROUND(K33*42*efs!$F$57/1000/1000000+L33*efs!$C$32,2)</f>
        <v>2.32</v>
      </c>
      <c r="T33" s="196">
        <f>ROUND(K33*42*efs!$G$57/1000/1000000+L33*efs!$D$32,2)</f>
        <v>2.04</v>
      </c>
      <c r="U33" s="179">
        <f t="shared" si="7"/>
        <v>0.0000005696859185</v>
      </c>
      <c r="V33" s="179"/>
      <c r="W33" s="179"/>
      <c r="X33" s="179"/>
      <c r="Y33" s="179"/>
      <c r="Z33" s="179"/>
      <c r="AA33" s="179"/>
    </row>
    <row r="34">
      <c r="A34" s="179" t="s">
        <v>196</v>
      </c>
      <c r="B34" s="194" t="s">
        <v>173</v>
      </c>
      <c r="C34" s="194" t="s">
        <v>196</v>
      </c>
      <c r="D34" s="189">
        <f>ROUND(SUMIF(dec!A$2:A$51,A34,dec!M$2:M$51),0)</f>
        <v>5122593</v>
      </c>
      <c r="E34" s="199">
        <f>ROUND(D34*efs!$F$19*efs!$F$75/1000/1000/1000000,4)</f>
        <v>0.0057</v>
      </c>
      <c r="F34" s="199">
        <f>ROUND($D34*efs!$F$19*efs!$F$82/1000/1000/1000000,4)</f>
        <v>0.4072</v>
      </c>
      <c r="G34" s="199">
        <f>ROUND($D34*efs!$F$19*efs!$F$83/1000/1000/1000000,4)</f>
        <v>0.2427</v>
      </c>
      <c r="H34" s="199">
        <f>ROUND($D34*efs!$F$19*efs!$F$84/1000/1000/1000000,4)</f>
        <v>0.052</v>
      </c>
      <c r="I34" s="196">
        <f>Round(D34*42*efs!$H$57/1000/1000000,2)</f>
        <v>2.22</v>
      </c>
      <c r="J34" s="200">
        <f t="shared" si="6"/>
        <v>2.92</v>
      </c>
      <c r="K34" s="189">
        <f>ROUND(SUMIF(dec!A$2:A$51,A34,dec!N$2:N$51),0)</f>
        <v>47435886</v>
      </c>
      <c r="L34" s="199">
        <f>ROUND(K34*efs!$F$19*efs!$F$75/1000/1000/1000000,4)</f>
        <v>0.0526</v>
      </c>
      <c r="M34" s="179">
        <f>ROUND($K34*efs!$F$19*efs!$F$82/1000/1000/1000000,4)</f>
        <v>3.771</v>
      </c>
      <c r="N34" s="179">
        <f>ROUND($K34*efs!$F$19*efs!$F$83/1000/1000/1000000,4)</f>
        <v>2.2472</v>
      </c>
      <c r="O34" s="179">
        <f>ROUND($K34*efs!$F$19*efs!$F$84/1000/1000/1000000,4)</f>
        <v>0.4812</v>
      </c>
      <c r="P34" s="196">
        <f>Round(K34*42*efs!$H$57/1000/1000000,2)</f>
        <v>20.57</v>
      </c>
      <c r="Q34" s="196">
        <f t="shared" si="8"/>
        <v>27.07</v>
      </c>
      <c r="R34" s="196">
        <f>ROUND(L34*efs!$E$32+P34,2)</f>
        <v>22.46</v>
      </c>
      <c r="S34" s="196">
        <f>ROUND(K34*42*efs!$F$57/1000/1000000+L34*efs!$C$32,2)</f>
        <v>25.03</v>
      </c>
      <c r="T34" s="196">
        <f>ROUND(K34*42*efs!$G$57/1000/1000000+L34*efs!$D$32,2)</f>
        <v>22.03</v>
      </c>
      <c r="U34" s="179">
        <f t="shared" si="7"/>
        <v>0.0000005706650024</v>
      </c>
      <c r="V34" s="179"/>
      <c r="W34" s="179"/>
      <c r="X34" s="179"/>
      <c r="Y34" s="179"/>
      <c r="Z34" s="179"/>
      <c r="AA34" s="179"/>
    </row>
    <row r="35">
      <c r="A35" s="179" t="s">
        <v>187</v>
      </c>
      <c r="B35" s="194" t="s">
        <v>173</v>
      </c>
      <c r="C35" s="194" t="s">
        <v>187</v>
      </c>
      <c r="D35" s="189">
        <f>ROUND(SUMIF(dec!A$2:A$51,A35,dec!M$2:M$51),0)</f>
        <v>37946927</v>
      </c>
      <c r="E35" s="199">
        <f>ROUND(D35*efs!$F$19*efs!$F$75/1000/1000/1000000,4)</f>
        <v>0.0421</v>
      </c>
      <c r="F35" s="199">
        <f>ROUND($D35*efs!$F$19*efs!$F$82/1000/1000/1000000,4)</f>
        <v>3.0166</v>
      </c>
      <c r="G35" s="199">
        <f>ROUND($D35*efs!$F$19*efs!$F$83/1000/1000/1000000,4)</f>
        <v>1.7977</v>
      </c>
      <c r="H35" s="199">
        <f>ROUND($D35*efs!$F$19*efs!$F$84/1000/1000/1000000,4)</f>
        <v>0.385</v>
      </c>
      <c r="I35" s="196">
        <f>Round(D35*42*efs!$H$57/1000/1000000,2)</f>
        <v>16.46</v>
      </c>
      <c r="J35" s="200">
        <f t="shared" si="6"/>
        <v>21.66</v>
      </c>
      <c r="K35" s="189">
        <f>ROUND(SUMIF(dec!A$2:A$51,A35,dec!N$2:N$51),0)</f>
        <v>302793218</v>
      </c>
      <c r="L35" s="199">
        <f>ROUND(K35*efs!$F$19*efs!$F$75/1000/1000/1000000,4)</f>
        <v>0.336</v>
      </c>
      <c r="M35" s="179">
        <f>ROUND($K35*efs!$F$19*efs!$F$82/1000/1000/1000000,4)</f>
        <v>24.071</v>
      </c>
      <c r="N35" s="179">
        <f>ROUND($K35*efs!$F$19*efs!$F$83/1000/1000/1000000,4)</f>
        <v>14.3444</v>
      </c>
      <c r="O35" s="179">
        <f>ROUND($K35*efs!$F$19*efs!$F$84/1000/1000/1000000,4)</f>
        <v>3.0719</v>
      </c>
      <c r="P35" s="196">
        <f>Round(K35*42*efs!$H$57/1000/1000000,2)</f>
        <v>131.32</v>
      </c>
      <c r="Q35" s="196">
        <f t="shared" si="8"/>
        <v>172.81</v>
      </c>
      <c r="R35" s="196">
        <f>ROUND(L35*efs!$E$32+P35,2)</f>
        <v>143.42</v>
      </c>
      <c r="S35" s="196">
        <f>ROUND(K35*42*efs!$F$57/1000/1000000+L35*efs!$C$32,2)</f>
        <v>159.76</v>
      </c>
      <c r="T35" s="196">
        <f>ROUND(K35*42*efs!$G$57/1000/1000000+L35*efs!$D$32,2)</f>
        <v>140.65</v>
      </c>
      <c r="U35" s="179">
        <f t="shared" si="7"/>
        <v>0.0000005707195199</v>
      </c>
      <c r="V35" s="179"/>
      <c r="W35" s="179"/>
      <c r="X35" s="179"/>
      <c r="Y35" s="179"/>
      <c r="Z35" s="179"/>
      <c r="AA35" s="179"/>
    </row>
    <row r="36">
      <c r="A36" s="180" t="s">
        <v>535</v>
      </c>
      <c r="B36" s="181" t="s">
        <v>174</v>
      </c>
      <c r="C36" s="181" t="s">
        <v>534</v>
      </c>
      <c r="D36" s="182">
        <f>SUM(D37:D63)</f>
        <v>2664011775</v>
      </c>
      <c r="E36" s="183">
        <f t="shared" ref="E36:H36" si="9">ROUND(SUM(E37:E63),4)</f>
        <v>0.2306</v>
      </c>
      <c r="F36" s="183">
        <f t="shared" si="9"/>
        <v>16.5296</v>
      </c>
      <c r="G36" s="183">
        <f t="shared" si="9"/>
        <v>5.3463</v>
      </c>
      <c r="H36" s="183">
        <f t="shared" si="9"/>
        <v>35.5107</v>
      </c>
      <c r="I36" s="184">
        <f>ROUND(SUM(I37:I63),2)</f>
        <v>143.4</v>
      </c>
      <c r="J36" s="197">
        <f t="shared" si="6"/>
        <v>200.79</v>
      </c>
      <c r="K36" s="182">
        <f>ROUND(SUM(K37:K63),0)</f>
        <v>27524613884</v>
      </c>
      <c r="L36" s="183">
        <f>ROUND(SUM(L37:L63),4)</f>
        <v>2.3835</v>
      </c>
      <c r="M36" s="198">
        <f t="shared" ref="M36:T36" si="10">ROUND(SUM(M37:M63),2)</f>
        <v>170.79</v>
      </c>
      <c r="N36" s="198">
        <f t="shared" si="10"/>
        <v>55.24</v>
      </c>
      <c r="O36" s="198">
        <f t="shared" si="10"/>
        <v>366.9</v>
      </c>
      <c r="P36" s="184">
        <f t="shared" si="10"/>
        <v>1481.69</v>
      </c>
      <c r="Q36" s="184">
        <f t="shared" si="10"/>
        <v>2074.62</v>
      </c>
      <c r="R36" s="184">
        <f t="shared" si="10"/>
        <v>1567.48</v>
      </c>
      <c r="S36" s="184">
        <f t="shared" si="10"/>
        <v>1683.16</v>
      </c>
      <c r="T36" s="184">
        <f t="shared" si="10"/>
        <v>1548.11</v>
      </c>
      <c r="U36" s="179">
        <f t="shared" si="7"/>
        <v>0.00000007537326441</v>
      </c>
      <c r="V36" s="179"/>
      <c r="W36" s="179"/>
      <c r="X36" s="179"/>
      <c r="Y36" s="179"/>
      <c r="Z36" s="179"/>
      <c r="AA36" s="179"/>
    </row>
    <row r="37">
      <c r="A37" s="179" t="s">
        <v>234</v>
      </c>
      <c r="B37" s="194" t="s">
        <v>174</v>
      </c>
      <c r="C37" s="194" t="s">
        <v>234</v>
      </c>
      <c r="D37" s="189">
        <f>ROUND(SUMIF(dec!A$53:A$102,A37,dec!M$53:M$102),0)</f>
        <v>16540344</v>
      </c>
      <c r="E37" s="199">
        <f>ROUND(D37*efs!$F$20*efs!$D$64/1000/1000000,4)</f>
        <v>0.0014</v>
      </c>
      <c r="F37" s="199">
        <f>ROUND($D37*efs!$F$20*efs!$F$64/1000/1000000,4)</f>
        <v>0.1026</v>
      </c>
      <c r="G37" s="179">
        <f>ROUND($D37*efs!$F$20*efs!$F$66/1000/1000000,4)</f>
        <v>0.0332</v>
      </c>
      <c r="H37" s="179">
        <f>ROUND($D37*efs!$F$20*(efs!$F$65+efs!$F$67)/1000/1000000,4)</f>
        <v>0.2205</v>
      </c>
      <c r="I37" s="196">
        <f>Round($D37*efs!$C$70*efs!$H$58/1000000,2)</f>
        <v>0.89</v>
      </c>
      <c r="J37" s="200">
        <f t="shared" si="6"/>
        <v>1.25</v>
      </c>
      <c r="K37" s="189">
        <f>ROUND(SUMIF(dec!A$53:A$102,A37,dec!N$53:N$102),0)</f>
        <v>264497978</v>
      </c>
      <c r="L37" s="199">
        <f>ROUND(K37*efs!$F$20*efs!$D$64/1000/1000000,4)</f>
        <v>0.0229</v>
      </c>
      <c r="M37" s="179">
        <f>ROUND($K37*efs!$F$20*efs!$F$64/1000/1000000,4)</f>
        <v>1.6412</v>
      </c>
      <c r="N37" s="179">
        <f>ROUND($K37*efs!$F$20*efs!$F$66/1000/1000000,4)</f>
        <v>0.5308</v>
      </c>
      <c r="O37" s="179">
        <f>ROUND($K37*efs!$F$20*(efs!$F$65+efs!$F$67)/1000/1000000,4)</f>
        <v>3.5257</v>
      </c>
      <c r="P37" s="196">
        <f>Round($K37*efs!$C$70*efs!$H$58/1000000,2)</f>
        <v>14.24</v>
      </c>
      <c r="Q37" s="196">
        <f t="shared" ref="Q37:Q63" si="11">ROUND(SUM(M37:P37),2)</f>
        <v>19.94</v>
      </c>
      <c r="R37" s="196">
        <f>ROUND(L37*efs!$E$32+P37,2)</f>
        <v>15.06</v>
      </c>
      <c r="S37" s="196">
        <f>ROUND($K37*efs!$C$70*efs!F$58/1000000+$L37*efs!C$32,2)</f>
        <v>16.17</v>
      </c>
      <c r="T37" s="196">
        <f>ROUND($K37*efs!$C$70*efs!G$58/1000000+$L37*efs!D$32,2)</f>
        <v>14.88</v>
      </c>
      <c r="U37" s="179">
        <f t="shared" si="7"/>
        <v>0.00000007538809994</v>
      </c>
      <c r="V37" s="179"/>
      <c r="W37" s="179"/>
      <c r="X37" s="179"/>
      <c r="Y37" s="179"/>
      <c r="Z37" s="179"/>
      <c r="AA37" s="179"/>
    </row>
    <row r="38">
      <c r="A38" s="179" t="s">
        <v>198</v>
      </c>
      <c r="B38" s="194" t="s">
        <v>174</v>
      </c>
      <c r="C38" s="194" t="s">
        <v>548</v>
      </c>
      <c r="D38" s="189">
        <f>ROUND(SUMIF(dec!A$53:A$102,A38,dec!M$53:M$102),0)</f>
        <v>8566139</v>
      </c>
      <c r="E38" s="199">
        <f>ROUND(D38*efs!$F$20*efs!$D$64/1000/1000000,4)</f>
        <v>0.0007</v>
      </c>
      <c r="F38" s="199">
        <f>ROUND($D38*efs!$F$20*efs!$F$64/1000/1000000,4)</f>
        <v>0.0532</v>
      </c>
      <c r="G38" s="179">
        <f>ROUND($D38*efs!$F$20*efs!$F$66/1000/1000000,4)</f>
        <v>0.0172</v>
      </c>
      <c r="H38" s="179">
        <f>ROUND($D38*efs!$F$20*(efs!$F$65+efs!$F$67)/1000/1000000,4)</f>
        <v>0.1142</v>
      </c>
      <c r="I38" s="196">
        <f>Round($D38*efs!$C$70*efs!$H$58/1000000,2)</f>
        <v>0.46</v>
      </c>
      <c r="J38" s="200">
        <f t="shared" si="6"/>
        <v>0.64</v>
      </c>
      <c r="K38" s="189">
        <f>ROUND(SUMIF(dec!A$53:A$102,A38,dec!N$53:N$102),0)</f>
        <v>142424382</v>
      </c>
      <c r="L38" s="199">
        <f>ROUND(K38*efs!$F$20*efs!$D$64/1000/1000000,4)</f>
        <v>0.0123</v>
      </c>
      <c r="M38" s="179">
        <f>ROUND($K38*efs!$F$20*efs!$F$64/1000/1000000,4)</f>
        <v>0.8837</v>
      </c>
      <c r="N38" s="179">
        <f>ROUND($K38*efs!$F$20*efs!$F$66/1000/1000000,4)</f>
        <v>0.2858</v>
      </c>
      <c r="O38" s="179">
        <f>ROUND($K38*efs!$F$20*(efs!$F$65+efs!$F$67)/1000/1000000,4)</f>
        <v>1.8985</v>
      </c>
      <c r="P38" s="196">
        <f>Round($K38*efs!$C$70*efs!$H$58/1000000,2)</f>
        <v>7.67</v>
      </c>
      <c r="Q38" s="196">
        <f t="shared" si="11"/>
        <v>10.74</v>
      </c>
      <c r="R38" s="196">
        <f>ROUND(L38*efs!$E$32+P38,2)</f>
        <v>8.11</v>
      </c>
      <c r="S38" s="196">
        <f>ROUND($K38*efs!$C$70*efs!F$58/1000000+$L38*efs!C$32,2)</f>
        <v>8.71</v>
      </c>
      <c r="T38" s="196">
        <f>ROUND($K38*efs!$C$70*efs!G$58/1000000+$L38*efs!D$32,2)</f>
        <v>8.01</v>
      </c>
      <c r="U38" s="179">
        <f t="shared" si="7"/>
        <v>0.00000007540843674</v>
      </c>
      <c r="V38" s="179"/>
      <c r="W38" s="179"/>
      <c r="X38" s="179"/>
      <c r="Y38" s="179"/>
      <c r="Z38" s="179"/>
      <c r="AA38" s="179"/>
    </row>
    <row r="39">
      <c r="A39" s="179" t="s">
        <v>231</v>
      </c>
      <c r="B39" s="194" t="s">
        <v>174</v>
      </c>
      <c r="C39" s="194" t="s">
        <v>548</v>
      </c>
      <c r="D39" s="189">
        <f>ROUND(SUMIF(dec!A$53:A$102,A39,dec!M$53:M$102),0)</f>
        <v>7593998</v>
      </c>
      <c r="E39" s="199">
        <f>ROUND(D39*efs!$F$20*efs!$D$64/1000/1000000,4)</f>
        <v>0.0007</v>
      </c>
      <c r="F39" s="199">
        <f>ROUND($D39*efs!$F$20*efs!$F$64/1000/1000000,4)</f>
        <v>0.0471</v>
      </c>
      <c r="G39" s="179">
        <f>ROUND($D39*efs!$F$20*efs!$F$66/1000/1000000,4)</f>
        <v>0.0152</v>
      </c>
      <c r="H39" s="179">
        <f>ROUND($D39*efs!$F$20*(efs!$F$65+efs!$F$67)/1000/1000000,4)</f>
        <v>0.1012</v>
      </c>
      <c r="I39" s="196">
        <f>Round($D39*efs!$C$70*efs!$H$58/1000000,2)</f>
        <v>0.41</v>
      </c>
      <c r="J39" s="200">
        <f t="shared" si="6"/>
        <v>0.57</v>
      </c>
      <c r="K39" s="189">
        <f>ROUND(SUMIF(dec!A$53:A$102,A39,dec!N$53:N$102),0)</f>
        <v>126078110</v>
      </c>
      <c r="L39" s="199">
        <f>ROUND(K39*efs!$F$20*efs!$D$64/1000/1000000,4)</f>
        <v>0.0109</v>
      </c>
      <c r="M39" s="179">
        <f>ROUND($K39*efs!$F$20*efs!$F$64/1000/1000000,4)</f>
        <v>0.7823</v>
      </c>
      <c r="N39" s="179">
        <f>ROUND($K39*efs!$F$20*efs!$F$66/1000/1000000,4)</f>
        <v>0.253</v>
      </c>
      <c r="O39" s="179">
        <f>ROUND($K39*efs!$F$20*(efs!$F$65+efs!$F$67)/1000/1000000,4)</f>
        <v>1.6806</v>
      </c>
      <c r="P39" s="196">
        <f>Round($K39*efs!$C$70*efs!$H$58/1000000,2)</f>
        <v>6.79</v>
      </c>
      <c r="Q39" s="196">
        <f t="shared" si="11"/>
        <v>9.51</v>
      </c>
      <c r="R39" s="196">
        <f>ROUND(L39*efs!$E$32+P39,2)</f>
        <v>7.18</v>
      </c>
      <c r="S39" s="196">
        <f>ROUND($K39*efs!$C$70*efs!F$58/1000000+$L39*efs!C$32,2)</f>
        <v>7.71</v>
      </c>
      <c r="T39" s="196">
        <f>ROUND($K39*efs!$C$70*efs!G$58/1000000+$L39*efs!D$32,2)</f>
        <v>7.09</v>
      </c>
      <c r="U39" s="179">
        <f t="shared" si="7"/>
        <v>0.00000007542943022</v>
      </c>
      <c r="V39" s="179"/>
      <c r="W39" s="179"/>
      <c r="X39" s="179"/>
      <c r="Y39" s="179"/>
      <c r="Z39" s="179"/>
      <c r="AA39" s="179"/>
    </row>
    <row r="40">
      <c r="A40" s="201" t="s">
        <v>300</v>
      </c>
      <c r="B40" s="202" t="s">
        <v>174</v>
      </c>
      <c r="C40" s="202" t="s">
        <v>300</v>
      </c>
      <c r="D40" s="189">
        <f>ROUND(SUMIF(dec!A$53:A$102,A40,dec!M$53:M$102),0)</f>
        <v>5704256</v>
      </c>
      <c r="E40" s="203">
        <f>ROUND(D40*efs!$F$20*efs!$D$64/1000/1000000,4)</f>
        <v>0.0005</v>
      </c>
      <c r="F40" s="203">
        <f>ROUND($D40*efs!$F$20*efs!$F$64/1000/1000000,4)</f>
        <v>0.0354</v>
      </c>
      <c r="G40" s="201">
        <f>ROUND($D40*efs!$F$20*efs!$F$66/1000/1000000,4)</f>
        <v>0.0114</v>
      </c>
      <c r="H40" s="201">
        <f>ROUND($D40*efs!$F$20*(efs!$F$65+efs!$F$67)/1000/1000000,4)</f>
        <v>0.076</v>
      </c>
      <c r="I40" s="204">
        <f>Round($D40*efs!$C$70*efs!$H$58/1000000,2)</f>
        <v>0.31</v>
      </c>
      <c r="J40" s="200">
        <f t="shared" si="6"/>
        <v>0.43</v>
      </c>
      <c r="K40" s="189">
        <f>ROUND(SUMIF(dec!A$53:A$102,A40,dec!N$53:N$102),0)</f>
        <v>66460780</v>
      </c>
      <c r="L40" s="203">
        <f>ROUND(K40*efs!$F$20*efs!$D$64/1000/1000000,4)</f>
        <v>0.0058</v>
      </c>
      <c r="M40" s="201">
        <f>ROUND($K40*efs!$F$20*efs!$F$64/1000/1000000,4)</f>
        <v>0.4124</v>
      </c>
      <c r="N40" s="201">
        <f>ROUND($K40*efs!$F$20*efs!$F$66/1000/1000000,4)</f>
        <v>0.1334</v>
      </c>
      <c r="O40" s="201">
        <f>ROUND($K40*efs!$F$20*(efs!$F$65+efs!$F$67)/1000/1000000,4)</f>
        <v>0.8859</v>
      </c>
      <c r="P40" s="204">
        <f>Round($K40*efs!$C$70*efs!$H$58/1000000,2)</f>
        <v>3.58</v>
      </c>
      <c r="Q40" s="204">
        <f t="shared" si="11"/>
        <v>5.01</v>
      </c>
      <c r="R40" s="204">
        <f>ROUND(L40*efs!$E$32+P40,2)</f>
        <v>3.79</v>
      </c>
      <c r="S40" s="204">
        <f>ROUND($K40*efs!$C$70*efs!F$58/1000000+$L40*efs!C$32,2)</f>
        <v>4.07</v>
      </c>
      <c r="T40" s="204">
        <f>ROUND($K40*efs!$C$70*efs!G$58/1000000+$L40*efs!D$32,2)</f>
        <v>3.74</v>
      </c>
      <c r="U40" s="179">
        <f t="shared" si="7"/>
        <v>0.00000007538280472</v>
      </c>
      <c r="V40" s="201"/>
      <c r="W40" s="201"/>
      <c r="X40" s="201"/>
      <c r="Y40" s="201"/>
      <c r="Z40" s="201"/>
      <c r="AA40" s="201"/>
    </row>
    <row r="41">
      <c r="A41" s="179" t="s">
        <v>204</v>
      </c>
      <c r="B41" s="194" t="s">
        <v>174</v>
      </c>
      <c r="C41" s="194" t="s">
        <v>204</v>
      </c>
      <c r="D41" s="189">
        <f>ROUND(SUMIF(dec!A$53:A$102,A41,dec!M$53:M$102),0)</f>
        <v>423053787</v>
      </c>
      <c r="E41" s="199">
        <f>ROUND(D41*efs!$F$20*efs!$D$64/1000/1000000,4)</f>
        <v>0.0366</v>
      </c>
      <c r="F41" s="199">
        <f>ROUND($D41*efs!$F$20*efs!$F$64/1000/1000000,4)</f>
        <v>2.625</v>
      </c>
      <c r="G41" s="179">
        <f>ROUND($D41*efs!$F$20*efs!$F$66/1000/1000000,4)</f>
        <v>0.849</v>
      </c>
      <c r="H41" s="179">
        <f>ROUND($D41*efs!$F$20*(efs!$F$65+efs!$F$67)/1000/1000000,4)</f>
        <v>5.6392</v>
      </c>
      <c r="I41" s="196">
        <f>Round($D41*efs!$C$70*efs!$H$58/1000000,2)</f>
        <v>22.77</v>
      </c>
      <c r="J41" s="200">
        <f t="shared" si="6"/>
        <v>31.88</v>
      </c>
      <c r="K41" s="189">
        <f>ROUND(SUMIF(dec!A$53:A$102,A41,dec!N$53:N$102),0)</f>
        <v>2565021869</v>
      </c>
      <c r="L41" s="199">
        <f>ROUND(K41*efs!$F$20*efs!$D$64/1000/1000000,4)</f>
        <v>0.2221</v>
      </c>
      <c r="M41" s="179">
        <f>ROUND($K41*efs!$F$20*efs!$F$64/1000/1000000,4)</f>
        <v>15.9155</v>
      </c>
      <c r="N41" s="179">
        <f>ROUND($K41*efs!$F$20*efs!$F$66/1000/1000000,4)</f>
        <v>5.1478</v>
      </c>
      <c r="O41" s="179">
        <f>ROUND($K41*efs!$F$20*(efs!$F$65+efs!$F$67)/1000/1000000,4)</f>
        <v>34.1911</v>
      </c>
      <c r="P41" s="196">
        <f>Round($K41*efs!$C$70*efs!$H$58/1000000,2)</f>
        <v>138.08</v>
      </c>
      <c r="Q41" s="196">
        <f t="shared" si="11"/>
        <v>193.33</v>
      </c>
      <c r="R41" s="196">
        <f>ROUND(L41*efs!$E$32+P41,2)</f>
        <v>146.08</v>
      </c>
      <c r="S41" s="196">
        <f>ROUND($K41*efs!$C$70*efs!F$58/1000000+$L41*efs!C$32,2)</f>
        <v>156.85</v>
      </c>
      <c r="T41" s="196">
        <f>ROUND($K41*efs!$C$70*efs!G$58/1000000+$L41*efs!D$32,2)</f>
        <v>144.27</v>
      </c>
      <c r="U41" s="179">
        <f t="shared" si="7"/>
        <v>0.00000007537167707</v>
      </c>
      <c r="V41" s="179"/>
      <c r="W41" s="179"/>
      <c r="X41" s="179"/>
      <c r="Y41" s="179"/>
      <c r="Z41" s="179"/>
      <c r="AA41" s="179"/>
    </row>
    <row r="42">
      <c r="A42" s="179" t="s">
        <v>363</v>
      </c>
      <c r="B42" s="194" t="s">
        <v>174</v>
      </c>
      <c r="C42" s="194" t="s">
        <v>363</v>
      </c>
      <c r="D42" s="189">
        <f>ROUND(SUMIF(dec!A$53:A$102,A42,dec!M$53:M$102),0)</f>
        <v>10640</v>
      </c>
      <c r="E42" s="199">
        <f>ROUND(D42*efs!$F$20*efs!$D$64/1000/1000000,4)</f>
        <v>0</v>
      </c>
      <c r="F42" s="199">
        <f>ROUND($D42*efs!$F$20*efs!$F$64/1000/1000000,4)</f>
        <v>0.0001</v>
      </c>
      <c r="G42" s="179">
        <f>ROUND($D42*efs!$F$20*efs!$F$66/1000/1000000,4)</f>
        <v>0</v>
      </c>
      <c r="H42" s="179">
        <f>ROUND($D42*efs!$F$20*(efs!$F$65+efs!$F$67)/1000/1000000,4)</f>
        <v>0.0001</v>
      </c>
      <c r="I42" s="196">
        <f>Round($D42*efs!$C$70*efs!$H$58/1000000,2)</f>
        <v>0</v>
      </c>
      <c r="J42" s="200">
        <f t="shared" si="6"/>
        <v>0</v>
      </c>
      <c r="K42" s="189">
        <f>ROUND(SUMIF(dec!A$53:A$102,A42,dec!N$53:N$102),0)</f>
        <v>181610</v>
      </c>
      <c r="L42" s="199">
        <f>ROUND(K42*efs!$F$20*efs!$D$64/1000/1000000,4)</f>
        <v>0</v>
      </c>
      <c r="M42" s="179">
        <f>ROUND($K42*efs!$F$20*efs!$F$64/1000/1000000,4)</f>
        <v>0.0011</v>
      </c>
      <c r="N42" s="179">
        <f>ROUND($K42*efs!$F$20*efs!$F$66/1000/1000000,4)</f>
        <v>0.0004</v>
      </c>
      <c r="O42" s="179">
        <f>ROUND($K42*efs!$F$20*(efs!$F$65+efs!$F$67)/1000/1000000,4)</f>
        <v>0.0024</v>
      </c>
      <c r="P42" s="196">
        <f>Round($K42*efs!$C$70*efs!$H$58/1000000,2)</f>
        <v>0.01</v>
      </c>
      <c r="Q42" s="196">
        <f t="shared" si="11"/>
        <v>0.01</v>
      </c>
      <c r="R42" s="196">
        <f>ROUND(L42*efs!$E$32+P42,2)</f>
        <v>0.01</v>
      </c>
      <c r="S42" s="196">
        <f>ROUND($K42*efs!$C$70*efs!F$58/1000000+$L42*efs!C$32,2)</f>
        <v>0.01</v>
      </c>
      <c r="T42" s="196">
        <f>ROUND($K42*efs!$C$70*efs!G$58/1000000+$L42*efs!D$32,2)</f>
        <v>0.01</v>
      </c>
      <c r="U42" s="179">
        <f t="shared" si="7"/>
        <v>0.00000005506304719</v>
      </c>
      <c r="V42" s="179"/>
      <c r="W42" s="179"/>
      <c r="X42" s="179"/>
      <c r="Y42" s="179"/>
      <c r="Z42" s="179"/>
      <c r="AA42" s="179"/>
    </row>
    <row r="43">
      <c r="A43" s="179" t="s">
        <v>244</v>
      </c>
      <c r="B43" s="194" t="s">
        <v>174</v>
      </c>
      <c r="C43" s="194" t="s">
        <v>548</v>
      </c>
      <c r="D43" s="189">
        <f>ROUND(SUMIF(dec!A$53:A$102,A43,dec!M$53:M$102),0)</f>
        <v>2140</v>
      </c>
      <c r="E43" s="199">
        <f>ROUND(D43*efs!$F$20*efs!$D$64/1000/1000000,4)</f>
        <v>0</v>
      </c>
      <c r="F43" s="199">
        <f>ROUND($D43*efs!$F$20*efs!$F$64/1000/1000000,4)</f>
        <v>0</v>
      </c>
      <c r="G43" s="179">
        <f>ROUND($D43*efs!$F$20*efs!$F$66/1000/1000000,4)</f>
        <v>0</v>
      </c>
      <c r="H43" s="179">
        <f>ROUND($D43*efs!$F$20*(efs!$F$65+efs!$F$67)/1000/1000000,4)</f>
        <v>0</v>
      </c>
      <c r="I43" s="196">
        <f>Round($D43*efs!$C$70*efs!$H$58/1000000,2)</f>
        <v>0</v>
      </c>
      <c r="J43" s="200">
        <f t="shared" si="6"/>
        <v>0</v>
      </c>
      <c r="K43" s="189">
        <f>ROUND(SUMIF(dec!A$53:A$102,A43,dec!N$53:N$102),0)</f>
        <v>52259</v>
      </c>
      <c r="L43" s="199">
        <f>ROUND(K43*efs!$F$20*efs!$D$64/1000/1000000,4)</f>
        <v>0</v>
      </c>
      <c r="M43" s="179">
        <f>ROUND($K43*efs!$F$20*efs!$F$64/1000/1000000,4)</f>
        <v>0.0003</v>
      </c>
      <c r="N43" s="179">
        <f>ROUND($K43*efs!$F$20*efs!$F$66/1000/1000000,4)</f>
        <v>0.0001</v>
      </c>
      <c r="O43" s="179">
        <f>ROUND($K43*efs!$F$20*(efs!$F$65+efs!$F$67)/1000/1000000,4)</f>
        <v>0.0007</v>
      </c>
      <c r="P43" s="196">
        <f>Round($K43*efs!$C$70*efs!$H$58/1000000,2)</f>
        <v>0</v>
      </c>
      <c r="Q43" s="196">
        <f t="shared" si="11"/>
        <v>0</v>
      </c>
      <c r="R43" s="196">
        <f>ROUND(L43*efs!$E$32+P43,2)</f>
        <v>0</v>
      </c>
      <c r="S43" s="196">
        <f>ROUND($K43*efs!$C$70*efs!F$58/1000000+$L43*efs!C$32,2)</f>
        <v>0</v>
      </c>
      <c r="T43" s="196">
        <f>ROUND($K43*efs!$C$70*efs!G$58/1000000+$L43*efs!D$32,2)</f>
        <v>0</v>
      </c>
      <c r="U43" s="179">
        <f t="shared" si="7"/>
        <v>0</v>
      </c>
      <c r="V43" s="179"/>
      <c r="W43" s="179"/>
      <c r="X43" s="179"/>
      <c r="Y43" s="179"/>
      <c r="Z43" s="179"/>
      <c r="AA43" s="179"/>
    </row>
    <row r="44">
      <c r="A44" s="179" t="s">
        <v>263</v>
      </c>
      <c r="B44" s="194" t="s">
        <v>174</v>
      </c>
      <c r="C44" s="194" t="s">
        <v>206</v>
      </c>
      <c r="D44" s="189">
        <f>ROUND(SUMIF(dec!A$53:A$102,A44,dec!M$53:M$102),0)</f>
        <v>2931628</v>
      </c>
      <c r="E44" s="199">
        <f>ROUND(D44*efs!$F$20*efs!$D$64/1000/1000000,4)</f>
        <v>0.0003</v>
      </c>
      <c r="F44" s="199">
        <f>ROUND($D44*efs!$F$20*efs!$F$64/1000/1000000,4)</f>
        <v>0.0182</v>
      </c>
      <c r="G44" s="179">
        <f>ROUND($D44*efs!$F$20*efs!$F$66/1000/1000000,4)</f>
        <v>0.0059</v>
      </c>
      <c r="H44" s="179">
        <f>ROUND($D44*efs!$F$20*(efs!$F$65+efs!$F$67)/1000/1000000,4)</f>
        <v>0.0391</v>
      </c>
      <c r="I44" s="196">
        <f>Round($D44*efs!$C$70*efs!$H$58/1000000,2)</f>
        <v>0.16</v>
      </c>
      <c r="J44" s="200">
        <f t="shared" si="6"/>
        <v>0.22</v>
      </c>
      <c r="K44" s="189">
        <f>ROUND(SUMIF(dec!A$53:A$102,A44,dec!N$53:N$102),0)</f>
        <v>43525338</v>
      </c>
      <c r="L44" s="199">
        <f>ROUND(K44*efs!$F$20*efs!$D$64/1000/1000000,4)</f>
        <v>0.0038</v>
      </c>
      <c r="M44" s="179">
        <f>ROUND($K44*efs!$F$20*efs!$F$64/1000/1000000,4)</f>
        <v>0.2701</v>
      </c>
      <c r="N44" s="179">
        <f>ROUND($K44*efs!$F$20*efs!$F$66/1000/1000000,4)</f>
        <v>0.0874</v>
      </c>
      <c r="O44" s="179">
        <f>ROUND($K44*efs!$F$20*(efs!$F$65+efs!$F$67)/1000/1000000,4)</f>
        <v>0.5802</v>
      </c>
      <c r="P44" s="196">
        <f>Round($K44*efs!$C$70*efs!$H$58/1000000,2)</f>
        <v>2.34</v>
      </c>
      <c r="Q44" s="196">
        <f t="shared" si="11"/>
        <v>3.28</v>
      </c>
      <c r="R44" s="196">
        <f>ROUND(L44*efs!$E$32+P44,2)</f>
        <v>2.48</v>
      </c>
      <c r="S44" s="196">
        <f>ROUND($K44*efs!$C$70*efs!F$58/1000000+$L44*efs!C$32,2)</f>
        <v>2.66</v>
      </c>
      <c r="T44" s="196">
        <f>ROUND($K44*efs!$C$70*efs!G$58/1000000+$L44*efs!D$32,2)</f>
        <v>2.45</v>
      </c>
      <c r="U44" s="179">
        <f t="shared" si="7"/>
        <v>0.00000007535840388</v>
      </c>
      <c r="V44" s="179"/>
      <c r="W44" s="179"/>
      <c r="X44" s="179"/>
      <c r="Y44" s="179"/>
      <c r="Z44" s="179"/>
      <c r="AA44" s="179"/>
    </row>
    <row r="45">
      <c r="A45" s="179" t="s">
        <v>217</v>
      </c>
      <c r="B45" s="194" t="s">
        <v>174</v>
      </c>
      <c r="C45" s="194" t="s">
        <v>548</v>
      </c>
      <c r="D45" s="189">
        <f>ROUND(SUMIF(dec!A$53:A$102,A45,dec!M$53:M$102),0)</f>
        <v>89854</v>
      </c>
      <c r="E45" s="199">
        <f>ROUND(D45*efs!$F$20*efs!$D$64/1000/1000000,4)</f>
        <v>0</v>
      </c>
      <c r="F45" s="199">
        <f>ROUND($D45*efs!$F$20*efs!$F$64/1000/1000000,4)</f>
        <v>0.0006</v>
      </c>
      <c r="G45" s="179">
        <f>ROUND($D45*efs!$F$20*efs!$F$66/1000/1000000,4)</f>
        <v>0.0002</v>
      </c>
      <c r="H45" s="179">
        <f>ROUND($D45*efs!$F$20*(efs!$F$65+efs!$F$67)/1000/1000000,4)</f>
        <v>0.0012</v>
      </c>
      <c r="I45" s="196">
        <f>Round($D45*efs!$C$70*efs!$H$58/1000000,2)</f>
        <v>0</v>
      </c>
      <c r="J45" s="200">
        <f t="shared" si="6"/>
        <v>0</v>
      </c>
      <c r="K45" s="189">
        <f>ROUND(SUMIF(dec!A$53:A$102,A45,dec!N$53:N$102),0)</f>
        <v>1493947</v>
      </c>
      <c r="L45" s="199">
        <f>ROUND(K45*efs!$F$20*efs!$D$64/1000/1000000,4)</f>
        <v>0.0001</v>
      </c>
      <c r="M45" s="179">
        <f>ROUND($K45*efs!$F$20*efs!$F$64/1000/1000000,4)</f>
        <v>0.0093</v>
      </c>
      <c r="N45" s="179">
        <f>ROUND($K45*efs!$F$20*efs!$F$66/1000/1000000,4)</f>
        <v>0.003</v>
      </c>
      <c r="O45" s="179">
        <f>ROUND($K45*efs!$F$20*(efs!$F$65+efs!$F$67)/1000/1000000,4)</f>
        <v>0.0199</v>
      </c>
      <c r="P45" s="196">
        <f>Round($K45*efs!$C$70*efs!$H$58/1000000,2)</f>
        <v>0.08</v>
      </c>
      <c r="Q45" s="196">
        <f t="shared" si="11"/>
        <v>0.11</v>
      </c>
      <c r="R45" s="196">
        <f>ROUND(L45*efs!$E$32+P45,2)</f>
        <v>0.08</v>
      </c>
      <c r="S45" s="196">
        <f>ROUND($K45*efs!$C$70*efs!F$58/1000000+$L45*efs!C$32,2)</f>
        <v>0.09</v>
      </c>
      <c r="T45" s="196">
        <f>ROUND($K45*efs!$C$70*efs!G$58/1000000+$L45*efs!D$32,2)</f>
        <v>0.08</v>
      </c>
      <c r="U45" s="179">
        <f t="shared" si="7"/>
        <v>0.00000007363045677</v>
      </c>
      <c r="V45" s="179"/>
      <c r="W45" s="179"/>
      <c r="X45" s="179"/>
      <c r="Y45" s="179"/>
      <c r="Z45" s="179"/>
      <c r="AA45" s="179"/>
    </row>
    <row r="46">
      <c r="A46" s="179" t="s">
        <v>192</v>
      </c>
      <c r="B46" s="194" t="s">
        <v>174</v>
      </c>
      <c r="C46" s="194" t="s">
        <v>548</v>
      </c>
      <c r="D46" s="189">
        <f>ROUND(SUMIF(dec!A$53:A$102,A46,dec!M$53:M$102),0)</f>
        <v>24647247</v>
      </c>
      <c r="E46" s="199">
        <f>ROUND(D46*efs!$F$20*efs!$D$64/1000/1000000,4)</f>
        <v>0.0021</v>
      </c>
      <c r="F46" s="199">
        <f>ROUND($D46*efs!$F$20*efs!$F$64/1000/1000000,4)</f>
        <v>0.1529</v>
      </c>
      <c r="G46" s="179">
        <f>ROUND($D46*efs!$F$20*efs!$F$66/1000/1000000,4)</f>
        <v>0.0495</v>
      </c>
      <c r="H46" s="179">
        <f>ROUND($D46*efs!$F$20*(efs!$F$65+efs!$F$67)/1000/1000000,4)</f>
        <v>0.3285</v>
      </c>
      <c r="I46" s="196">
        <f>Round($D46*efs!$C$70*efs!$H$58/1000000,2)</f>
        <v>1.33</v>
      </c>
      <c r="J46" s="200">
        <f t="shared" si="6"/>
        <v>1.86</v>
      </c>
      <c r="K46" s="189">
        <f>ROUND(SUMIF(dec!A$53:A$102,A46,dec!N$53:N$102),0)</f>
        <v>333721886</v>
      </c>
      <c r="L46" s="199">
        <f>ROUND(K46*efs!$F$20*efs!$D$64/1000/1000000,4)</f>
        <v>0.0289</v>
      </c>
      <c r="M46" s="179">
        <f>ROUND($K46*efs!$F$20*efs!$F$64/1000/1000000,4)</f>
        <v>2.0707</v>
      </c>
      <c r="N46" s="179">
        <f>ROUND($K46*efs!$F$20*efs!$F$66/1000/1000000,4)</f>
        <v>0.6698</v>
      </c>
      <c r="O46" s="179">
        <f>ROUND($K46*efs!$F$20*(efs!$F$65+efs!$F$67)/1000/1000000,4)</f>
        <v>4.4484</v>
      </c>
      <c r="P46" s="196">
        <f>Round($K46*efs!$C$70*efs!$H$58/1000000,2)</f>
        <v>17.96</v>
      </c>
      <c r="Q46" s="196">
        <f t="shared" si="11"/>
        <v>25.15</v>
      </c>
      <c r="R46" s="196">
        <f>ROUND(L46*efs!$E$32+P46,2)</f>
        <v>19</v>
      </c>
      <c r="S46" s="196">
        <f>ROUND($K46*efs!$C$70*efs!F$58/1000000+$L46*efs!C$32,2)</f>
        <v>20.41</v>
      </c>
      <c r="T46" s="196">
        <f>ROUND($K46*efs!$C$70*efs!G$58/1000000+$L46*efs!D$32,2)</f>
        <v>18.77</v>
      </c>
      <c r="U46" s="179">
        <f t="shared" si="7"/>
        <v>0.0000000753621535</v>
      </c>
      <c r="V46" s="179"/>
      <c r="W46" s="179"/>
      <c r="X46" s="179"/>
      <c r="Y46" s="179"/>
      <c r="Z46" s="179"/>
      <c r="AA46" s="179"/>
    </row>
    <row r="47">
      <c r="A47" s="179" t="s">
        <v>202</v>
      </c>
      <c r="B47" s="194" t="s">
        <v>174</v>
      </c>
      <c r="C47" s="194" t="s">
        <v>548</v>
      </c>
      <c r="D47" s="189">
        <f>ROUND(SUMIF(dec!A$53:A$102,A47,dec!M$53:M$102),0)</f>
        <v>1076544</v>
      </c>
      <c r="E47" s="199">
        <f>ROUND(D47*efs!$F$20*efs!$D$64/1000/1000000,4)</f>
        <v>0.0001</v>
      </c>
      <c r="F47" s="199">
        <f>ROUND($D47*efs!$F$20*efs!$F$64/1000/1000000,4)</f>
        <v>0.0067</v>
      </c>
      <c r="G47" s="179">
        <f>ROUND($D47*efs!$F$20*efs!$F$66/1000/1000000,4)</f>
        <v>0.0022</v>
      </c>
      <c r="H47" s="179">
        <f>ROUND($D47*efs!$F$20*(efs!$F$65+efs!$F$67)/1000/1000000,4)</f>
        <v>0.0144</v>
      </c>
      <c r="I47" s="196">
        <f>Round($D47*efs!$C$70*efs!$H$58/1000000,2)</f>
        <v>0.06</v>
      </c>
      <c r="J47" s="200">
        <f t="shared" si="6"/>
        <v>0.08</v>
      </c>
      <c r="K47" s="189">
        <f>ROUND(SUMIF(dec!A$53:A$102,A47,dec!N$53:N$102),0)</f>
        <v>26291059</v>
      </c>
      <c r="L47" s="199">
        <f>ROUND(K47*efs!$F$20*efs!$D$64/1000/1000000,4)</f>
        <v>0.0023</v>
      </c>
      <c r="M47" s="179">
        <f>ROUND($K47*efs!$F$20*efs!$F$64/1000/1000000,4)</f>
        <v>0.1631</v>
      </c>
      <c r="N47" s="179">
        <f>ROUND($K47*efs!$F$20*efs!$F$66/1000/1000000,4)</f>
        <v>0.0528</v>
      </c>
      <c r="O47" s="179">
        <f>ROUND($K47*efs!$F$20*(efs!$F$65+efs!$F$67)/1000/1000000,4)</f>
        <v>0.3505</v>
      </c>
      <c r="P47" s="196">
        <f>Round($K47*efs!$C$70*efs!$H$58/1000000,2)</f>
        <v>1.42</v>
      </c>
      <c r="Q47" s="196">
        <f t="shared" si="11"/>
        <v>1.99</v>
      </c>
      <c r="R47" s="196">
        <f>ROUND(L47*efs!$E$32+P47,2)</f>
        <v>1.5</v>
      </c>
      <c r="S47" s="196">
        <f>ROUND($K47*efs!$C$70*efs!F$58/1000000+$L47*efs!C$32,2)</f>
        <v>1.61</v>
      </c>
      <c r="T47" s="196">
        <f>ROUND($K47*efs!$C$70*efs!G$58/1000000+$L47*efs!D$32,2)</f>
        <v>1.48</v>
      </c>
      <c r="U47" s="179">
        <f t="shared" si="7"/>
        <v>0.00000007569113135</v>
      </c>
      <c r="V47" s="179"/>
      <c r="W47" s="179"/>
      <c r="X47" s="179"/>
      <c r="Y47" s="179"/>
      <c r="Z47" s="179"/>
      <c r="AA47" s="179"/>
    </row>
    <row r="48">
      <c r="A48" s="179" t="s">
        <v>214</v>
      </c>
      <c r="B48" s="194" t="s">
        <v>174</v>
      </c>
      <c r="C48" s="194" t="s">
        <v>548</v>
      </c>
      <c r="D48" s="189">
        <f>ROUND(SUMIF(dec!A$53:A$102,A48,dec!M$53:M$102),0)</f>
        <v>211481</v>
      </c>
      <c r="E48" s="199">
        <f>ROUND(D48*efs!$F$20*efs!$D$64/1000/1000000,4)</f>
        <v>0</v>
      </c>
      <c r="F48" s="199">
        <f>ROUND($D48*efs!$F$20*efs!$F$64/1000/1000000,4)</f>
        <v>0.0013</v>
      </c>
      <c r="G48" s="179">
        <f>ROUND($D48*efs!$F$20*efs!$F$66/1000/1000000,4)</f>
        <v>0.0004</v>
      </c>
      <c r="H48" s="179">
        <f>ROUND($D48*efs!$F$20*(efs!$F$65+efs!$F$67)/1000/1000000,4)</f>
        <v>0.0028</v>
      </c>
      <c r="I48" s="196">
        <f>Round($D48*efs!$C$70*efs!$H$58/1000000,2)</f>
        <v>0.01</v>
      </c>
      <c r="J48" s="200">
        <f t="shared" si="6"/>
        <v>0.01</v>
      </c>
      <c r="K48" s="189">
        <f>ROUND(SUMIF(dec!A$53:A$102,A48,dec!N$53:N$102),0)</f>
        <v>3953332</v>
      </c>
      <c r="L48" s="199">
        <f>ROUND(K48*efs!$F$20*efs!$D$64/1000/1000000,4)</f>
        <v>0.0003</v>
      </c>
      <c r="M48" s="179">
        <f>ROUND($K48*efs!$F$20*efs!$F$64/1000/1000000,4)</f>
        <v>0.0245</v>
      </c>
      <c r="N48" s="179">
        <f>ROUND($K48*efs!$F$20*efs!$F$66/1000/1000000,4)</f>
        <v>0.0079</v>
      </c>
      <c r="O48" s="179">
        <f>ROUND($K48*efs!$F$20*(efs!$F$65+efs!$F$67)/1000/1000000,4)</f>
        <v>0.0527</v>
      </c>
      <c r="P48" s="196">
        <f>Round($K48*efs!$C$70*efs!$H$58/1000000,2)</f>
        <v>0.21</v>
      </c>
      <c r="Q48" s="196">
        <f t="shared" si="11"/>
        <v>0.3</v>
      </c>
      <c r="R48" s="196">
        <f>ROUND(L48*efs!$E$32+P48,2)</f>
        <v>0.22</v>
      </c>
      <c r="S48" s="196">
        <f>ROUND($K48*efs!$C$70*efs!F$58/1000000+$L48*efs!C$32,2)</f>
        <v>0.24</v>
      </c>
      <c r="T48" s="196">
        <f>ROUND($K48*efs!$C$70*efs!G$58/1000000+$L48*efs!D$32,2)</f>
        <v>0.22</v>
      </c>
      <c r="U48" s="179">
        <f t="shared" si="7"/>
        <v>0.00000007588535443</v>
      </c>
      <c r="V48" s="179"/>
      <c r="W48" s="179"/>
      <c r="X48" s="179"/>
      <c r="Y48" s="179"/>
      <c r="Z48" s="179"/>
      <c r="AA48" s="179"/>
    </row>
    <row r="49">
      <c r="A49" s="179" t="s">
        <v>250</v>
      </c>
      <c r="B49" s="194" t="s">
        <v>174</v>
      </c>
      <c r="C49" s="194" t="s">
        <v>250</v>
      </c>
      <c r="D49" s="189">
        <f>ROUND(SUMIF(dec!A$53:A$102,A49,dec!M$53:M$102),0)</f>
        <v>9690823</v>
      </c>
      <c r="E49" s="199">
        <f>ROUND(D49*efs!$F$20*efs!$D$64/1000/1000000,4)</f>
        <v>0.0008</v>
      </c>
      <c r="F49" s="199">
        <f>ROUND($D49*efs!$F$20*efs!$F$64/1000/1000000,4)</f>
        <v>0.0601</v>
      </c>
      <c r="G49" s="179">
        <f>ROUND($D49*efs!$F$20*efs!$F$66/1000/1000000,4)</f>
        <v>0.0194</v>
      </c>
      <c r="H49" s="179">
        <f>ROUND($D49*efs!$F$20*(efs!$F$65+efs!$F$67)/1000/1000000,4)</f>
        <v>0.1292</v>
      </c>
      <c r="I49" s="196">
        <f>Round($D49*efs!$C$70*efs!$H$58/1000000,2)</f>
        <v>0.52</v>
      </c>
      <c r="J49" s="200">
        <f t="shared" si="6"/>
        <v>0.73</v>
      </c>
      <c r="K49" s="189">
        <f>ROUND(SUMIF(dec!A$53:A$102,A49,dec!N$53:N$102),0)</f>
        <v>165411686</v>
      </c>
      <c r="L49" s="199">
        <f>ROUND(K49*efs!$F$20*efs!$D$64/1000/1000000,4)</f>
        <v>0.0143</v>
      </c>
      <c r="M49" s="179">
        <f>ROUND($K49*efs!$F$20*efs!$F$64/1000/1000000,4)</f>
        <v>1.0263</v>
      </c>
      <c r="N49" s="179">
        <f>ROUND($K49*efs!$F$20*efs!$F$66/1000/1000000,4)</f>
        <v>0.332</v>
      </c>
      <c r="O49" s="179">
        <f>ROUND($K49*efs!$F$20*(efs!$F$65+efs!$F$67)/1000/1000000,4)</f>
        <v>2.2049</v>
      </c>
      <c r="P49" s="196">
        <f>Round($K49*efs!$C$70*efs!$H$58/1000000,2)</f>
        <v>8.9</v>
      </c>
      <c r="Q49" s="196">
        <f t="shared" si="11"/>
        <v>12.46</v>
      </c>
      <c r="R49" s="196">
        <f>ROUND(L49*efs!$E$32+P49,2)</f>
        <v>9.41</v>
      </c>
      <c r="S49" s="196">
        <f>ROUND($K49*efs!$C$70*efs!F$58/1000000+$L49*efs!C$32,2)</f>
        <v>10.11</v>
      </c>
      <c r="T49" s="196">
        <f>ROUND($K49*efs!$C$70*efs!G$58/1000000+$L49*efs!D$32,2)</f>
        <v>9.3</v>
      </c>
      <c r="U49" s="179">
        <f t="shared" si="7"/>
        <v>0.00000007532720512</v>
      </c>
      <c r="V49" s="179"/>
      <c r="W49" s="179"/>
      <c r="X49" s="179"/>
      <c r="Y49" s="179"/>
      <c r="Z49" s="179"/>
      <c r="AA49" s="179"/>
    </row>
    <row r="50">
      <c r="A50" s="179" t="s">
        <v>194</v>
      </c>
      <c r="B50" s="194" t="s">
        <v>174</v>
      </c>
      <c r="C50" s="194" t="s">
        <v>250</v>
      </c>
      <c r="D50" s="189">
        <f>ROUND(SUMIF(dec!A$53:A$102,A50,dec!M$53:M$102),0)</f>
        <v>68883035</v>
      </c>
      <c r="E50" s="199">
        <f>ROUND(D50*efs!$F$20*efs!$D$64/1000/1000000,4)</f>
        <v>0.006</v>
      </c>
      <c r="F50" s="199">
        <f>ROUND($D50*efs!$F$20*efs!$F$64/1000/1000000,4)</f>
        <v>0.4274</v>
      </c>
      <c r="G50" s="179">
        <f>ROUND($D50*efs!$F$20*efs!$F$66/1000/1000000,4)</f>
        <v>0.1382</v>
      </c>
      <c r="H50" s="179">
        <f>ROUND($D50*efs!$F$20*(efs!$F$65+efs!$F$67)/1000/1000000,4)</f>
        <v>0.9182</v>
      </c>
      <c r="I50" s="196">
        <f>Round($D50*efs!$C$70*efs!$H$58/1000000,2)</f>
        <v>3.71</v>
      </c>
      <c r="J50" s="200">
        <f t="shared" si="6"/>
        <v>5.19</v>
      </c>
      <c r="K50" s="189">
        <f>ROUND(SUMIF(dec!A$53:A$102,A50,dec!N$53:N$102),0)</f>
        <v>699674711</v>
      </c>
      <c r="L50" s="199">
        <f>ROUND(K50*efs!$F$20*efs!$D$64/1000/1000000,4)</f>
        <v>0.0606</v>
      </c>
      <c r="M50" s="179">
        <f>ROUND($K50*efs!$F$20*efs!$F$64/1000/1000000,4)</f>
        <v>4.3414</v>
      </c>
      <c r="N50" s="179">
        <f>ROUND($K50*efs!$F$20*efs!$F$66/1000/1000000,4)</f>
        <v>1.4042</v>
      </c>
      <c r="O50" s="179">
        <f>ROUND($K50*efs!$F$20*(efs!$F$65+efs!$F$67)/1000/1000000,4)</f>
        <v>9.3265</v>
      </c>
      <c r="P50" s="196">
        <f>Round($K50*efs!$C$70*efs!$H$58/1000000,2)</f>
        <v>37.66</v>
      </c>
      <c r="Q50" s="196">
        <f t="shared" si="11"/>
        <v>52.73</v>
      </c>
      <c r="R50" s="196">
        <f>ROUND(L50*efs!$E$32+P50,2)</f>
        <v>39.84</v>
      </c>
      <c r="S50" s="196">
        <f>ROUND($K50*efs!$C$70*efs!F$58/1000000+$L50*efs!C$32,2)</f>
        <v>42.79</v>
      </c>
      <c r="T50" s="196">
        <f>ROUND($K50*efs!$C$70*efs!G$58/1000000+$L50*efs!D$32,2)</f>
        <v>39.35</v>
      </c>
      <c r="U50" s="179">
        <f t="shared" si="7"/>
        <v>0.00000007536359278</v>
      </c>
      <c r="V50" s="179"/>
      <c r="W50" s="179"/>
      <c r="X50" s="179"/>
      <c r="Y50" s="179"/>
      <c r="Z50" s="179"/>
      <c r="AA50" s="179"/>
    </row>
    <row r="51">
      <c r="A51" s="179" t="s">
        <v>222</v>
      </c>
      <c r="B51" s="194" t="s">
        <v>174</v>
      </c>
      <c r="C51" s="194" t="s">
        <v>548</v>
      </c>
      <c r="D51" s="189">
        <f>ROUND(SUMIF(dec!A$53:A$102,A51,dec!M$53:M$102),0)</f>
        <v>2</v>
      </c>
      <c r="E51" s="199">
        <f>ROUND(D51*efs!$F$20*efs!$D$64/1000/1000000,4)</f>
        <v>0</v>
      </c>
      <c r="F51" s="199">
        <f>ROUND($D51*efs!$F$20*efs!$F$64/1000/1000000,4)</f>
        <v>0</v>
      </c>
      <c r="G51" s="179">
        <f>ROUND($D51*efs!$F$20*efs!$F$66/1000/1000000,4)</f>
        <v>0</v>
      </c>
      <c r="H51" s="179">
        <f>ROUND($D51*efs!$F$20*(efs!$F$65+efs!$F$67)/1000/1000000,4)</f>
        <v>0</v>
      </c>
      <c r="I51" s="196">
        <f>Round($D51*efs!$C$70*efs!$H$58/1000000,2)</f>
        <v>0</v>
      </c>
      <c r="J51" s="200">
        <f t="shared" si="6"/>
        <v>0</v>
      </c>
      <c r="K51" s="189">
        <f>ROUND(SUMIF(dec!A$53:A$102,A51,dec!N$53:N$102),0)</f>
        <v>31</v>
      </c>
      <c r="L51" s="199">
        <f>ROUND(K51*efs!$F$20*efs!$D$64/1000/1000000,4)</f>
        <v>0</v>
      </c>
      <c r="M51" s="179">
        <f>ROUND($K51*efs!$F$20*efs!$F$64/1000/1000000,4)</f>
        <v>0</v>
      </c>
      <c r="N51" s="179">
        <f>ROUND($K51*efs!$F$20*efs!$F$66/1000/1000000,4)</f>
        <v>0</v>
      </c>
      <c r="O51" s="179">
        <f>ROUND($K51*efs!$F$20*(efs!$F$65+efs!$F$67)/1000/1000000,4)</f>
        <v>0</v>
      </c>
      <c r="P51" s="196">
        <f>Round($K51*efs!$C$70*efs!$H$58/1000000,2)</f>
        <v>0</v>
      </c>
      <c r="Q51" s="196">
        <f t="shared" si="11"/>
        <v>0</v>
      </c>
      <c r="R51" s="196">
        <f>ROUND(L51*efs!$E$32+P51,2)</f>
        <v>0</v>
      </c>
      <c r="S51" s="196">
        <f>ROUND($K51*efs!$C$70*efs!F$58/1000000+$L51*efs!C$32,2)</f>
        <v>0</v>
      </c>
      <c r="T51" s="196">
        <f>ROUND($K51*efs!$C$70*efs!G$58/1000000+$L51*efs!D$32,2)</f>
        <v>0</v>
      </c>
      <c r="U51" s="179">
        <f t="shared" si="7"/>
        <v>0</v>
      </c>
      <c r="V51" s="179"/>
      <c r="W51" s="179"/>
      <c r="X51" s="179"/>
      <c r="Y51" s="179"/>
      <c r="Z51" s="179"/>
      <c r="AA51" s="179"/>
    </row>
    <row r="52">
      <c r="A52" s="179" t="s">
        <v>206</v>
      </c>
      <c r="B52" s="194" t="s">
        <v>174</v>
      </c>
      <c r="C52" s="194" t="s">
        <v>206</v>
      </c>
      <c r="D52" s="189">
        <f>ROUND(SUMIF(dec!A$53:A$102,A52,dec!M$53:M$102),0)</f>
        <v>908057421</v>
      </c>
      <c r="E52" s="199">
        <f>ROUND(D52*efs!$F$20*efs!$D$64/1000/1000000,4)</f>
        <v>0.0786</v>
      </c>
      <c r="F52" s="199">
        <f>ROUND($D52*efs!$F$20*efs!$F$64/1000/1000000,4)</f>
        <v>5.6343</v>
      </c>
      <c r="G52" s="179">
        <f>ROUND($D52*efs!$F$20*efs!$F$66/1000/1000000,4)</f>
        <v>1.8224</v>
      </c>
      <c r="H52" s="179">
        <f>ROUND($D52*efs!$F$20*(efs!$F$65+efs!$F$67)/1000/1000000,4)</f>
        <v>12.1042</v>
      </c>
      <c r="I52" s="196">
        <f>Round($D52*efs!$C$70*efs!$H$58/1000000,2)</f>
        <v>48.88</v>
      </c>
      <c r="J52" s="200">
        <f t="shared" si="6"/>
        <v>68.44</v>
      </c>
      <c r="K52" s="189">
        <f>ROUND(SUMIF(dec!A$53:A$102,A52,dec!N$53:N$102),0)</f>
        <v>8244637251</v>
      </c>
      <c r="L52" s="199">
        <f>ROUND(K52*efs!$F$20*efs!$D$64/1000/1000000,4)</f>
        <v>0.714</v>
      </c>
      <c r="M52" s="179">
        <f>ROUND($K52*efs!$F$20*efs!$F$64/1000/1000000,4)</f>
        <v>51.1565</v>
      </c>
      <c r="N52" s="179">
        <f>ROUND($K52*efs!$F$20*efs!$F$66/1000/1000000,4)</f>
        <v>16.5464</v>
      </c>
      <c r="O52" s="179">
        <f>ROUND($K52*efs!$F$20*(efs!$F$65+efs!$F$67)/1000/1000000,4)</f>
        <v>109.8989</v>
      </c>
      <c r="P52" s="196">
        <f>Round($K52*efs!$C$70*efs!$H$58/1000000,2)</f>
        <v>443.82</v>
      </c>
      <c r="Q52" s="196">
        <f t="shared" si="11"/>
        <v>621.42</v>
      </c>
      <c r="R52" s="196">
        <f>ROUND(L52*efs!$E$32+P52,2)</f>
        <v>469.52</v>
      </c>
      <c r="S52" s="196">
        <f>ROUND($K52*efs!$C$70*efs!F$58/1000000+$L52*efs!C$32,2)</f>
        <v>504.17</v>
      </c>
      <c r="T52" s="196">
        <f>ROUND($K52*efs!$C$70*efs!G$58/1000000+$L52*efs!D$32,2)</f>
        <v>463.72</v>
      </c>
      <c r="U52" s="179">
        <f t="shared" si="7"/>
        <v>0.00000007537263085</v>
      </c>
      <c r="V52" s="179"/>
      <c r="W52" s="179"/>
      <c r="X52" s="179"/>
      <c r="Y52" s="179"/>
      <c r="Z52" s="179"/>
      <c r="AA52" s="179"/>
    </row>
    <row r="53">
      <c r="A53" s="179" t="s">
        <v>286</v>
      </c>
      <c r="B53" s="194" t="s">
        <v>174</v>
      </c>
      <c r="C53" s="194" t="s">
        <v>286</v>
      </c>
      <c r="D53" s="189">
        <f>ROUND(SUMIF(dec!A$53:A$102,A53,dec!M$53:M$102),0)</f>
        <v>9352</v>
      </c>
      <c r="E53" s="199">
        <f>ROUND(D53*efs!$F$20*efs!$D$64/1000/1000000,4)</f>
        <v>0</v>
      </c>
      <c r="F53" s="199">
        <f>ROUND($D53*efs!$F$20*efs!$F$64/1000/1000000,4)</f>
        <v>0.0001</v>
      </c>
      <c r="G53" s="179">
        <f>ROUND($D53*efs!$F$20*efs!$F$66/1000/1000000,4)</f>
        <v>0</v>
      </c>
      <c r="H53" s="179">
        <f>ROUND($D53*efs!$F$20*(efs!$F$65+efs!$F$67)/1000/1000000,4)</f>
        <v>0.0001</v>
      </c>
      <c r="I53" s="196">
        <f>Round($D53*efs!$C$70*efs!$H$58/1000000,2)</f>
        <v>0</v>
      </c>
      <c r="J53" s="200">
        <f t="shared" si="6"/>
        <v>0</v>
      </c>
      <c r="K53" s="189">
        <f>ROUND(SUMIF(dec!A$53:A$102,A53,dec!N$53:N$102),0)</f>
        <v>143138</v>
      </c>
      <c r="L53" s="199">
        <f>ROUND(K53*efs!$F$20*efs!$D$64/1000/1000000,4)</f>
        <v>0</v>
      </c>
      <c r="M53" s="179">
        <f>ROUND($K53*efs!$F$20*efs!$F$64/1000/1000000,4)</f>
        <v>0.0009</v>
      </c>
      <c r="N53" s="179">
        <f>ROUND($K53*efs!$F$20*efs!$F$66/1000/1000000,4)</f>
        <v>0.0003</v>
      </c>
      <c r="O53" s="179">
        <f>ROUND($K53*efs!$F$20*(efs!$F$65+efs!$F$67)/1000/1000000,4)</f>
        <v>0.0019</v>
      </c>
      <c r="P53" s="196">
        <f>Round($K53*efs!$C$70*efs!$H$58/1000000,2)</f>
        <v>0.01</v>
      </c>
      <c r="Q53" s="196">
        <f t="shared" si="11"/>
        <v>0.01</v>
      </c>
      <c r="R53" s="196">
        <f>ROUND(L53*efs!$E$32+P53,2)</f>
        <v>0.01</v>
      </c>
      <c r="S53" s="196">
        <f>ROUND($K53*efs!$C$70*efs!F$58/1000000+$L53*efs!C$32,2)</f>
        <v>0.01</v>
      </c>
      <c r="T53" s="196">
        <f>ROUND($K53*efs!$C$70*efs!G$58/1000000+$L53*efs!D$32,2)</f>
        <v>0.01</v>
      </c>
      <c r="U53" s="179">
        <f t="shared" si="7"/>
        <v>0.00000006986265003</v>
      </c>
      <c r="V53" s="179"/>
      <c r="W53" s="179"/>
      <c r="X53" s="179"/>
      <c r="Y53" s="179"/>
      <c r="Z53" s="179"/>
      <c r="AA53" s="179"/>
    </row>
    <row r="54">
      <c r="A54" s="201" t="s">
        <v>398</v>
      </c>
      <c r="B54" s="194" t="s">
        <v>174</v>
      </c>
      <c r="C54" s="194" t="s">
        <v>548</v>
      </c>
      <c r="D54" s="189">
        <f>ROUND(SUMIF(dec!A$53:A$102,A54,dec!M$53:M$102),0)</f>
        <v>5652</v>
      </c>
      <c r="E54" s="199">
        <f>ROUND(D54*efs!$F$20*efs!$D$64/1000/1000000,4)</f>
        <v>0</v>
      </c>
      <c r="F54" s="199">
        <f>ROUND($D54*efs!$F$20*efs!$F$64/1000/1000000,4)</f>
        <v>0</v>
      </c>
      <c r="G54" s="179">
        <f>ROUND($D54*efs!$F$20*efs!$F$66/1000/1000000,4)</f>
        <v>0</v>
      </c>
      <c r="H54" s="179">
        <f>ROUND($D54*efs!$F$20*(efs!$F$65+efs!$F$67)/1000/1000000,4)</f>
        <v>0.0001</v>
      </c>
      <c r="I54" s="196">
        <f>Round($D54*efs!$C$70*efs!$H$58/1000000,2)</f>
        <v>0</v>
      </c>
      <c r="J54" s="200">
        <f t="shared" si="6"/>
        <v>0</v>
      </c>
      <c r="K54" s="189">
        <f>ROUND(SUMIF(dec!A$53:A$102,A54,dec!N$53:N$102),0)</f>
        <v>153523</v>
      </c>
      <c r="L54" s="199">
        <f>ROUND(K54*efs!$F$20*efs!$D$64/1000/1000000,4)</f>
        <v>0</v>
      </c>
      <c r="M54" s="179">
        <f>ROUND($K54*efs!$F$20*efs!$F$64/1000/1000000,4)</f>
        <v>0.001</v>
      </c>
      <c r="N54" s="179">
        <f>ROUND($K54*efs!$F$20*efs!$F$66/1000/1000000,4)</f>
        <v>0.0003</v>
      </c>
      <c r="O54" s="179">
        <f>ROUND($K54*efs!$F$20*(efs!$F$65+efs!$F$67)/1000/1000000,4)</f>
        <v>0.002</v>
      </c>
      <c r="P54" s="196">
        <f>Round($K54*efs!$C$70*efs!$H$58/1000000,2)</f>
        <v>0.01</v>
      </c>
      <c r="Q54" s="196">
        <f t="shared" si="11"/>
        <v>0.01</v>
      </c>
      <c r="R54" s="196">
        <f>ROUND(L54*efs!$E$32+P54,2)</f>
        <v>0.01</v>
      </c>
      <c r="S54" s="196">
        <f>ROUND($K54*efs!$C$70*efs!F$58/1000000+$L54*efs!C$32,2)</f>
        <v>0.01</v>
      </c>
      <c r="T54" s="196">
        <f>ROUND($K54*efs!$C$70*efs!G$58/1000000+$L54*efs!D$32,2)</f>
        <v>0.01</v>
      </c>
      <c r="U54" s="179">
        <f t="shared" si="7"/>
        <v>0.00000006513681989</v>
      </c>
      <c r="V54" s="179"/>
      <c r="W54" s="179"/>
      <c r="X54" s="179"/>
      <c r="Y54" s="179"/>
      <c r="Z54" s="179"/>
      <c r="AA54" s="179"/>
    </row>
    <row r="55">
      <c r="A55" s="201" t="s">
        <v>256</v>
      </c>
      <c r="B55" s="194" t="s">
        <v>174</v>
      </c>
      <c r="C55" s="194" t="s">
        <v>548</v>
      </c>
      <c r="D55" s="189">
        <f>ROUND(SUMIF(dec!A$53:A$102,A55,dec!M$53:M$102),0)</f>
        <v>3134597</v>
      </c>
      <c r="E55" s="199">
        <f>ROUND(D55*efs!$F$20*efs!$D$64/1000/1000000,4)</f>
        <v>0.0003</v>
      </c>
      <c r="F55" s="199">
        <f>ROUND($D55*efs!$F$20*efs!$F$64/1000/1000000,4)</f>
        <v>0.0194</v>
      </c>
      <c r="G55" s="179">
        <f>ROUND($D55*efs!$F$20*efs!$F$66/1000/1000000,4)</f>
        <v>0.0063</v>
      </c>
      <c r="H55" s="179">
        <f>ROUND($D55*efs!$F$20*(efs!$F$65+efs!$F$67)/1000/1000000,4)</f>
        <v>0.0418</v>
      </c>
      <c r="I55" s="196">
        <f>Round($D55*efs!$C$70*efs!$H$58/1000000,2)</f>
        <v>0.17</v>
      </c>
      <c r="J55" s="200">
        <f t="shared" si="6"/>
        <v>0.24</v>
      </c>
      <c r="K55" s="189">
        <f>ROUND(SUMIF(dec!A$53:A$102,A55,dec!N$53:N$102),0)</f>
        <v>32880605</v>
      </c>
      <c r="L55" s="199">
        <f>ROUND(K55*efs!$F$20*efs!$D$64/1000/1000000,4)</f>
        <v>0.0028</v>
      </c>
      <c r="M55" s="179">
        <f>ROUND($K55*efs!$F$20*efs!$F$64/1000/1000000,4)</f>
        <v>0.204</v>
      </c>
      <c r="N55" s="179">
        <f>ROUND($K55*efs!$F$20*efs!$F$66/1000/1000000,4)</f>
        <v>0.066</v>
      </c>
      <c r="O55" s="179">
        <f>ROUND($K55*efs!$F$20*(efs!$F$65+efs!$F$67)/1000/1000000,4)</f>
        <v>0.4383</v>
      </c>
      <c r="P55" s="196">
        <f>Round($K55*efs!$C$70*efs!$H$58/1000000,2)</f>
        <v>1.77</v>
      </c>
      <c r="Q55" s="196">
        <f t="shared" si="11"/>
        <v>2.48</v>
      </c>
      <c r="R55" s="196">
        <f>ROUND(L55*efs!$E$32+P55,2)</f>
        <v>1.87</v>
      </c>
      <c r="S55" s="196">
        <f>ROUND($K55*efs!$C$70*efs!F$58/1000000+$L55*efs!C$32,2)</f>
        <v>2.01</v>
      </c>
      <c r="T55" s="196">
        <f>ROUND($K55*efs!$C$70*efs!G$58/1000000+$L55*efs!D$32,2)</f>
        <v>1.85</v>
      </c>
      <c r="U55" s="179">
        <f t="shared" si="7"/>
        <v>0.00000007542440293</v>
      </c>
      <c r="V55" s="179"/>
      <c r="W55" s="179"/>
      <c r="X55" s="179"/>
      <c r="Y55" s="179"/>
      <c r="Z55" s="179"/>
      <c r="AA55" s="179"/>
    </row>
    <row r="56">
      <c r="A56" s="201" t="s">
        <v>200</v>
      </c>
      <c r="B56" s="194" t="s">
        <v>174</v>
      </c>
      <c r="C56" s="194" t="s">
        <v>206</v>
      </c>
      <c r="D56" s="189">
        <f>ROUND(SUMIF(dec!A$53:A$102,A56,dec!M$53:M$102),0)</f>
        <v>13207446</v>
      </c>
      <c r="E56" s="199">
        <f>ROUND(D56*efs!$F$20*efs!$D$64/1000/1000000,4)</f>
        <v>0.0011</v>
      </c>
      <c r="F56" s="199">
        <f>ROUND($D56*efs!$F$20*efs!$F$64/1000/1000000,4)</f>
        <v>0.0819</v>
      </c>
      <c r="G56" s="179">
        <f>ROUND($D56*efs!$F$20*efs!$F$66/1000/1000000,4)</f>
        <v>0.0265</v>
      </c>
      <c r="H56" s="179">
        <f>ROUND($D56*efs!$F$20*(efs!$F$65+efs!$F$67)/1000/1000000,4)</f>
        <v>0.1761</v>
      </c>
      <c r="I56" s="196">
        <f>Round($D56*efs!$C$70*efs!$H$58/1000000,2)</f>
        <v>0.71</v>
      </c>
      <c r="J56" s="200">
        <f t="shared" si="6"/>
        <v>0.99</v>
      </c>
      <c r="K56" s="189">
        <f>ROUND(SUMIF(dec!A$53:A$102,A56,dec!N$53:N$102),0)</f>
        <v>200552168</v>
      </c>
      <c r="L56" s="199">
        <f>ROUND(K56*efs!$F$20*efs!$D$64/1000/1000000,4)</f>
        <v>0.0174</v>
      </c>
      <c r="M56" s="179">
        <f>ROUND($K56*efs!$F$20*efs!$F$64/1000/1000000,4)</f>
        <v>1.2444</v>
      </c>
      <c r="N56" s="179">
        <f>ROUND($K56*efs!$F$20*efs!$F$66/1000/1000000,4)</f>
        <v>0.4025</v>
      </c>
      <c r="O56" s="179">
        <f>ROUND($K56*efs!$F$20*(efs!$F$65+efs!$F$67)/1000/1000000,4)</f>
        <v>2.6733</v>
      </c>
      <c r="P56" s="196">
        <f>Round($K56*efs!$C$70*efs!$H$58/1000000,2)</f>
        <v>10.8</v>
      </c>
      <c r="Q56" s="196">
        <f t="shared" si="11"/>
        <v>15.12</v>
      </c>
      <c r="R56" s="196">
        <f>ROUND(L56*efs!$E$32+P56,2)</f>
        <v>11.43</v>
      </c>
      <c r="S56" s="196">
        <f>ROUND($K56*efs!$C$70*efs!F$58/1000000+$L56*efs!C$32,2)</f>
        <v>12.27</v>
      </c>
      <c r="T56" s="196">
        <f>ROUND($K56*efs!$C$70*efs!G$58/1000000+$L56*efs!D$32,2)</f>
        <v>11.28</v>
      </c>
      <c r="U56" s="179">
        <f t="shared" si="7"/>
        <v>0.00000007539185515</v>
      </c>
      <c r="V56" s="179"/>
      <c r="W56" s="179"/>
      <c r="X56" s="179"/>
      <c r="Y56" s="179"/>
      <c r="Z56" s="179"/>
      <c r="AA56" s="179"/>
    </row>
    <row r="57">
      <c r="A57" s="201" t="s">
        <v>260</v>
      </c>
      <c r="B57" s="194" t="s">
        <v>174</v>
      </c>
      <c r="C57" s="194" t="s">
        <v>548</v>
      </c>
      <c r="D57" s="189">
        <f>ROUND(SUMIF(dec!A$53:A$102,A57,dec!M$53:M$102),0)</f>
        <v>49231</v>
      </c>
      <c r="E57" s="199">
        <f>ROUND(D57*efs!$F$20*efs!$D$64/1000/1000000,4)</f>
        <v>0</v>
      </c>
      <c r="F57" s="199">
        <f>ROUND($D57*efs!$F$20*efs!$F$64/1000/1000000,4)</f>
        <v>0.0003</v>
      </c>
      <c r="G57" s="179">
        <f>ROUND($D57*efs!$F$20*efs!$F$66/1000/1000000,4)</f>
        <v>0.0001</v>
      </c>
      <c r="H57" s="179">
        <f>ROUND($D57*efs!$F$20*(efs!$F$65+efs!$F$67)/1000/1000000,4)</f>
        <v>0.0007</v>
      </c>
      <c r="I57" s="196">
        <f>Round($D57*efs!$C$70*efs!$H$58/1000000,2)</f>
        <v>0</v>
      </c>
      <c r="J57" s="200">
        <f t="shared" si="6"/>
        <v>0</v>
      </c>
      <c r="K57" s="189">
        <f>ROUND(SUMIF(dec!A$53:A$102,A57,dec!N$53:N$102),0)</f>
        <v>705183</v>
      </c>
      <c r="L57" s="199">
        <f>ROUND(K57*efs!$F$20*efs!$D$64/1000/1000000,4)</f>
        <v>0.0001</v>
      </c>
      <c r="M57" s="179">
        <f>ROUND($K57*efs!$F$20*efs!$F$64/1000/1000000,4)</f>
        <v>0.0044</v>
      </c>
      <c r="N57" s="179">
        <f>ROUND($K57*efs!$F$20*efs!$F$66/1000/1000000,4)</f>
        <v>0.0014</v>
      </c>
      <c r="O57" s="179">
        <f>ROUND($K57*efs!$F$20*(efs!$F$65+efs!$F$67)/1000/1000000,4)</f>
        <v>0.0094</v>
      </c>
      <c r="P57" s="196">
        <f>Round($K57*efs!$C$70*efs!$H$58/1000000,2)</f>
        <v>0.04</v>
      </c>
      <c r="Q57" s="196">
        <f t="shared" si="11"/>
        <v>0.06</v>
      </c>
      <c r="R57" s="196">
        <f>ROUND(L57*efs!$E$32+P57,2)</f>
        <v>0.04</v>
      </c>
      <c r="S57" s="196">
        <f>ROUND($K57*efs!$C$70*efs!F$58/1000000+$L57*efs!C$32,2)</f>
        <v>0.05</v>
      </c>
      <c r="T57" s="196">
        <f>ROUND($K57*efs!$C$70*efs!G$58/1000000+$L57*efs!D$32,2)</f>
        <v>0.04</v>
      </c>
      <c r="U57" s="179">
        <f t="shared" si="7"/>
        <v>0.00000008508429727</v>
      </c>
      <c r="V57" s="179"/>
      <c r="W57" s="179"/>
      <c r="X57" s="179"/>
      <c r="Y57" s="179"/>
      <c r="Z57" s="179"/>
      <c r="AA57" s="179"/>
    </row>
    <row r="58">
      <c r="A58" s="201" t="s">
        <v>396</v>
      </c>
      <c r="B58" s="194" t="s">
        <v>174</v>
      </c>
      <c r="C58" s="194" t="s">
        <v>250</v>
      </c>
      <c r="D58" s="189">
        <f>ROUND(SUMIF(dec!A$53:A$102,A58,dec!M$53:M$102),0)</f>
        <v>729876</v>
      </c>
      <c r="E58" s="199">
        <f>ROUND(D58*efs!$F$20*efs!$D$64/1000/1000000,4)</f>
        <v>0.0001</v>
      </c>
      <c r="F58" s="199">
        <f>ROUND($D58*efs!$F$20*efs!$F$64/1000/1000000,4)</f>
        <v>0.0045</v>
      </c>
      <c r="G58" s="179">
        <f>ROUND($D58*efs!$F$20*efs!$F$66/1000/1000000,4)</f>
        <v>0.0015</v>
      </c>
      <c r="H58" s="179">
        <f>ROUND($D58*efs!$F$20*(efs!$F$65+efs!$F$67)/1000/1000000,4)</f>
        <v>0.0097</v>
      </c>
      <c r="I58" s="196">
        <f>Round($D58*efs!$C$70*efs!$H$58/1000000,2)</f>
        <v>0.04</v>
      </c>
      <c r="J58" s="200">
        <f t="shared" si="6"/>
        <v>0.06</v>
      </c>
      <c r="K58" s="189">
        <f>ROUND(SUMIF(dec!A$53:A$102,A58,dec!N$53:N$102),0)</f>
        <v>14150340</v>
      </c>
      <c r="L58" s="199">
        <f>ROUND(K58*efs!$F$20*efs!$D$64/1000/1000000,4)</f>
        <v>0.0012</v>
      </c>
      <c r="M58" s="179">
        <f>ROUND($K58*efs!$F$20*efs!$F$64/1000/1000000,4)</f>
        <v>0.0878</v>
      </c>
      <c r="N58" s="179">
        <f>ROUND($K58*efs!$F$20*efs!$F$66/1000/1000000,4)</f>
        <v>0.0284</v>
      </c>
      <c r="O58" s="179">
        <f>ROUND($K58*efs!$F$20*(efs!$F$65+efs!$F$67)/1000/1000000,4)</f>
        <v>0.1886</v>
      </c>
      <c r="P58" s="196">
        <f>Round($K58*efs!$C$70*efs!$H$58/1000000,2)</f>
        <v>0.76</v>
      </c>
      <c r="Q58" s="196">
        <f t="shared" si="11"/>
        <v>1.06</v>
      </c>
      <c r="R58" s="196">
        <f>ROUND(L58*efs!$E$32+P58,2)</f>
        <v>0.8</v>
      </c>
      <c r="S58" s="196">
        <f>ROUND($K58*efs!$C$70*efs!F$58/1000000+$L58*efs!C$32,2)</f>
        <v>0.86</v>
      </c>
      <c r="T58" s="196">
        <f>ROUND($K58*efs!$C$70*efs!G$58/1000000+$L58*efs!D$32,2)</f>
        <v>0.8</v>
      </c>
      <c r="U58" s="179">
        <f t="shared" si="7"/>
        <v>0.00000007490986082</v>
      </c>
      <c r="V58" s="179"/>
      <c r="W58" s="179"/>
      <c r="X58" s="179"/>
      <c r="Y58" s="179"/>
      <c r="Z58" s="179"/>
      <c r="AA58" s="179"/>
    </row>
    <row r="59">
      <c r="A59" s="201" t="s">
        <v>190</v>
      </c>
      <c r="B59" s="194" t="s">
        <v>174</v>
      </c>
      <c r="C59" s="194" t="s">
        <v>206</v>
      </c>
      <c r="D59" s="189">
        <f>ROUND(SUMIF(dec!A$53:A$102,A59,dec!M$53:M$102),0)</f>
        <v>19594579</v>
      </c>
      <c r="E59" s="199">
        <f>ROUND(D59*efs!$F$20*efs!$D$64/1000/1000000,4)</f>
        <v>0.0017</v>
      </c>
      <c r="F59" s="199">
        <f>ROUND($D59*efs!$F$20*efs!$F$64/1000/1000000,4)</f>
        <v>0.1216</v>
      </c>
      <c r="G59" s="179">
        <f>ROUND($D59*efs!$F$20*efs!$F$66/1000/1000000,4)</f>
        <v>0.0393</v>
      </c>
      <c r="H59" s="179">
        <f>ROUND($D59*efs!$F$20*(efs!$F$65+efs!$F$67)/1000/1000000,4)</f>
        <v>0.2612</v>
      </c>
      <c r="I59" s="196">
        <f>Round($D59*efs!$C$70*efs!$H$58/1000000,2)</f>
        <v>1.05</v>
      </c>
      <c r="J59" s="200">
        <f t="shared" si="6"/>
        <v>1.47</v>
      </c>
      <c r="K59" s="189">
        <f>ROUND(SUMIF(dec!A$53:A$102,A59,dec!N$53:N$102),0)</f>
        <v>304167512</v>
      </c>
      <c r="L59" s="199">
        <f>ROUND(K59*efs!$F$20*efs!$D$64/1000/1000000,4)</f>
        <v>0.0263</v>
      </c>
      <c r="M59" s="179">
        <f>ROUND($K59*efs!$F$20*efs!$F$64/1000/1000000,4)</f>
        <v>1.8873</v>
      </c>
      <c r="N59" s="179">
        <f>ROUND($K59*efs!$F$20*efs!$F$66/1000/1000000,4)</f>
        <v>0.6104</v>
      </c>
      <c r="O59" s="179">
        <f>ROUND($K59*efs!$F$20*(efs!$F$65+efs!$F$67)/1000/1000000,4)</f>
        <v>4.0545</v>
      </c>
      <c r="P59" s="196">
        <f>Round($K59*efs!$C$70*efs!$H$58/1000000,2)</f>
        <v>16.37</v>
      </c>
      <c r="Q59" s="196">
        <f t="shared" si="11"/>
        <v>22.92</v>
      </c>
      <c r="R59" s="196">
        <f>ROUND(L59*efs!$E$32+P59,2)</f>
        <v>17.32</v>
      </c>
      <c r="S59" s="196">
        <f>ROUND($K59*efs!$C$70*efs!F$58/1000000+$L59*efs!C$32,2)</f>
        <v>18.6</v>
      </c>
      <c r="T59" s="196">
        <f>ROUND($K59*efs!$C$70*efs!G$58/1000000+$L59*efs!D$32,2)</f>
        <v>17.11</v>
      </c>
      <c r="U59" s="179">
        <f t="shared" si="7"/>
        <v>0.00000007535321524</v>
      </c>
      <c r="V59" s="179"/>
      <c r="W59" s="179"/>
      <c r="X59" s="179"/>
      <c r="Y59" s="179"/>
      <c r="Z59" s="179"/>
      <c r="AA59" s="179"/>
    </row>
    <row r="60">
      <c r="A60" s="201" t="s">
        <v>196</v>
      </c>
      <c r="B60" s="194" t="s">
        <v>174</v>
      </c>
      <c r="C60" s="194" t="s">
        <v>196</v>
      </c>
      <c r="D60" s="189">
        <f>ROUND(SUMIF(dec!A$53:A$102,A60,dec!M$53:M$102),0)</f>
        <v>120684134</v>
      </c>
      <c r="E60" s="199">
        <f>ROUND(D60*efs!$F$20*efs!$D$64/1000/1000000,4)</f>
        <v>0.0105</v>
      </c>
      <c r="F60" s="199">
        <f>ROUND($D60*efs!$F$20*efs!$F$64/1000/1000000,4)</f>
        <v>0.7488</v>
      </c>
      <c r="G60" s="179">
        <f>ROUND($D60*efs!$F$20*efs!$F$66/1000/1000000,4)</f>
        <v>0.2422</v>
      </c>
      <c r="H60" s="179">
        <f>ROUND($D60*efs!$F$20*(efs!$F$65+efs!$F$67)/1000/1000000,4)</f>
        <v>1.6087</v>
      </c>
      <c r="I60" s="196">
        <f>Round($D60*efs!$C$70*efs!$H$58/1000000,2)</f>
        <v>6.5</v>
      </c>
      <c r="J60" s="200">
        <f t="shared" si="6"/>
        <v>9.1</v>
      </c>
      <c r="K60" s="189">
        <f>ROUND(SUMIF(dec!A$53:A$102,A60,dec!N$53:N$102),0)</f>
        <v>1628264872</v>
      </c>
      <c r="L60" s="199">
        <f>ROUND(K60*efs!$F$20*efs!$D$64/1000/1000000,4)</f>
        <v>0.141</v>
      </c>
      <c r="M60" s="179">
        <f>ROUND($K60*efs!$F$20*efs!$F$64/1000/1000000,4)</f>
        <v>10.1031</v>
      </c>
      <c r="N60" s="179">
        <f>ROUND($K60*efs!$F$20*efs!$F$66/1000/1000000,4)</f>
        <v>3.2678</v>
      </c>
      <c r="O60" s="179">
        <f>ROUND($K60*efs!$F$20*(efs!$F$65+efs!$F$67)/1000/1000000,4)</f>
        <v>21.7044</v>
      </c>
      <c r="P60" s="196">
        <f>Round($K60*efs!$C$70*efs!$H$58/1000000,2)</f>
        <v>87.65</v>
      </c>
      <c r="Q60" s="196">
        <f t="shared" si="11"/>
        <v>122.73</v>
      </c>
      <c r="R60" s="196">
        <f>ROUND(L60*efs!$E$32+P60,2)</f>
        <v>92.73</v>
      </c>
      <c r="S60" s="196">
        <f>ROUND($K60*efs!$C$70*efs!F$58/1000000+$L60*efs!C$32,2)</f>
        <v>99.57</v>
      </c>
      <c r="T60" s="196">
        <f>ROUND($K60*efs!$C$70*efs!G$58/1000000+$L60*efs!D$32,2)</f>
        <v>91.58</v>
      </c>
      <c r="U60" s="179">
        <f t="shared" si="7"/>
        <v>0.00000007537471459</v>
      </c>
      <c r="V60" s="179"/>
      <c r="W60" s="179"/>
      <c r="X60" s="179"/>
      <c r="Y60" s="179"/>
      <c r="Z60" s="179"/>
      <c r="AA60" s="179"/>
    </row>
    <row r="61">
      <c r="A61" s="201" t="s">
        <v>209</v>
      </c>
      <c r="B61" s="194" t="s">
        <v>174</v>
      </c>
      <c r="C61" s="194" t="s">
        <v>548</v>
      </c>
      <c r="D61" s="189">
        <f>ROUND(SUMIF(dec!A$53:A$102,A61,dec!M$53:M$102),0)</f>
        <v>107753</v>
      </c>
      <c r="E61" s="199">
        <f>ROUND(D61*efs!$F$20*efs!$D$64/1000/1000000,4)</f>
        <v>0</v>
      </c>
      <c r="F61" s="199">
        <f>ROUND($D61*efs!$F$20*efs!$F$64/1000/1000000,4)</f>
        <v>0.0007</v>
      </c>
      <c r="G61" s="179">
        <f>ROUND($D61*efs!$F$20*efs!$F$66/1000/1000000,4)</f>
        <v>0.0002</v>
      </c>
      <c r="H61" s="179">
        <f>ROUND($D61*efs!$F$20*(efs!$F$65+efs!$F$67)/1000/1000000,4)</f>
        <v>0.0014</v>
      </c>
      <c r="I61" s="196">
        <f>Round($D61*efs!$C$70*efs!$H$58/1000000,2)</f>
        <v>0.01</v>
      </c>
      <c r="J61" s="200">
        <f t="shared" si="6"/>
        <v>0.01</v>
      </c>
      <c r="K61" s="189">
        <f>ROUND(SUMIF(dec!A$53:A$102,A61,dec!N$53:N$102),0)</f>
        <v>1791550</v>
      </c>
      <c r="L61" s="199">
        <f>ROUND(K61*efs!$F$20*efs!$D$64/1000/1000000,4)</f>
        <v>0.0002</v>
      </c>
      <c r="M61" s="179">
        <f>ROUND($K61*efs!$F$20*efs!$F$64/1000/1000000,4)</f>
        <v>0.0111</v>
      </c>
      <c r="N61" s="179">
        <f>ROUND($K61*efs!$F$20*efs!$F$66/1000/1000000,4)</f>
        <v>0.0036</v>
      </c>
      <c r="O61" s="179">
        <f>ROUND($K61*efs!$F$20*(efs!$F$65+efs!$F$67)/1000/1000000,4)</f>
        <v>0.0239</v>
      </c>
      <c r="P61" s="196">
        <f>Round($K61*efs!$C$70*efs!$H$58/1000000,2)</f>
        <v>0.1</v>
      </c>
      <c r="Q61" s="196">
        <f t="shared" si="11"/>
        <v>0.14</v>
      </c>
      <c r="R61" s="196">
        <f>ROUND(L61*efs!$E$32+P61,2)</f>
        <v>0.11</v>
      </c>
      <c r="S61" s="196">
        <f>ROUND($K61*efs!$C$70*efs!F$58/1000000+$L61*efs!C$32,2)</f>
        <v>0.11</v>
      </c>
      <c r="T61" s="196">
        <f>ROUND($K61*efs!$C$70*efs!G$58/1000000+$L61*efs!D$32,2)</f>
        <v>0.1</v>
      </c>
      <c r="U61" s="179">
        <f t="shared" si="7"/>
        <v>0.00000007814462337</v>
      </c>
      <c r="V61" s="179"/>
      <c r="W61" s="179"/>
      <c r="X61" s="179"/>
      <c r="Y61" s="179"/>
      <c r="Z61" s="179"/>
      <c r="AA61" s="179"/>
    </row>
    <row r="62">
      <c r="A62" s="201" t="s">
        <v>220</v>
      </c>
      <c r="B62" s="194" t="s">
        <v>174</v>
      </c>
      <c r="C62" s="194" t="s">
        <v>548</v>
      </c>
      <c r="D62" s="189">
        <f>ROUND(SUMIF(dec!A$53:A$102,A62,dec!M$53:M$102),0)</f>
        <v>50781</v>
      </c>
      <c r="E62" s="199">
        <f>ROUND(D62*efs!$F$20*efs!$D$64/1000/1000000,4)</f>
        <v>0</v>
      </c>
      <c r="F62" s="199">
        <f>ROUND($D62*efs!$F$20*efs!$F$64/1000/1000000,4)</f>
        <v>0.0003</v>
      </c>
      <c r="G62" s="179">
        <f>ROUND($D62*efs!$F$20*efs!$F$66/1000/1000000,4)</f>
        <v>0.0001</v>
      </c>
      <c r="H62" s="179">
        <f>ROUND($D62*efs!$F$20*(efs!$F$65+efs!$F$67)/1000/1000000,4)</f>
        <v>0.0007</v>
      </c>
      <c r="I62" s="196">
        <f>Round($D62*efs!$C$70*efs!$H$58/1000000,2)</f>
        <v>0</v>
      </c>
      <c r="J62" s="200">
        <f t="shared" si="6"/>
        <v>0</v>
      </c>
      <c r="K62" s="189">
        <f>ROUND(SUMIF(dec!A$53:A$102,A62,dec!N$53:N$102),0)</f>
        <v>700411</v>
      </c>
      <c r="L62" s="199">
        <f>ROUND(K62*efs!$F$20*efs!$D$64/1000/1000000,4)</f>
        <v>0.0001</v>
      </c>
      <c r="M62" s="179">
        <f>ROUND($K62*efs!$F$20*efs!$F$64/1000/1000000,4)</f>
        <v>0.0043</v>
      </c>
      <c r="N62" s="179">
        <f>ROUND($K62*efs!$F$20*efs!$F$66/1000/1000000,4)</f>
        <v>0.0014</v>
      </c>
      <c r="O62" s="179">
        <f>ROUND($K62*efs!$F$20*(efs!$F$65+efs!$F$67)/1000/1000000,4)</f>
        <v>0.0093</v>
      </c>
      <c r="P62" s="196">
        <f>Round($K62*efs!$C$70*efs!$H$58/1000000,2)</f>
        <v>0.04</v>
      </c>
      <c r="Q62" s="196">
        <f t="shared" si="11"/>
        <v>0.06</v>
      </c>
      <c r="R62" s="196">
        <f>ROUND(L62*efs!$E$32+P62,2)</f>
        <v>0.04</v>
      </c>
      <c r="S62" s="196">
        <f>ROUND($K62*efs!$C$70*efs!F$58/1000000+$L62*efs!C$32,2)</f>
        <v>0.05</v>
      </c>
      <c r="T62" s="196">
        <f>ROUND($K62*efs!$C$70*efs!G$58/1000000+$L62*efs!D$32,2)</f>
        <v>0.04</v>
      </c>
      <c r="U62" s="179">
        <f t="shared" si="7"/>
        <v>0.00000008566398872</v>
      </c>
      <c r="V62" s="179"/>
      <c r="W62" s="179"/>
      <c r="X62" s="179"/>
      <c r="Y62" s="179"/>
      <c r="Z62" s="179"/>
      <c r="AA62" s="179"/>
    </row>
    <row r="63">
      <c r="A63" s="179" t="s">
        <v>187</v>
      </c>
      <c r="B63" s="194" t="s">
        <v>174</v>
      </c>
      <c r="C63" s="194" t="s">
        <v>187</v>
      </c>
      <c r="D63" s="189">
        <f>ROUND(SUMIF(dec!A$53:A$102,A63,dec!M$53:M$102),0)</f>
        <v>1029379035</v>
      </c>
      <c r="E63" s="199">
        <f>ROUND(D63*efs!$F$20*efs!$D$64/1000/1000000,4)</f>
        <v>0.0891</v>
      </c>
      <c r="F63" s="199">
        <f>ROUND($D63*efs!$F$20*efs!$F$64/1000/1000000,4)</f>
        <v>6.3871</v>
      </c>
      <c r="G63" s="179">
        <f>ROUND($D63*efs!$F$20*efs!$F$66/1000/1000000,4)</f>
        <v>2.0659</v>
      </c>
      <c r="H63" s="179">
        <f>ROUND($D63*efs!$F$20*(efs!$F$65+efs!$F$67)/1000/1000000,4)</f>
        <v>13.7214</v>
      </c>
      <c r="I63" s="196">
        <f>Round($D63*efs!$C$70*efs!$H$58/1000000,2)</f>
        <v>55.41</v>
      </c>
      <c r="J63" s="200">
        <f t="shared" si="6"/>
        <v>77.58</v>
      </c>
      <c r="K63" s="189">
        <f>ROUND(SUMIF(dec!A$53:A$102,A63,dec!N$53:N$102),0)</f>
        <v>12657678353</v>
      </c>
      <c r="L63" s="199">
        <f>ROUND(K63*efs!$F$20*efs!$D$64/1000/1000000,4)</f>
        <v>1.0961</v>
      </c>
      <c r="M63" s="179">
        <f>ROUND($K63*efs!$F$20*efs!$F$64/1000/1000000,4)</f>
        <v>78.5386</v>
      </c>
      <c r="N63" s="179">
        <f>ROUND($K63*efs!$F$20*efs!$F$66/1000/1000000,4)</f>
        <v>25.4031</v>
      </c>
      <c r="O63" s="179">
        <f>ROUND($K63*efs!$F$20*(efs!$F$65+efs!$F$67)/1000/1000000,4)</f>
        <v>168.7237</v>
      </c>
      <c r="P63" s="196">
        <f>Round($K63*efs!$C$70*efs!$H$58/1000000,2)</f>
        <v>681.38</v>
      </c>
      <c r="Q63" s="196">
        <f t="shared" si="11"/>
        <v>954.05</v>
      </c>
      <c r="R63" s="196">
        <f>ROUND(L63*efs!$E$32+P63,2)</f>
        <v>720.84</v>
      </c>
      <c r="S63" s="196">
        <f>ROUND($K63*efs!$C$70*efs!F$58/1000000+$L63*efs!C$32,2)</f>
        <v>774.02</v>
      </c>
      <c r="T63" s="196">
        <f>ROUND($K63*efs!$C$70*efs!G$58/1000000+$L63*efs!D$32,2)</f>
        <v>711.92</v>
      </c>
      <c r="U63" s="179">
        <f t="shared" si="7"/>
        <v>0.00000007537322196</v>
      </c>
      <c r="V63" s="179"/>
      <c r="W63" s="179"/>
      <c r="X63" s="179"/>
      <c r="Y63" s="179"/>
      <c r="Z63" s="179"/>
      <c r="AA63" s="179"/>
    </row>
    <row r="64">
      <c r="A64" s="194"/>
      <c r="B64" s="194"/>
      <c r="C64" s="179"/>
      <c r="D64" s="179"/>
      <c r="E64" s="199"/>
      <c r="F64" s="199"/>
      <c r="G64" s="199"/>
      <c r="H64" s="199"/>
      <c r="I64" s="196"/>
      <c r="J64" s="205"/>
      <c r="K64" s="179"/>
      <c r="L64" s="199"/>
      <c r="M64" s="179"/>
      <c r="N64" s="179"/>
      <c r="O64" s="179"/>
      <c r="P64" s="179"/>
      <c r="Q64" s="205"/>
      <c r="R64" s="179"/>
      <c r="S64" s="179"/>
      <c r="T64" s="179"/>
      <c r="U64" s="179"/>
      <c r="V64" s="179"/>
      <c r="W64" s="179"/>
      <c r="X64" s="179"/>
      <c r="Y64" s="179"/>
      <c r="Z64" s="179"/>
      <c r="AA64" s="179"/>
    </row>
    <row r="65">
      <c r="A65" s="179"/>
      <c r="B65" s="179"/>
      <c r="C65" s="179"/>
      <c r="D65" s="189"/>
      <c r="E65" s="199"/>
      <c r="F65" s="199"/>
      <c r="G65" s="199"/>
      <c r="H65" s="199"/>
      <c r="I65" s="196"/>
      <c r="J65" s="205"/>
      <c r="K65" s="189"/>
      <c r="L65" s="199"/>
      <c r="M65" s="179"/>
      <c r="N65" s="179"/>
      <c r="O65" s="179"/>
      <c r="P65" s="179"/>
      <c r="Q65" s="196"/>
      <c r="R65" s="179"/>
      <c r="S65" s="179"/>
      <c r="T65" s="179"/>
      <c r="U65" s="179"/>
      <c r="V65" s="179"/>
      <c r="W65" s="179"/>
      <c r="X65" s="179"/>
      <c r="Y65" s="179"/>
      <c r="Z65" s="179"/>
      <c r="AA65" s="179"/>
    </row>
    <row r="66">
      <c r="A66" s="179"/>
      <c r="B66" s="179"/>
      <c r="C66" s="179"/>
      <c r="D66" s="189"/>
      <c r="E66" s="199"/>
      <c r="F66" s="199"/>
      <c r="G66" s="199"/>
      <c r="H66" s="199"/>
      <c r="I66" s="196"/>
      <c r="J66" s="196"/>
      <c r="K66" s="196"/>
      <c r="L66" s="196"/>
      <c r="M66" s="196"/>
      <c r="N66" s="196"/>
      <c r="O66" s="196"/>
      <c r="P66" s="196"/>
      <c r="Q66" s="196"/>
      <c r="R66" s="179"/>
      <c r="S66" s="179"/>
      <c r="T66" s="179"/>
      <c r="U66" s="179"/>
      <c r="V66" s="179"/>
      <c r="W66" s="179"/>
      <c r="X66" s="179"/>
      <c r="Y66" s="179"/>
      <c r="Z66" s="179"/>
      <c r="AA66" s="179"/>
    </row>
    <row r="67">
      <c r="A67" s="179"/>
      <c r="B67" s="179"/>
      <c r="C67" s="179"/>
      <c r="D67" s="189"/>
      <c r="E67" s="199"/>
      <c r="F67" s="199"/>
      <c r="G67" s="199"/>
      <c r="H67" s="199"/>
      <c r="I67" s="196"/>
      <c r="J67" s="205"/>
      <c r="K67" s="189"/>
      <c r="L67" s="199"/>
      <c r="M67" s="179"/>
      <c r="N67" s="179"/>
      <c r="O67" s="179"/>
      <c r="P67" s="179"/>
      <c r="Q67" s="196"/>
      <c r="R67" s="179"/>
      <c r="S67" s="179"/>
      <c r="T67" s="179"/>
      <c r="U67" s="179"/>
      <c r="V67" s="179"/>
      <c r="W67" s="179"/>
      <c r="X67" s="179"/>
      <c r="Y67" s="179"/>
      <c r="Z67" s="179"/>
      <c r="AA67" s="179"/>
    </row>
    <row r="68">
      <c r="A68" s="179"/>
      <c r="B68" s="179"/>
      <c r="C68" s="179"/>
      <c r="D68" s="189"/>
      <c r="E68" s="199"/>
      <c r="F68" s="199"/>
      <c r="G68" s="199"/>
      <c r="H68" s="199"/>
      <c r="I68" s="196"/>
      <c r="J68" s="205"/>
      <c r="K68" s="189"/>
      <c r="L68" s="199"/>
      <c r="M68" s="179"/>
      <c r="N68" s="179"/>
      <c r="O68" s="179"/>
      <c r="P68" s="179"/>
      <c r="Q68" s="196"/>
      <c r="R68" s="179"/>
      <c r="S68" s="179"/>
      <c r="T68" s="179"/>
      <c r="U68" s="179"/>
      <c r="V68" s="179"/>
      <c r="W68" s="179"/>
      <c r="X68" s="179"/>
      <c r="Y68" s="179"/>
      <c r="Z68" s="179"/>
      <c r="AA68" s="179"/>
    </row>
    <row r="69">
      <c r="A69" s="179"/>
      <c r="B69" s="179"/>
      <c r="C69" s="179"/>
      <c r="D69" s="189"/>
      <c r="E69" s="199"/>
      <c r="F69" s="199"/>
      <c r="G69" s="199"/>
      <c r="H69" s="199"/>
      <c r="I69" s="196"/>
      <c r="J69" s="205"/>
      <c r="K69" s="189"/>
      <c r="L69" s="199"/>
      <c r="M69" s="179"/>
      <c r="N69" s="179"/>
      <c r="O69" s="179"/>
      <c r="P69" s="179"/>
      <c r="Q69" s="196"/>
      <c r="R69" s="179"/>
      <c r="S69" s="179"/>
      <c r="T69" s="179"/>
      <c r="U69" s="179"/>
      <c r="V69" s="179"/>
      <c r="W69" s="179"/>
      <c r="X69" s="179"/>
      <c r="Y69" s="179"/>
      <c r="Z69" s="179"/>
      <c r="AA69" s="179"/>
    </row>
    <row r="70">
      <c r="A70" s="179"/>
      <c r="B70" s="179"/>
      <c r="C70" s="179"/>
      <c r="D70" s="189"/>
      <c r="E70" s="199"/>
      <c r="F70" s="199"/>
      <c r="G70" s="199"/>
      <c r="H70" s="199"/>
      <c r="I70" s="196"/>
      <c r="J70" s="205"/>
      <c r="K70" s="189"/>
      <c r="L70" s="199"/>
      <c r="M70" s="179"/>
      <c r="N70" s="179"/>
      <c r="O70" s="179"/>
      <c r="P70" s="179"/>
      <c r="Q70" s="196"/>
      <c r="R70" s="179"/>
      <c r="S70" s="179"/>
      <c r="T70" s="179"/>
      <c r="U70" s="179"/>
      <c r="V70" s="179"/>
      <c r="W70" s="179"/>
      <c r="X70" s="179"/>
      <c r="Y70" s="179"/>
      <c r="Z70" s="179"/>
      <c r="AA70" s="179"/>
    </row>
    <row r="71">
      <c r="A71" s="179"/>
      <c r="B71" s="179"/>
      <c r="C71" s="179"/>
      <c r="D71" s="189"/>
      <c r="E71" s="199"/>
      <c r="F71" s="199"/>
      <c r="G71" s="199"/>
      <c r="H71" s="199"/>
      <c r="I71" s="196"/>
      <c r="J71" s="205"/>
      <c r="K71" s="189"/>
      <c r="L71" s="199"/>
      <c r="M71" s="179"/>
      <c r="N71" s="179"/>
      <c r="O71" s="179"/>
      <c r="P71" s="179"/>
      <c r="Q71" s="196"/>
      <c r="R71" s="179"/>
      <c r="S71" s="179"/>
      <c r="T71" s="179"/>
      <c r="U71" s="179"/>
      <c r="V71" s="179"/>
      <c r="W71" s="179"/>
      <c r="X71" s="179"/>
      <c r="Y71" s="179"/>
      <c r="Z71" s="179"/>
      <c r="AA71" s="179"/>
    </row>
    <row r="72">
      <c r="A72" s="179"/>
      <c r="B72" s="179"/>
      <c r="C72" s="179"/>
      <c r="D72" s="189"/>
      <c r="E72" s="199"/>
      <c r="F72" s="199"/>
      <c r="G72" s="199"/>
      <c r="H72" s="199"/>
      <c r="I72" s="196"/>
      <c r="J72" s="205"/>
      <c r="K72" s="189"/>
      <c r="L72" s="199"/>
      <c r="M72" s="179"/>
      <c r="N72" s="179"/>
      <c r="O72" s="179"/>
      <c r="P72" s="179"/>
      <c r="Q72" s="196"/>
      <c r="R72" s="179"/>
      <c r="S72" s="179"/>
      <c r="T72" s="179"/>
      <c r="U72" s="179"/>
      <c r="V72" s="179"/>
      <c r="W72" s="179"/>
      <c r="X72" s="179"/>
      <c r="Y72" s="179"/>
      <c r="Z72" s="179"/>
      <c r="AA72" s="179"/>
    </row>
    <row r="73">
      <c r="A73" s="179"/>
      <c r="B73" s="179"/>
      <c r="C73" s="179"/>
      <c r="D73" s="189"/>
      <c r="E73" s="199"/>
      <c r="F73" s="199"/>
      <c r="G73" s="199"/>
      <c r="H73" s="199"/>
      <c r="I73" s="196"/>
      <c r="J73" s="205"/>
      <c r="K73" s="189"/>
      <c r="L73" s="199"/>
      <c r="M73" s="179"/>
      <c r="N73" s="179"/>
      <c r="O73" s="179"/>
      <c r="P73" s="179"/>
      <c r="Q73" s="196"/>
      <c r="R73" s="179"/>
      <c r="S73" s="179"/>
      <c r="T73" s="179"/>
      <c r="U73" s="179"/>
      <c r="V73" s="179"/>
      <c r="W73" s="179"/>
      <c r="X73" s="179"/>
      <c r="Y73" s="179"/>
      <c r="Z73" s="179"/>
      <c r="AA73" s="179"/>
    </row>
    <row r="74">
      <c r="A74" s="179"/>
      <c r="B74" s="179"/>
      <c r="C74" s="179"/>
      <c r="D74" s="189"/>
      <c r="E74" s="199"/>
      <c r="F74" s="199"/>
      <c r="G74" s="199"/>
      <c r="H74" s="199"/>
      <c r="I74" s="196"/>
      <c r="J74" s="205"/>
      <c r="K74" s="189"/>
      <c r="L74" s="199"/>
      <c r="M74" s="179"/>
      <c r="N74" s="179"/>
      <c r="O74" s="179"/>
      <c r="P74" s="179"/>
      <c r="Q74" s="196"/>
      <c r="R74" s="179"/>
      <c r="S74" s="179"/>
      <c r="T74" s="179"/>
      <c r="U74" s="179"/>
      <c r="V74" s="179"/>
      <c r="W74" s="179"/>
      <c r="X74" s="179"/>
      <c r="Y74" s="179"/>
      <c r="Z74" s="179"/>
      <c r="AA74" s="179"/>
    </row>
    <row r="75">
      <c r="A75" s="179"/>
      <c r="B75" s="179"/>
      <c r="C75" s="179"/>
      <c r="D75" s="189"/>
      <c r="E75" s="199"/>
      <c r="F75" s="199"/>
      <c r="G75" s="199"/>
      <c r="H75" s="199"/>
      <c r="I75" s="196"/>
      <c r="J75" s="205"/>
      <c r="K75" s="189"/>
      <c r="L75" s="199"/>
      <c r="M75" s="179"/>
      <c r="N75" s="179"/>
      <c r="O75" s="179"/>
      <c r="P75" s="179"/>
      <c r="Q75" s="196"/>
      <c r="R75" s="179"/>
      <c r="S75" s="179"/>
      <c r="T75" s="179"/>
      <c r="U75" s="179"/>
      <c r="V75" s="179"/>
      <c r="W75" s="179"/>
      <c r="X75" s="179"/>
      <c r="Y75" s="179"/>
      <c r="Z75" s="179"/>
      <c r="AA75" s="179"/>
    </row>
    <row r="76">
      <c r="A76" s="179"/>
      <c r="B76" s="179"/>
      <c r="C76" s="179"/>
      <c r="D76" s="189"/>
      <c r="E76" s="199"/>
      <c r="F76" s="199"/>
      <c r="G76" s="199"/>
      <c r="H76" s="199"/>
      <c r="I76" s="196"/>
      <c r="J76" s="205"/>
      <c r="K76" s="189"/>
      <c r="L76" s="199"/>
      <c r="M76" s="179"/>
      <c r="N76" s="179"/>
      <c r="O76" s="179"/>
      <c r="P76" s="179"/>
      <c r="Q76" s="196"/>
      <c r="R76" s="179"/>
      <c r="S76" s="179"/>
      <c r="T76" s="179"/>
      <c r="U76" s="179"/>
      <c r="V76" s="179"/>
      <c r="W76" s="179"/>
      <c r="X76" s="179"/>
      <c r="Y76" s="179"/>
      <c r="Z76" s="179"/>
      <c r="AA76" s="179"/>
    </row>
    <row r="77">
      <c r="A77" s="179"/>
      <c r="B77" s="179"/>
      <c r="C77" s="179"/>
      <c r="D77" s="189"/>
      <c r="E77" s="199"/>
      <c r="F77" s="199"/>
      <c r="G77" s="199"/>
      <c r="H77" s="199"/>
      <c r="I77" s="196"/>
      <c r="J77" s="205"/>
      <c r="K77" s="189"/>
      <c r="L77" s="199"/>
      <c r="M77" s="179"/>
      <c r="N77" s="179"/>
      <c r="O77" s="179"/>
      <c r="P77" s="179"/>
      <c r="Q77" s="196"/>
      <c r="R77" s="179"/>
      <c r="S77" s="179"/>
      <c r="T77" s="179"/>
      <c r="U77" s="179"/>
      <c r="V77" s="179"/>
      <c r="W77" s="179"/>
      <c r="X77" s="179"/>
      <c r="Y77" s="179"/>
      <c r="Z77" s="179"/>
      <c r="AA77" s="179"/>
    </row>
    <row r="78">
      <c r="A78" s="179"/>
      <c r="B78" s="179"/>
      <c r="C78" s="179"/>
      <c r="D78" s="189"/>
      <c r="E78" s="199"/>
      <c r="F78" s="199"/>
      <c r="G78" s="199"/>
      <c r="H78" s="199"/>
      <c r="I78" s="196"/>
      <c r="J78" s="205"/>
      <c r="K78" s="189"/>
      <c r="L78" s="199"/>
      <c r="M78" s="179"/>
      <c r="N78" s="179"/>
      <c r="O78" s="179"/>
      <c r="P78" s="179"/>
      <c r="Q78" s="196"/>
      <c r="R78" s="179"/>
      <c r="S78" s="179"/>
      <c r="T78" s="179"/>
      <c r="U78" s="179"/>
      <c r="V78" s="179"/>
      <c r="W78" s="179"/>
      <c r="X78" s="179"/>
      <c r="Y78" s="179"/>
      <c r="Z78" s="179"/>
      <c r="AA78" s="179"/>
    </row>
    <row r="79">
      <c r="A79" s="179"/>
      <c r="B79" s="179"/>
      <c r="C79" s="179"/>
      <c r="D79" s="189"/>
      <c r="E79" s="199"/>
      <c r="F79" s="199"/>
      <c r="G79" s="199"/>
      <c r="H79" s="199"/>
      <c r="I79" s="196"/>
      <c r="J79" s="205"/>
      <c r="K79" s="189"/>
      <c r="L79" s="199"/>
      <c r="M79" s="179"/>
      <c r="N79" s="179"/>
      <c r="O79" s="179"/>
      <c r="P79" s="179"/>
      <c r="Q79" s="196"/>
      <c r="R79" s="179"/>
      <c r="S79" s="179"/>
      <c r="T79" s="179"/>
      <c r="U79" s="179"/>
      <c r="V79" s="179"/>
      <c r="W79" s="179"/>
      <c r="X79" s="179"/>
      <c r="Y79" s="179"/>
      <c r="Z79" s="179"/>
      <c r="AA79" s="179"/>
    </row>
    <row r="80">
      <c r="A80" s="179"/>
      <c r="B80" s="179"/>
      <c r="C80" s="179"/>
      <c r="D80" s="189"/>
      <c r="E80" s="199"/>
      <c r="F80" s="199"/>
      <c r="G80" s="199"/>
      <c r="H80" s="199"/>
      <c r="I80" s="196"/>
      <c r="J80" s="205"/>
      <c r="K80" s="189"/>
      <c r="L80" s="199"/>
      <c r="M80" s="179"/>
      <c r="N80" s="179"/>
      <c r="O80" s="179"/>
      <c r="P80" s="179"/>
      <c r="Q80" s="196"/>
      <c r="R80" s="179"/>
      <c r="S80" s="179"/>
      <c r="T80" s="179"/>
      <c r="U80" s="179"/>
      <c r="V80" s="179"/>
      <c r="W80" s="179"/>
      <c r="X80" s="179"/>
      <c r="Y80" s="179"/>
      <c r="Z80" s="179"/>
      <c r="AA80" s="179"/>
    </row>
    <row r="81">
      <c r="A81" s="179"/>
      <c r="B81" s="179"/>
      <c r="C81" s="179"/>
      <c r="D81" s="189"/>
      <c r="E81" s="199"/>
      <c r="F81" s="199"/>
      <c r="G81" s="199"/>
      <c r="H81" s="199"/>
      <c r="I81" s="196"/>
      <c r="J81" s="205"/>
      <c r="K81" s="189"/>
      <c r="L81" s="199"/>
      <c r="M81" s="179"/>
      <c r="N81" s="179"/>
      <c r="O81" s="179"/>
      <c r="P81" s="179"/>
      <c r="Q81" s="196"/>
      <c r="R81" s="179"/>
      <c r="S81" s="179"/>
      <c r="T81" s="179"/>
      <c r="U81" s="179"/>
      <c r="V81" s="179"/>
      <c r="W81" s="179"/>
      <c r="X81" s="179"/>
      <c r="Y81" s="179"/>
      <c r="Z81" s="179"/>
      <c r="AA81" s="179"/>
    </row>
    <row r="82">
      <c r="A82" s="179"/>
      <c r="B82" s="179"/>
      <c r="C82" s="179"/>
      <c r="D82" s="189"/>
      <c r="E82" s="199"/>
      <c r="F82" s="199"/>
      <c r="G82" s="199"/>
      <c r="H82" s="199"/>
      <c r="I82" s="196"/>
      <c r="J82" s="205"/>
      <c r="K82" s="189"/>
      <c r="L82" s="199"/>
      <c r="M82" s="179"/>
      <c r="N82" s="179"/>
      <c r="O82" s="179"/>
      <c r="P82" s="179"/>
      <c r="Q82" s="196"/>
      <c r="R82" s="179"/>
      <c r="S82" s="179"/>
      <c r="T82" s="179"/>
      <c r="U82" s="179"/>
      <c r="V82" s="179"/>
      <c r="W82" s="179"/>
      <c r="X82" s="179"/>
      <c r="Y82" s="179"/>
      <c r="Z82" s="179"/>
      <c r="AA82" s="179"/>
    </row>
    <row r="83">
      <c r="A83" s="179"/>
      <c r="B83" s="179"/>
      <c r="C83" s="179"/>
      <c r="D83" s="189"/>
      <c r="E83" s="199"/>
      <c r="F83" s="199"/>
      <c r="G83" s="199"/>
      <c r="H83" s="199"/>
      <c r="I83" s="196"/>
      <c r="J83" s="205"/>
      <c r="K83" s="189"/>
      <c r="L83" s="199"/>
      <c r="M83" s="179"/>
      <c r="N83" s="179"/>
      <c r="O83" s="179"/>
      <c r="P83" s="179"/>
      <c r="Q83" s="196"/>
      <c r="R83" s="179"/>
      <c r="S83" s="179"/>
      <c r="T83" s="179"/>
      <c r="U83" s="179"/>
      <c r="V83" s="179"/>
      <c r="W83" s="179"/>
      <c r="X83" s="179"/>
      <c r="Y83" s="179"/>
      <c r="Z83" s="179"/>
      <c r="AA83" s="179"/>
    </row>
    <row r="84">
      <c r="A84" s="201"/>
      <c r="B84" s="179"/>
      <c r="C84" s="179"/>
      <c r="D84" s="189"/>
      <c r="E84" s="199"/>
      <c r="F84" s="199"/>
      <c r="G84" s="199"/>
      <c r="H84" s="199"/>
      <c r="I84" s="196"/>
      <c r="J84" s="205"/>
      <c r="K84" s="189"/>
      <c r="L84" s="199"/>
      <c r="M84" s="179"/>
      <c r="N84" s="179"/>
      <c r="O84" s="179"/>
      <c r="P84" s="179"/>
      <c r="Q84" s="196"/>
      <c r="R84" s="179"/>
      <c r="S84" s="179"/>
      <c r="T84" s="179"/>
      <c r="U84" s="179"/>
      <c r="V84" s="179"/>
      <c r="W84" s="179"/>
      <c r="X84" s="179"/>
      <c r="Y84" s="179"/>
      <c r="Z84" s="179"/>
      <c r="AA84" s="179"/>
    </row>
    <row r="85">
      <c r="A85" s="201"/>
      <c r="B85" s="179"/>
      <c r="C85" s="179"/>
      <c r="D85" s="189"/>
      <c r="E85" s="199"/>
      <c r="F85" s="199"/>
      <c r="G85" s="199"/>
      <c r="H85" s="199"/>
      <c r="I85" s="196"/>
      <c r="J85" s="205"/>
      <c r="K85" s="189"/>
      <c r="L85" s="199"/>
      <c r="M85" s="179"/>
      <c r="N85" s="179"/>
      <c r="O85" s="179"/>
      <c r="P85" s="179"/>
      <c r="Q85" s="196"/>
      <c r="R85" s="179"/>
      <c r="S85" s="179"/>
      <c r="T85" s="179"/>
      <c r="U85" s="179"/>
      <c r="V85" s="179"/>
      <c r="W85" s="179"/>
      <c r="X85" s="179"/>
      <c r="Y85" s="179"/>
      <c r="Z85" s="179"/>
      <c r="AA85" s="179"/>
    </row>
    <row r="86">
      <c r="A86" s="201"/>
      <c r="B86" s="179"/>
      <c r="C86" s="179"/>
      <c r="D86" s="189"/>
      <c r="E86" s="199"/>
      <c r="F86" s="199"/>
      <c r="G86" s="199"/>
      <c r="H86" s="199"/>
      <c r="I86" s="196"/>
      <c r="J86" s="205"/>
      <c r="K86" s="189"/>
      <c r="L86" s="199"/>
      <c r="M86" s="179"/>
      <c r="N86" s="179"/>
      <c r="O86" s="179"/>
      <c r="P86" s="179"/>
      <c r="Q86" s="196"/>
      <c r="R86" s="179"/>
      <c r="S86" s="179"/>
      <c r="T86" s="179"/>
      <c r="U86" s="179"/>
      <c r="V86" s="179"/>
      <c r="W86" s="179"/>
      <c r="X86" s="179"/>
      <c r="Y86" s="179"/>
      <c r="Z86" s="179"/>
      <c r="AA86" s="179"/>
    </row>
    <row r="87">
      <c r="A87" s="201"/>
      <c r="B87" s="179"/>
      <c r="C87" s="179"/>
      <c r="D87" s="189"/>
      <c r="E87" s="199"/>
      <c r="F87" s="199"/>
      <c r="G87" s="199"/>
      <c r="H87" s="199"/>
      <c r="I87" s="196"/>
      <c r="J87" s="205"/>
      <c r="K87" s="189"/>
      <c r="L87" s="199"/>
      <c r="M87" s="179"/>
      <c r="N87" s="179"/>
      <c r="O87" s="179"/>
      <c r="P87" s="179"/>
      <c r="Q87" s="196"/>
      <c r="R87" s="179"/>
      <c r="S87" s="179"/>
      <c r="T87" s="179"/>
      <c r="U87" s="179"/>
      <c r="V87" s="179"/>
      <c r="W87" s="179"/>
      <c r="X87" s="179"/>
      <c r="Y87" s="179"/>
      <c r="Z87" s="179"/>
      <c r="AA87" s="179"/>
    </row>
    <row r="88">
      <c r="A88" s="201"/>
      <c r="B88" s="179"/>
      <c r="C88" s="179"/>
      <c r="D88" s="189"/>
      <c r="E88" s="199"/>
      <c r="F88" s="199"/>
      <c r="G88" s="199"/>
      <c r="H88" s="199"/>
      <c r="I88" s="196"/>
      <c r="J88" s="205"/>
      <c r="K88" s="189"/>
      <c r="L88" s="199"/>
      <c r="M88" s="179"/>
      <c r="N88" s="179"/>
      <c r="O88" s="179"/>
      <c r="P88" s="179"/>
      <c r="Q88" s="196"/>
      <c r="R88" s="179"/>
      <c r="S88" s="179"/>
      <c r="T88" s="179"/>
      <c r="U88" s="179"/>
      <c r="V88" s="179"/>
      <c r="W88" s="179"/>
      <c r="X88" s="179"/>
      <c r="Y88" s="179"/>
      <c r="Z88" s="179"/>
      <c r="AA88" s="179"/>
    </row>
    <row r="89">
      <c r="A89" s="201"/>
      <c r="B89" s="179"/>
      <c r="C89" s="179"/>
      <c r="D89" s="189"/>
      <c r="E89" s="199"/>
      <c r="F89" s="199"/>
      <c r="G89" s="199"/>
      <c r="H89" s="199"/>
      <c r="I89" s="196"/>
      <c r="J89" s="205"/>
      <c r="K89" s="189"/>
      <c r="L89" s="199"/>
      <c r="M89" s="179"/>
      <c r="N89" s="179"/>
      <c r="O89" s="179"/>
      <c r="P89" s="179"/>
      <c r="Q89" s="196"/>
      <c r="R89" s="179"/>
      <c r="S89" s="179"/>
      <c r="T89" s="179"/>
      <c r="U89" s="179"/>
      <c r="V89" s="179"/>
      <c r="W89" s="179"/>
      <c r="X89" s="179"/>
      <c r="Y89" s="179"/>
      <c r="Z89" s="179"/>
      <c r="AA89" s="179"/>
    </row>
    <row r="90">
      <c r="A90" s="201"/>
      <c r="B90" s="179"/>
      <c r="C90" s="179"/>
      <c r="D90" s="189"/>
      <c r="E90" s="199"/>
      <c r="F90" s="199"/>
      <c r="G90" s="199"/>
      <c r="H90" s="199"/>
      <c r="I90" s="196"/>
      <c r="J90" s="205"/>
      <c r="K90" s="189"/>
      <c r="L90" s="199"/>
      <c r="M90" s="179"/>
      <c r="N90" s="179"/>
      <c r="O90" s="179"/>
      <c r="P90" s="179"/>
      <c r="Q90" s="196"/>
      <c r="R90" s="179"/>
      <c r="S90" s="179"/>
      <c r="T90" s="179"/>
      <c r="U90" s="179"/>
      <c r="V90" s="179"/>
      <c r="W90" s="179"/>
      <c r="X90" s="179"/>
      <c r="Y90" s="179"/>
      <c r="Z90" s="179"/>
      <c r="AA90" s="179"/>
    </row>
    <row r="91">
      <c r="A91" s="201"/>
      <c r="B91" s="179"/>
      <c r="C91" s="179"/>
      <c r="D91" s="189"/>
      <c r="E91" s="199"/>
      <c r="F91" s="199"/>
      <c r="G91" s="199"/>
      <c r="H91" s="199"/>
      <c r="I91" s="196"/>
      <c r="J91" s="205"/>
      <c r="K91" s="189"/>
      <c r="L91" s="199"/>
      <c r="M91" s="179"/>
      <c r="N91" s="179"/>
      <c r="O91" s="179"/>
      <c r="P91" s="179"/>
      <c r="Q91" s="196"/>
      <c r="R91" s="179"/>
      <c r="S91" s="179"/>
      <c r="T91" s="179"/>
      <c r="U91" s="179"/>
      <c r="V91" s="179"/>
      <c r="W91" s="179"/>
      <c r="X91" s="179"/>
      <c r="Y91" s="179"/>
      <c r="Z91" s="179"/>
      <c r="AA91" s="179"/>
    </row>
    <row r="92">
      <c r="A92" s="201"/>
      <c r="B92" s="179"/>
      <c r="C92" s="179"/>
      <c r="D92" s="189"/>
      <c r="E92" s="199"/>
      <c r="F92" s="199"/>
      <c r="G92" s="199"/>
      <c r="H92" s="199"/>
      <c r="I92" s="196"/>
      <c r="J92" s="205"/>
      <c r="K92" s="189"/>
      <c r="L92" s="199"/>
      <c r="M92" s="179"/>
      <c r="N92" s="179"/>
      <c r="O92" s="179"/>
      <c r="P92" s="179"/>
      <c r="Q92" s="196"/>
      <c r="R92" s="179"/>
      <c r="S92" s="179"/>
      <c r="T92" s="179"/>
      <c r="U92" s="179"/>
      <c r="V92" s="179"/>
      <c r="W92" s="179"/>
      <c r="X92" s="179"/>
      <c r="Y92" s="179"/>
      <c r="Z92" s="179"/>
      <c r="AA92" s="179"/>
    </row>
    <row r="93">
      <c r="A93" s="179"/>
      <c r="B93" s="179"/>
      <c r="C93" s="179"/>
      <c r="D93" s="189"/>
      <c r="E93" s="199"/>
      <c r="F93" s="199"/>
      <c r="G93" s="199"/>
      <c r="H93" s="199"/>
      <c r="I93" s="196"/>
      <c r="J93" s="205"/>
      <c r="K93" s="189"/>
      <c r="L93" s="199"/>
      <c r="M93" s="179"/>
      <c r="N93" s="179"/>
      <c r="O93" s="179"/>
      <c r="P93" s="179"/>
      <c r="Q93" s="196"/>
      <c r="R93" s="179"/>
      <c r="S93" s="179"/>
      <c r="T93" s="179"/>
      <c r="U93" s="179"/>
      <c r="V93" s="179"/>
      <c r="W93" s="179"/>
      <c r="X93" s="179"/>
      <c r="Y93" s="179"/>
      <c r="Z93" s="179"/>
      <c r="AA93" s="179"/>
    </row>
    <row r="94">
      <c r="A94" s="179"/>
      <c r="B94" s="179"/>
      <c r="C94" s="179"/>
      <c r="D94" s="189"/>
      <c r="E94" s="199"/>
      <c r="F94" s="199"/>
      <c r="G94" s="199"/>
      <c r="H94" s="199"/>
      <c r="I94" s="196"/>
      <c r="J94" s="205"/>
      <c r="K94" s="189"/>
      <c r="L94" s="199"/>
      <c r="M94" s="179"/>
      <c r="N94" s="179"/>
      <c r="O94" s="179"/>
      <c r="P94" s="179"/>
      <c r="Q94" s="196"/>
      <c r="R94" s="179"/>
      <c r="S94" s="179"/>
      <c r="T94" s="179"/>
      <c r="U94" s="179"/>
      <c r="V94" s="179"/>
      <c r="W94" s="179"/>
      <c r="X94" s="179"/>
      <c r="Y94" s="179"/>
      <c r="Z94" s="179"/>
      <c r="AA94" s="179"/>
    </row>
    <row r="95">
      <c r="A95" s="179"/>
      <c r="B95" s="179"/>
      <c r="C95" s="179"/>
      <c r="D95" s="189"/>
      <c r="E95" s="199"/>
      <c r="F95" s="199"/>
      <c r="G95" s="199"/>
      <c r="H95" s="199"/>
      <c r="I95" s="196"/>
      <c r="J95" s="205"/>
      <c r="K95" s="189"/>
      <c r="L95" s="199"/>
      <c r="M95" s="179"/>
      <c r="N95" s="179"/>
      <c r="O95" s="179"/>
      <c r="P95" s="179"/>
      <c r="Q95" s="196"/>
      <c r="R95" s="179"/>
      <c r="S95" s="179"/>
      <c r="T95" s="179"/>
      <c r="U95" s="179"/>
      <c r="V95" s="179"/>
      <c r="W95" s="179"/>
      <c r="X95" s="179"/>
      <c r="Y95" s="179"/>
      <c r="Z95" s="179"/>
      <c r="AA95" s="179"/>
    </row>
    <row r="96">
      <c r="A96" s="179"/>
      <c r="B96" s="179"/>
      <c r="C96" s="179"/>
      <c r="D96" s="189"/>
      <c r="E96" s="199"/>
      <c r="F96" s="199"/>
      <c r="G96" s="199"/>
      <c r="H96" s="199"/>
      <c r="I96" s="196"/>
      <c r="J96" s="205"/>
      <c r="K96" s="189"/>
      <c r="L96" s="199"/>
      <c r="M96" s="179"/>
      <c r="N96" s="179"/>
      <c r="O96" s="179"/>
      <c r="P96" s="179"/>
      <c r="Q96" s="196"/>
      <c r="R96" s="179"/>
      <c r="S96" s="179"/>
      <c r="T96" s="179"/>
      <c r="U96" s="179"/>
      <c r="V96" s="179"/>
      <c r="W96" s="179"/>
      <c r="X96" s="179"/>
      <c r="Y96" s="179"/>
      <c r="Z96" s="179"/>
      <c r="AA96" s="179"/>
    </row>
    <row r="97">
      <c r="A97" s="179"/>
      <c r="B97" s="179"/>
      <c r="C97" s="179"/>
      <c r="D97" s="189"/>
      <c r="E97" s="199"/>
      <c r="F97" s="199"/>
      <c r="G97" s="199"/>
      <c r="H97" s="199"/>
      <c r="I97" s="196"/>
      <c r="J97" s="205"/>
      <c r="K97" s="189"/>
      <c r="L97" s="199"/>
      <c r="M97" s="179"/>
      <c r="N97" s="179"/>
      <c r="O97" s="179"/>
      <c r="P97" s="179"/>
      <c r="Q97" s="196"/>
      <c r="R97" s="179"/>
      <c r="S97" s="179"/>
      <c r="T97" s="179"/>
      <c r="U97" s="179"/>
      <c r="V97" s="179"/>
      <c r="W97" s="179"/>
      <c r="X97" s="179"/>
      <c r="Y97" s="179"/>
      <c r="Z97" s="179"/>
      <c r="AA97" s="179"/>
    </row>
    <row r="98">
      <c r="A98" s="179"/>
      <c r="B98" s="179"/>
      <c r="C98" s="179"/>
      <c r="D98" s="189"/>
      <c r="E98" s="199"/>
      <c r="F98" s="199"/>
      <c r="G98" s="199"/>
      <c r="H98" s="199"/>
      <c r="I98" s="196"/>
      <c r="J98" s="205"/>
      <c r="K98" s="189"/>
      <c r="L98" s="199"/>
      <c r="M98" s="179"/>
      <c r="N98" s="179"/>
      <c r="O98" s="179"/>
      <c r="P98" s="179"/>
      <c r="Q98" s="196"/>
      <c r="R98" s="179"/>
      <c r="S98" s="179"/>
      <c r="T98" s="179"/>
      <c r="U98" s="179"/>
      <c r="V98" s="179"/>
      <c r="W98" s="179"/>
      <c r="X98" s="179"/>
      <c r="Y98" s="179"/>
      <c r="Z98" s="179"/>
      <c r="AA98" s="179"/>
    </row>
    <row r="99">
      <c r="A99" s="179"/>
      <c r="B99" s="179"/>
      <c r="C99" s="179"/>
      <c r="D99" s="189"/>
      <c r="E99" s="199"/>
      <c r="F99" s="199"/>
      <c r="G99" s="199"/>
      <c r="H99" s="199"/>
      <c r="I99" s="196"/>
      <c r="J99" s="205"/>
      <c r="K99" s="189"/>
      <c r="L99" s="199"/>
      <c r="M99" s="179"/>
      <c r="N99" s="179"/>
      <c r="O99" s="179"/>
      <c r="P99" s="179"/>
      <c r="Q99" s="196"/>
      <c r="R99" s="179"/>
      <c r="S99" s="179"/>
      <c r="T99" s="179"/>
      <c r="U99" s="179"/>
      <c r="V99" s="179"/>
      <c r="W99" s="179"/>
      <c r="X99" s="179"/>
      <c r="Y99" s="179"/>
      <c r="Z99" s="179"/>
      <c r="AA99" s="179"/>
    </row>
    <row r="100">
      <c r="A100" s="179"/>
      <c r="B100" s="179"/>
      <c r="C100" s="179"/>
      <c r="D100" s="189"/>
      <c r="E100" s="199"/>
      <c r="F100" s="199"/>
      <c r="G100" s="199"/>
      <c r="H100" s="199"/>
      <c r="I100" s="196"/>
      <c r="J100" s="205"/>
      <c r="K100" s="189"/>
      <c r="L100" s="199"/>
      <c r="M100" s="179"/>
      <c r="N100" s="179"/>
      <c r="O100" s="179"/>
      <c r="P100" s="179"/>
      <c r="Q100" s="196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</row>
    <row r="101">
      <c r="A101" s="179"/>
      <c r="B101" s="179"/>
      <c r="C101" s="179"/>
      <c r="D101" s="189"/>
      <c r="E101" s="199"/>
      <c r="F101" s="199"/>
      <c r="G101" s="199"/>
      <c r="H101" s="199"/>
      <c r="I101" s="196"/>
      <c r="J101" s="205"/>
      <c r="K101" s="189"/>
      <c r="L101" s="199"/>
      <c r="M101" s="179"/>
      <c r="N101" s="179"/>
      <c r="O101" s="179"/>
      <c r="P101" s="179"/>
      <c r="Q101" s="196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</row>
    <row r="102">
      <c r="A102" s="179"/>
      <c r="B102" s="179"/>
      <c r="C102" s="179"/>
      <c r="D102" s="189"/>
      <c r="E102" s="199"/>
      <c r="F102" s="199"/>
      <c r="G102" s="199"/>
      <c r="H102" s="199"/>
      <c r="I102" s="196"/>
      <c r="J102" s="205"/>
      <c r="K102" s="189"/>
      <c r="L102" s="199"/>
      <c r="M102" s="179"/>
      <c r="N102" s="179"/>
      <c r="O102" s="179"/>
      <c r="P102" s="179"/>
      <c r="Q102" s="196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</row>
    <row r="103">
      <c r="A103" s="179"/>
      <c r="B103" s="179"/>
      <c r="C103" s="179"/>
      <c r="D103" s="189"/>
      <c r="E103" s="199"/>
      <c r="F103" s="199"/>
      <c r="G103" s="199"/>
      <c r="H103" s="199"/>
      <c r="I103" s="196"/>
      <c r="J103" s="205"/>
      <c r="K103" s="189"/>
      <c r="L103" s="199"/>
      <c r="M103" s="179"/>
      <c r="N103" s="179"/>
      <c r="O103" s="179"/>
      <c r="P103" s="179"/>
      <c r="Q103" s="196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</row>
    <row r="104">
      <c r="A104" s="179"/>
      <c r="B104" s="179"/>
      <c r="C104" s="179"/>
      <c r="D104" s="189"/>
      <c r="E104" s="199"/>
      <c r="F104" s="199"/>
      <c r="G104" s="199"/>
      <c r="H104" s="199"/>
      <c r="I104" s="196"/>
      <c r="J104" s="205"/>
      <c r="K104" s="189"/>
      <c r="L104" s="199"/>
      <c r="M104" s="179"/>
      <c r="N104" s="179"/>
      <c r="O104" s="179"/>
      <c r="P104" s="179"/>
      <c r="Q104" s="196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</row>
    <row r="105">
      <c r="A105" s="179"/>
      <c r="B105" s="179"/>
      <c r="C105" s="179"/>
      <c r="D105" s="189"/>
      <c r="E105" s="199"/>
      <c r="F105" s="199"/>
      <c r="G105" s="199"/>
      <c r="H105" s="199"/>
      <c r="I105" s="196"/>
      <c r="J105" s="205"/>
      <c r="K105" s="189"/>
      <c r="L105" s="199"/>
      <c r="M105" s="179"/>
      <c r="N105" s="179"/>
      <c r="O105" s="179"/>
      <c r="P105" s="179"/>
      <c r="Q105" s="196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</row>
    <row r="106">
      <c r="A106" s="179"/>
      <c r="B106" s="179"/>
      <c r="C106" s="179"/>
      <c r="D106" s="189"/>
      <c r="E106" s="199"/>
      <c r="F106" s="199"/>
      <c r="G106" s="199"/>
      <c r="H106" s="199"/>
      <c r="I106" s="196"/>
      <c r="J106" s="205"/>
      <c r="K106" s="189"/>
      <c r="L106" s="199"/>
      <c r="M106" s="179"/>
      <c r="N106" s="179"/>
      <c r="O106" s="179"/>
      <c r="P106" s="179"/>
      <c r="Q106" s="196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</row>
    <row r="107">
      <c r="A107" s="179"/>
      <c r="B107" s="179"/>
      <c r="C107" s="179"/>
      <c r="D107" s="189"/>
      <c r="E107" s="199"/>
      <c r="F107" s="199"/>
      <c r="G107" s="199"/>
      <c r="H107" s="199"/>
      <c r="I107" s="196"/>
      <c r="J107" s="205"/>
      <c r="K107" s="189"/>
      <c r="L107" s="199"/>
      <c r="M107" s="179"/>
      <c r="N107" s="179"/>
      <c r="O107" s="179"/>
      <c r="P107" s="179"/>
      <c r="Q107" s="196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</row>
    <row r="108">
      <c r="A108" s="179"/>
      <c r="B108" s="179"/>
      <c r="C108" s="179"/>
      <c r="D108" s="189"/>
      <c r="E108" s="199"/>
      <c r="F108" s="199"/>
      <c r="G108" s="199"/>
      <c r="H108" s="199"/>
      <c r="I108" s="196"/>
      <c r="J108" s="205"/>
      <c r="K108" s="189"/>
      <c r="L108" s="199"/>
      <c r="M108" s="179"/>
      <c r="N108" s="179"/>
      <c r="O108" s="179"/>
      <c r="P108" s="179"/>
      <c r="Q108" s="196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</row>
    <row r="109">
      <c r="A109" s="179"/>
      <c r="B109" s="179"/>
      <c r="C109" s="179"/>
      <c r="D109" s="189"/>
      <c r="E109" s="199"/>
      <c r="F109" s="199"/>
      <c r="G109" s="199"/>
      <c r="H109" s="199"/>
      <c r="I109" s="196"/>
      <c r="J109" s="205"/>
      <c r="K109" s="189"/>
      <c r="L109" s="199"/>
      <c r="M109" s="179"/>
      <c r="N109" s="179"/>
      <c r="O109" s="179"/>
      <c r="P109" s="179"/>
      <c r="Q109" s="196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</row>
    <row r="110">
      <c r="A110" s="179"/>
      <c r="B110" s="179"/>
      <c r="C110" s="179"/>
      <c r="D110" s="189"/>
      <c r="E110" s="199"/>
      <c r="F110" s="199"/>
      <c r="G110" s="199"/>
      <c r="H110" s="199"/>
      <c r="I110" s="196"/>
      <c r="J110" s="205"/>
      <c r="K110" s="189"/>
      <c r="L110" s="199"/>
      <c r="M110" s="179"/>
      <c r="N110" s="179"/>
      <c r="O110" s="179"/>
      <c r="P110" s="179"/>
      <c r="Q110" s="196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</row>
    <row r="111">
      <c r="A111" s="179"/>
      <c r="B111" s="179"/>
      <c r="C111" s="179"/>
      <c r="D111" s="189"/>
      <c r="E111" s="199"/>
      <c r="F111" s="199"/>
      <c r="G111" s="199"/>
      <c r="H111" s="199"/>
      <c r="I111" s="196"/>
      <c r="J111" s="205"/>
      <c r="K111" s="189"/>
      <c r="L111" s="199"/>
      <c r="M111" s="179"/>
      <c r="N111" s="179"/>
      <c r="O111" s="179"/>
      <c r="P111" s="179"/>
      <c r="Q111" s="196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</row>
    <row r="112">
      <c r="A112" s="179"/>
      <c r="B112" s="179"/>
      <c r="C112" s="179"/>
      <c r="D112" s="189"/>
      <c r="E112" s="199"/>
      <c r="F112" s="199"/>
      <c r="G112" s="199"/>
      <c r="H112" s="199"/>
      <c r="I112" s="196"/>
      <c r="J112" s="205"/>
      <c r="K112" s="189"/>
      <c r="L112" s="199"/>
      <c r="M112" s="179"/>
      <c r="N112" s="179"/>
      <c r="O112" s="179"/>
      <c r="P112" s="179"/>
      <c r="Q112" s="196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</row>
    <row r="113">
      <c r="A113" s="179"/>
      <c r="B113" s="179"/>
      <c r="C113" s="179"/>
      <c r="D113" s="189"/>
      <c r="E113" s="199"/>
      <c r="F113" s="199"/>
      <c r="G113" s="199"/>
      <c r="H113" s="199"/>
      <c r="I113" s="196"/>
      <c r="J113" s="205"/>
      <c r="K113" s="189"/>
      <c r="L113" s="199"/>
      <c r="M113" s="179"/>
      <c r="N113" s="179"/>
      <c r="O113" s="179"/>
      <c r="P113" s="179"/>
      <c r="Q113" s="196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</row>
    <row r="114">
      <c r="A114" s="179"/>
      <c r="B114" s="179"/>
      <c r="C114" s="179"/>
      <c r="D114" s="189"/>
      <c r="E114" s="199"/>
      <c r="F114" s="199"/>
      <c r="G114" s="199"/>
      <c r="H114" s="199"/>
      <c r="I114" s="196"/>
      <c r="J114" s="205"/>
      <c r="K114" s="189"/>
      <c r="L114" s="199"/>
      <c r="M114" s="179"/>
      <c r="N114" s="179"/>
      <c r="O114" s="179"/>
      <c r="P114" s="179"/>
      <c r="Q114" s="196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</row>
    <row r="115">
      <c r="A115" s="179"/>
      <c r="B115" s="179"/>
      <c r="C115" s="179"/>
      <c r="D115" s="189"/>
      <c r="E115" s="199"/>
      <c r="F115" s="199"/>
      <c r="G115" s="199"/>
      <c r="H115" s="199"/>
      <c r="I115" s="196"/>
      <c r="J115" s="205"/>
      <c r="K115" s="189"/>
      <c r="L115" s="199"/>
      <c r="M115" s="179"/>
      <c r="N115" s="179"/>
      <c r="O115" s="179"/>
      <c r="P115" s="179"/>
      <c r="Q115" s="196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</row>
    <row r="116">
      <c r="A116" s="179"/>
      <c r="B116" s="179"/>
      <c r="C116" s="179"/>
      <c r="D116" s="189"/>
      <c r="E116" s="199"/>
      <c r="F116" s="199"/>
      <c r="G116" s="199"/>
      <c r="H116" s="199"/>
      <c r="I116" s="196"/>
      <c r="J116" s="205"/>
      <c r="K116" s="189"/>
      <c r="L116" s="199"/>
      <c r="M116" s="179"/>
      <c r="N116" s="179"/>
      <c r="O116" s="179"/>
      <c r="P116" s="179"/>
      <c r="Q116" s="196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</row>
    <row r="117">
      <c r="A117" s="179"/>
      <c r="B117" s="179"/>
      <c r="C117" s="179"/>
      <c r="D117" s="189"/>
      <c r="E117" s="199"/>
      <c r="F117" s="199"/>
      <c r="G117" s="199"/>
      <c r="H117" s="199"/>
      <c r="I117" s="196"/>
      <c r="J117" s="205"/>
      <c r="K117" s="189"/>
      <c r="L117" s="199"/>
      <c r="M117" s="179"/>
      <c r="N117" s="179"/>
      <c r="O117" s="179"/>
      <c r="P117" s="179"/>
      <c r="Q117" s="196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</row>
    <row r="118">
      <c r="A118" s="179"/>
      <c r="B118" s="179"/>
      <c r="C118" s="179"/>
      <c r="D118" s="189"/>
      <c r="E118" s="199"/>
      <c r="F118" s="199"/>
      <c r="G118" s="199"/>
      <c r="H118" s="199"/>
      <c r="I118" s="196"/>
      <c r="J118" s="205"/>
      <c r="K118" s="189"/>
      <c r="L118" s="199"/>
      <c r="M118" s="179"/>
      <c r="N118" s="179"/>
      <c r="O118" s="179"/>
      <c r="P118" s="179"/>
      <c r="Q118" s="196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</row>
    <row r="119">
      <c r="A119" s="179"/>
      <c r="B119" s="179"/>
      <c r="C119" s="179"/>
      <c r="D119" s="189"/>
      <c r="E119" s="199"/>
      <c r="F119" s="199"/>
      <c r="G119" s="199"/>
      <c r="H119" s="199"/>
      <c r="I119" s="196"/>
      <c r="J119" s="205"/>
      <c r="K119" s="189"/>
      <c r="L119" s="199"/>
      <c r="M119" s="179"/>
      <c r="N119" s="179"/>
      <c r="O119" s="179"/>
      <c r="P119" s="179"/>
      <c r="Q119" s="196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</row>
    <row r="120">
      <c r="A120" s="179"/>
      <c r="B120" s="179"/>
      <c r="C120" s="179"/>
      <c r="D120" s="189"/>
      <c r="E120" s="199"/>
      <c r="F120" s="199"/>
      <c r="G120" s="199"/>
      <c r="H120" s="199"/>
      <c r="I120" s="196"/>
      <c r="J120" s="205"/>
      <c r="K120" s="189"/>
      <c r="L120" s="199"/>
      <c r="M120" s="179"/>
      <c r="N120" s="179"/>
      <c r="O120" s="179"/>
      <c r="P120" s="179"/>
      <c r="Q120" s="196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</row>
    <row r="121">
      <c r="A121" s="179"/>
      <c r="B121" s="179"/>
      <c r="C121" s="179"/>
      <c r="D121" s="189"/>
      <c r="E121" s="199"/>
      <c r="F121" s="199"/>
      <c r="G121" s="199"/>
      <c r="H121" s="199"/>
      <c r="I121" s="196"/>
      <c r="J121" s="205"/>
      <c r="K121" s="189"/>
      <c r="L121" s="199"/>
      <c r="M121" s="179"/>
      <c r="N121" s="179"/>
      <c r="O121" s="179"/>
      <c r="P121" s="179"/>
      <c r="Q121" s="196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</row>
    <row r="122">
      <c r="A122" s="179"/>
      <c r="B122" s="179"/>
      <c r="C122" s="179"/>
      <c r="D122" s="189"/>
      <c r="E122" s="199"/>
      <c r="F122" s="199"/>
      <c r="G122" s="199"/>
      <c r="H122" s="199"/>
      <c r="I122" s="196"/>
      <c r="J122" s="205"/>
      <c r="K122" s="189"/>
      <c r="L122" s="199"/>
      <c r="M122" s="179"/>
      <c r="N122" s="179"/>
      <c r="O122" s="179"/>
      <c r="P122" s="179"/>
      <c r="Q122" s="196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</row>
    <row r="123">
      <c r="A123" s="179"/>
      <c r="B123" s="179"/>
      <c r="C123" s="179"/>
      <c r="D123" s="189"/>
      <c r="E123" s="199"/>
      <c r="F123" s="199"/>
      <c r="G123" s="199"/>
      <c r="H123" s="199"/>
      <c r="I123" s="196"/>
      <c r="J123" s="205"/>
      <c r="K123" s="189"/>
      <c r="L123" s="199"/>
      <c r="M123" s="179"/>
      <c r="N123" s="179"/>
      <c r="O123" s="179"/>
      <c r="P123" s="179"/>
      <c r="Q123" s="196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</row>
    <row r="124">
      <c r="A124" s="179"/>
      <c r="B124" s="179"/>
      <c r="C124" s="179"/>
      <c r="D124" s="189"/>
      <c r="E124" s="199"/>
      <c r="F124" s="199"/>
      <c r="G124" s="199"/>
      <c r="H124" s="199"/>
      <c r="I124" s="196"/>
      <c r="J124" s="205"/>
      <c r="K124" s="189"/>
      <c r="L124" s="199"/>
      <c r="M124" s="179"/>
      <c r="N124" s="179"/>
      <c r="O124" s="179"/>
      <c r="P124" s="179"/>
      <c r="Q124" s="196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</row>
    <row r="125">
      <c r="A125" s="179"/>
      <c r="B125" s="179"/>
      <c r="C125" s="179"/>
      <c r="D125" s="189"/>
      <c r="E125" s="199"/>
      <c r="F125" s="199"/>
      <c r="G125" s="199"/>
      <c r="H125" s="199"/>
      <c r="I125" s="196"/>
      <c r="J125" s="205"/>
      <c r="K125" s="189"/>
      <c r="L125" s="199"/>
      <c r="M125" s="179"/>
      <c r="N125" s="179"/>
      <c r="O125" s="179"/>
      <c r="P125" s="179"/>
      <c r="Q125" s="196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</row>
    <row r="126">
      <c r="A126" s="179"/>
      <c r="B126" s="179"/>
      <c r="C126" s="179"/>
      <c r="D126" s="189"/>
      <c r="E126" s="199"/>
      <c r="F126" s="199"/>
      <c r="G126" s="199"/>
      <c r="H126" s="199"/>
      <c r="I126" s="196"/>
      <c r="J126" s="205"/>
      <c r="K126" s="189"/>
      <c r="L126" s="199"/>
      <c r="M126" s="179"/>
      <c r="N126" s="179"/>
      <c r="O126" s="179"/>
      <c r="P126" s="179"/>
      <c r="Q126" s="196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</row>
    <row r="127">
      <c r="A127" s="179"/>
      <c r="B127" s="179"/>
      <c r="C127" s="179"/>
      <c r="D127" s="189"/>
      <c r="E127" s="199"/>
      <c r="F127" s="199"/>
      <c r="G127" s="199"/>
      <c r="H127" s="199"/>
      <c r="I127" s="196"/>
      <c r="J127" s="205"/>
      <c r="K127" s="189"/>
      <c r="L127" s="199"/>
      <c r="M127" s="179"/>
      <c r="N127" s="179"/>
      <c r="O127" s="179"/>
      <c r="P127" s="179"/>
      <c r="Q127" s="196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</row>
    <row r="128">
      <c r="A128" s="179"/>
      <c r="B128" s="179"/>
      <c r="C128" s="179"/>
      <c r="D128" s="189"/>
      <c r="E128" s="199"/>
      <c r="F128" s="199"/>
      <c r="G128" s="199"/>
      <c r="H128" s="199"/>
      <c r="I128" s="196"/>
      <c r="J128" s="205"/>
      <c r="K128" s="189"/>
      <c r="L128" s="199"/>
      <c r="M128" s="179"/>
      <c r="N128" s="179"/>
      <c r="O128" s="179"/>
      <c r="P128" s="179"/>
      <c r="Q128" s="196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</row>
    <row r="129">
      <c r="A129" s="179"/>
      <c r="B129" s="179"/>
      <c r="C129" s="179"/>
      <c r="D129" s="189"/>
      <c r="E129" s="199"/>
      <c r="F129" s="199"/>
      <c r="G129" s="199"/>
      <c r="H129" s="199"/>
      <c r="I129" s="196"/>
      <c r="J129" s="205"/>
      <c r="K129" s="189"/>
      <c r="L129" s="199"/>
      <c r="M129" s="179"/>
      <c r="N129" s="179"/>
      <c r="O129" s="179"/>
      <c r="P129" s="179"/>
      <c r="Q129" s="196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</row>
    <row r="130">
      <c r="A130" s="179"/>
      <c r="B130" s="179"/>
      <c r="C130" s="179"/>
      <c r="D130" s="189"/>
      <c r="E130" s="199"/>
      <c r="F130" s="199"/>
      <c r="G130" s="199"/>
      <c r="H130" s="199"/>
      <c r="I130" s="196"/>
      <c r="J130" s="205"/>
      <c r="K130" s="189"/>
      <c r="L130" s="199"/>
      <c r="M130" s="179"/>
      <c r="N130" s="179"/>
      <c r="O130" s="179"/>
      <c r="P130" s="179"/>
      <c r="Q130" s="196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</row>
    <row r="131">
      <c r="A131" s="179"/>
      <c r="B131" s="179"/>
      <c r="C131" s="179"/>
      <c r="D131" s="189"/>
      <c r="E131" s="199"/>
      <c r="F131" s="199"/>
      <c r="G131" s="199"/>
      <c r="H131" s="199"/>
      <c r="I131" s="196"/>
      <c r="J131" s="205"/>
      <c r="K131" s="189"/>
      <c r="L131" s="199"/>
      <c r="M131" s="179"/>
      <c r="N131" s="179"/>
      <c r="O131" s="179"/>
      <c r="P131" s="179"/>
      <c r="Q131" s="196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</row>
    <row r="132">
      <c r="A132" s="179"/>
      <c r="B132" s="179"/>
      <c r="C132" s="179"/>
      <c r="D132" s="189"/>
      <c r="E132" s="199"/>
      <c r="F132" s="199"/>
      <c r="G132" s="199"/>
      <c r="H132" s="199"/>
      <c r="I132" s="196"/>
      <c r="J132" s="205"/>
      <c r="K132" s="189"/>
      <c r="L132" s="199"/>
      <c r="M132" s="179"/>
      <c r="N132" s="179"/>
      <c r="O132" s="179"/>
      <c r="P132" s="179"/>
      <c r="Q132" s="196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</row>
    <row r="133">
      <c r="A133" s="179"/>
      <c r="B133" s="179"/>
      <c r="C133" s="179"/>
      <c r="D133" s="189"/>
      <c r="E133" s="199"/>
      <c r="F133" s="199"/>
      <c r="G133" s="199"/>
      <c r="H133" s="199"/>
      <c r="I133" s="196"/>
      <c r="J133" s="205"/>
      <c r="K133" s="189"/>
      <c r="L133" s="199"/>
      <c r="M133" s="179"/>
      <c r="N133" s="179"/>
      <c r="O133" s="179"/>
      <c r="P133" s="179"/>
      <c r="Q133" s="196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</row>
    <row r="134">
      <c r="A134" s="179"/>
      <c r="B134" s="179"/>
      <c r="C134" s="179"/>
      <c r="D134" s="189"/>
      <c r="E134" s="199"/>
      <c r="F134" s="199"/>
      <c r="G134" s="199"/>
      <c r="H134" s="199"/>
      <c r="I134" s="196"/>
      <c r="J134" s="205"/>
      <c r="K134" s="189"/>
      <c r="L134" s="199"/>
      <c r="M134" s="179"/>
      <c r="N134" s="179"/>
      <c r="O134" s="179"/>
      <c r="P134" s="179"/>
      <c r="Q134" s="196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</row>
    <row r="135">
      <c r="A135" s="179"/>
      <c r="B135" s="179"/>
      <c r="C135" s="179"/>
      <c r="D135" s="189"/>
      <c r="E135" s="199"/>
      <c r="F135" s="199"/>
      <c r="G135" s="199"/>
      <c r="H135" s="199"/>
      <c r="I135" s="196"/>
      <c r="J135" s="205"/>
      <c r="K135" s="189"/>
      <c r="L135" s="199"/>
      <c r="M135" s="179"/>
      <c r="N135" s="179"/>
      <c r="O135" s="179"/>
      <c r="P135" s="179"/>
      <c r="Q135" s="196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</row>
    <row r="136">
      <c r="A136" s="179"/>
      <c r="B136" s="179"/>
      <c r="C136" s="179"/>
      <c r="D136" s="189"/>
      <c r="E136" s="199"/>
      <c r="F136" s="199"/>
      <c r="G136" s="199"/>
      <c r="H136" s="199"/>
      <c r="I136" s="196"/>
      <c r="J136" s="205"/>
      <c r="K136" s="189"/>
      <c r="L136" s="199"/>
      <c r="M136" s="179"/>
      <c r="N136" s="179"/>
      <c r="O136" s="179"/>
      <c r="P136" s="179"/>
      <c r="Q136" s="196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</row>
    <row r="137">
      <c r="A137" s="179"/>
      <c r="B137" s="179"/>
      <c r="C137" s="179"/>
      <c r="D137" s="189"/>
      <c r="E137" s="199"/>
      <c r="F137" s="199"/>
      <c r="G137" s="199"/>
      <c r="H137" s="199"/>
      <c r="I137" s="196"/>
      <c r="J137" s="205"/>
      <c r="K137" s="189"/>
      <c r="L137" s="199"/>
      <c r="M137" s="179"/>
      <c r="N137" s="179"/>
      <c r="O137" s="179"/>
      <c r="P137" s="179"/>
      <c r="Q137" s="196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</row>
    <row r="138">
      <c r="A138" s="179"/>
      <c r="B138" s="179"/>
      <c r="C138" s="179"/>
      <c r="D138" s="189"/>
      <c r="E138" s="199"/>
      <c r="F138" s="199"/>
      <c r="G138" s="199"/>
      <c r="H138" s="199"/>
      <c r="I138" s="196"/>
      <c r="J138" s="205"/>
      <c r="K138" s="189"/>
      <c r="L138" s="199"/>
      <c r="M138" s="179"/>
      <c r="N138" s="179"/>
      <c r="O138" s="179"/>
      <c r="P138" s="179"/>
      <c r="Q138" s="196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</row>
    <row r="139">
      <c r="A139" s="179"/>
      <c r="B139" s="179"/>
      <c r="C139" s="179"/>
      <c r="D139" s="189"/>
      <c r="E139" s="199"/>
      <c r="F139" s="199"/>
      <c r="G139" s="199"/>
      <c r="H139" s="199"/>
      <c r="I139" s="196"/>
      <c r="J139" s="205"/>
      <c r="K139" s="189"/>
      <c r="L139" s="199"/>
      <c r="M139" s="179"/>
      <c r="N139" s="179"/>
      <c r="O139" s="179"/>
      <c r="P139" s="179"/>
      <c r="Q139" s="196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</row>
    <row r="140">
      <c r="A140" s="179"/>
      <c r="B140" s="179"/>
      <c r="C140" s="179"/>
      <c r="D140" s="189"/>
      <c r="E140" s="199"/>
      <c r="F140" s="199"/>
      <c r="G140" s="199"/>
      <c r="H140" s="199"/>
      <c r="I140" s="196"/>
      <c r="J140" s="205"/>
      <c r="K140" s="189"/>
      <c r="L140" s="199"/>
      <c r="M140" s="179"/>
      <c r="N140" s="179"/>
      <c r="O140" s="179"/>
      <c r="P140" s="179"/>
      <c r="Q140" s="196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</row>
    <row r="141">
      <c r="A141" s="179"/>
      <c r="B141" s="179"/>
      <c r="C141" s="179"/>
      <c r="D141" s="189"/>
      <c r="E141" s="199"/>
      <c r="F141" s="199"/>
      <c r="G141" s="199"/>
      <c r="H141" s="199"/>
      <c r="I141" s="196"/>
      <c r="J141" s="205"/>
      <c r="K141" s="189"/>
      <c r="L141" s="199"/>
      <c r="M141" s="179"/>
      <c r="N141" s="179"/>
      <c r="O141" s="179"/>
      <c r="P141" s="179"/>
      <c r="Q141" s="196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</row>
    <row r="142">
      <c r="A142" s="179"/>
      <c r="B142" s="179"/>
      <c r="C142" s="179"/>
      <c r="D142" s="189"/>
      <c r="E142" s="199"/>
      <c r="F142" s="199"/>
      <c r="G142" s="199"/>
      <c r="H142" s="199"/>
      <c r="I142" s="196"/>
      <c r="J142" s="205"/>
      <c r="K142" s="189"/>
      <c r="L142" s="199"/>
      <c r="M142" s="179"/>
      <c r="N142" s="179"/>
      <c r="O142" s="179"/>
      <c r="P142" s="179"/>
      <c r="Q142" s="196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</row>
    <row r="143">
      <c r="A143" s="179"/>
      <c r="B143" s="179"/>
      <c r="C143" s="179"/>
      <c r="D143" s="189"/>
      <c r="E143" s="199"/>
      <c r="F143" s="199"/>
      <c r="G143" s="199"/>
      <c r="H143" s="199"/>
      <c r="I143" s="196"/>
      <c r="J143" s="205"/>
      <c r="K143" s="189"/>
      <c r="L143" s="199"/>
      <c r="M143" s="179"/>
      <c r="N143" s="179"/>
      <c r="O143" s="179"/>
      <c r="P143" s="179"/>
      <c r="Q143" s="196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</row>
    <row r="144">
      <c r="A144" s="179"/>
      <c r="B144" s="179"/>
      <c r="C144" s="179"/>
      <c r="D144" s="189"/>
      <c r="E144" s="199"/>
      <c r="F144" s="199"/>
      <c r="G144" s="199"/>
      <c r="H144" s="199"/>
      <c r="I144" s="196"/>
      <c r="J144" s="205"/>
      <c r="K144" s="189"/>
      <c r="L144" s="199"/>
      <c r="M144" s="179"/>
      <c r="N144" s="179"/>
      <c r="O144" s="179"/>
      <c r="P144" s="179"/>
      <c r="Q144" s="196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</row>
    <row r="145">
      <c r="A145" s="179"/>
      <c r="B145" s="179"/>
      <c r="C145" s="179"/>
      <c r="D145" s="189"/>
      <c r="E145" s="199"/>
      <c r="F145" s="199"/>
      <c r="G145" s="199"/>
      <c r="H145" s="199"/>
      <c r="I145" s="196"/>
      <c r="J145" s="205"/>
      <c r="K145" s="189"/>
      <c r="L145" s="199"/>
      <c r="M145" s="179"/>
      <c r="N145" s="179"/>
      <c r="O145" s="179"/>
      <c r="P145" s="179"/>
      <c r="Q145" s="196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</row>
    <row r="146">
      <c r="A146" s="179"/>
      <c r="B146" s="179"/>
      <c r="C146" s="179"/>
      <c r="D146" s="189"/>
      <c r="E146" s="199"/>
      <c r="F146" s="199"/>
      <c r="G146" s="199"/>
      <c r="H146" s="199"/>
      <c r="I146" s="196"/>
      <c r="J146" s="205"/>
      <c r="K146" s="189"/>
      <c r="L146" s="199"/>
      <c r="M146" s="179"/>
      <c r="N146" s="179"/>
      <c r="O146" s="179"/>
      <c r="P146" s="179"/>
      <c r="Q146" s="196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</row>
    <row r="147">
      <c r="A147" s="179"/>
      <c r="B147" s="179"/>
      <c r="C147" s="179"/>
      <c r="D147" s="189"/>
      <c r="E147" s="199"/>
      <c r="F147" s="199"/>
      <c r="G147" s="199"/>
      <c r="H147" s="199"/>
      <c r="I147" s="196"/>
      <c r="J147" s="205"/>
      <c r="K147" s="189"/>
      <c r="L147" s="199"/>
      <c r="M147" s="179"/>
      <c r="N147" s="179"/>
      <c r="O147" s="179"/>
      <c r="P147" s="179"/>
      <c r="Q147" s="196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</row>
    <row r="148">
      <c r="A148" s="179"/>
      <c r="B148" s="179"/>
      <c r="C148" s="179"/>
      <c r="D148" s="189"/>
      <c r="E148" s="199"/>
      <c r="F148" s="199"/>
      <c r="G148" s="199"/>
      <c r="H148" s="199"/>
      <c r="I148" s="196"/>
      <c r="J148" s="205"/>
      <c r="K148" s="189"/>
      <c r="L148" s="199"/>
      <c r="M148" s="179"/>
      <c r="N148" s="179"/>
      <c r="O148" s="179"/>
      <c r="P148" s="179"/>
      <c r="Q148" s="196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</row>
    <row r="149">
      <c r="A149" s="179"/>
      <c r="B149" s="179"/>
      <c r="C149" s="179"/>
      <c r="D149" s="189"/>
      <c r="E149" s="199"/>
      <c r="F149" s="199"/>
      <c r="G149" s="199"/>
      <c r="H149" s="199"/>
      <c r="I149" s="196"/>
      <c r="J149" s="205"/>
      <c r="K149" s="189"/>
      <c r="L149" s="199"/>
      <c r="M149" s="179"/>
      <c r="N149" s="179"/>
      <c r="O149" s="179"/>
      <c r="P149" s="179"/>
      <c r="Q149" s="196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</row>
    <row r="150">
      <c r="A150" s="179"/>
      <c r="B150" s="179"/>
      <c r="C150" s="179"/>
      <c r="D150" s="189"/>
      <c r="E150" s="199"/>
      <c r="F150" s="199"/>
      <c r="G150" s="199"/>
      <c r="H150" s="199"/>
      <c r="I150" s="196"/>
      <c r="J150" s="205"/>
      <c r="K150" s="189"/>
      <c r="L150" s="199"/>
      <c r="M150" s="179"/>
      <c r="N150" s="179"/>
      <c r="O150" s="179"/>
      <c r="P150" s="179"/>
      <c r="Q150" s="196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</row>
    <row r="151">
      <c r="A151" s="179"/>
      <c r="B151" s="179"/>
      <c r="C151" s="179"/>
      <c r="D151" s="189"/>
      <c r="E151" s="199"/>
      <c r="F151" s="199"/>
      <c r="G151" s="199"/>
      <c r="H151" s="199"/>
      <c r="I151" s="196"/>
      <c r="J151" s="205"/>
      <c r="K151" s="189"/>
      <c r="L151" s="199"/>
      <c r="M151" s="179"/>
      <c r="N151" s="179"/>
      <c r="O151" s="179"/>
      <c r="P151" s="179"/>
      <c r="Q151" s="196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</row>
    <row r="152">
      <c r="A152" s="179"/>
      <c r="B152" s="179"/>
      <c r="C152" s="179"/>
      <c r="D152" s="189"/>
      <c r="E152" s="199"/>
      <c r="F152" s="199"/>
      <c r="G152" s="199"/>
      <c r="H152" s="199"/>
      <c r="I152" s="196"/>
      <c r="J152" s="205"/>
      <c r="K152" s="189"/>
      <c r="L152" s="199"/>
      <c r="M152" s="179"/>
      <c r="N152" s="179"/>
      <c r="O152" s="179"/>
      <c r="P152" s="179"/>
      <c r="Q152" s="196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</row>
    <row r="153">
      <c r="A153" s="179"/>
      <c r="B153" s="179"/>
      <c r="C153" s="179"/>
      <c r="D153" s="189"/>
      <c r="E153" s="199"/>
      <c r="F153" s="199"/>
      <c r="G153" s="199"/>
      <c r="H153" s="199"/>
      <c r="I153" s="196"/>
      <c r="J153" s="205"/>
      <c r="K153" s="189"/>
      <c r="L153" s="199"/>
      <c r="M153" s="179"/>
      <c r="N153" s="179"/>
      <c r="O153" s="179"/>
      <c r="P153" s="179"/>
      <c r="Q153" s="196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</row>
    <row r="154">
      <c r="A154" s="179"/>
      <c r="B154" s="179"/>
      <c r="C154" s="179"/>
      <c r="D154" s="189"/>
      <c r="E154" s="199"/>
      <c r="F154" s="199"/>
      <c r="G154" s="199"/>
      <c r="H154" s="199"/>
      <c r="I154" s="196"/>
      <c r="J154" s="205"/>
      <c r="K154" s="189"/>
      <c r="L154" s="199"/>
      <c r="M154" s="179"/>
      <c r="N154" s="179"/>
      <c r="O154" s="179"/>
      <c r="P154" s="179"/>
      <c r="Q154" s="196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</row>
    <row r="155">
      <c r="A155" s="179"/>
      <c r="B155" s="179"/>
      <c r="C155" s="179"/>
      <c r="D155" s="189"/>
      <c r="E155" s="199"/>
      <c r="F155" s="199"/>
      <c r="G155" s="199"/>
      <c r="H155" s="199"/>
      <c r="I155" s="196"/>
      <c r="J155" s="205"/>
      <c r="K155" s="189"/>
      <c r="L155" s="199"/>
      <c r="M155" s="179"/>
      <c r="N155" s="179"/>
      <c r="O155" s="179"/>
      <c r="P155" s="179"/>
      <c r="Q155" s="196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</row>
    <row r="156">
      <c r="A156" s="179"/>
      <c r="B156" s="179"/>
      <c r="C156" s="179"/>
      <c r="D156" s="189"/>
      <c r="E156" s="199"/>
      <c r="F156" s="199"/>
      <c r="G156" s="199"/>
      <c r="H156" s="199"/>
      <c r="I156" s="196"/>
      <c r="J156" s="205"/>
      <c r="K156" s="189"/>
      <c r="L156" s="199"/>
      <c r="M156" s="179"/>
      <c r="N156" s="179"/>
      <c r="O156" s="179"/>
      <c r="P156" s="179"/>
      <c r="Q156" s="196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</row>
    <row r="157">
      <c r="A157" s="179"/>
      <c r="B157" s="179"/>
      <c r="C157" s="179"/>
      <c r="D157" s="189"/>
      <c r="E157" s="199"/>
      <c r="F157" s="199"/>
      <c r="G157" s="199"/>
      <c r="H157" s="199"/>
      <c r="I157" s="196"/>
      <c r="J157" s="205"/>
      <c r="K157" s="189"/>
      <c r="L157" s="199"/>
      <c r="M157" s="179"/>
      <c r="N157" s="179"/>
      <c r="O157" s="179"/>
      <c r="P157" s="179"/>
      <c r="Q157" s="196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</row>
    <row r="158">
      <c r="A158" s="179"/>
      <c r="B158" s="179"/>
      <c r="C158" s="179"/>
      <c r="D158" s="189"/>
      <c r="E158" s="199"/>
      <c r="F158" s="199"/>
      <c r="G158" s="199"/>
      <c r="H158" s="199"/>
      <c r="I158" s="196"/>
      <c r="J158" s="205"/>
      <c r="K158" s="189"/>
      <c r="L158" s="199"/>
      <c r="M158" s="179"/>
      <c r="N158" s="179"/>
      <c r="O158" s="179"/>
      <c r="P158" s="179"/>
      <c r="Q158" s="196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</row>
    <row r="159">
      <c r="A159" s="179"/>
      <c r="B159" s="179"/>
      <c r="C159" s="179"/>
      <c r="D159" s="189"/>
      <c r="E159" s="199"/>
      <c r="F159" s="199"/>
      <c r="G159" s="199"/>
      <c r="H159" s="199"/>
      <c r="I159" s="196"/>
      <c r="J159" s="205"/>
      <c r="K159" s="189"/>
      <c r="L159" s="199"/>
      <c r="M159" s="179"/>
      <c r="N159" s="179"/>
      <c r="O159" s="179"/>
      <c r="P159" s="179"/>
      <c r="Q159" s="196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</row>
    <row r="160">
      <c r="A160" s="179"/>
      <c r="B160" s="179"/>
      <c r="C160" s="179"/>
      <c r="D160" s="189"/>
      <c r="E160" s="199"/>
      <c r="F160" s="199"/>
      <c r="G160" s="199"/>
      <c r="H160" s="199"/>
      <c r="I160" s="196"/>
      <c r="J160" s="205"/>
      <c r="K160" s="189"/>
      <c r="L160" s="199"/>
      <c r="M160" s="179"/>
      <c r="N160" s="179"/>
      <c r="O160" s="179"/>
      <c r="P160" s="179"/>
      <c r="Q160" s="196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</row>
    <row r="161">
      <c r="A161" s="179"/>
      <c r="B161" s="179"/>
      <c r="C161" s="179"/>
      <c r="D161" s="189"/>
      <c r="E161" s="199"/>
      <c r="F161" s="199"/>
      <c r="G161" s="199"/>
      <c r="H161" s="199"/>
      <c r="I161" s="196"/>
      <c r="J161" s="205"/>
      <c r="K161" s="189"/>
      <c r="L161" s="199"/>
      <c r="M161" s="179"/>
      <c r="N161" s="179"/>
      <c r="O161" s="179"/>
      <c r="P161" s="179"/>
      <c r="Q161" s="196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</row>
    <row r="162">
      <c r="A162" s="179"/>
      <c r="B162" s="179"/>
      <c r="C162" s="179"/>
      <c r="D162" s="189"/>
      <c r="E162" s="199"/>
      <c r="F162" s="199"/>
      <c r="G162" s="199"/>
      <c r="H162" s="199"/>
      <c r="I162" s="196"/>
      <c r="J162" s="205"/>
      <c r="K162" s="189"/>
      <c r="L162" s="199"/>
      <c r="M162" s="179"/>
      <c r="N162" s="179"/>
      <c r="O162" s="179"/>
      <c r="P162" s="179"/>
      <c r="Q162" s="196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</row>
    <row r="163">
      <c r="A163" s="179"/>
      <c r="B163" s="179"/>
      <c r="C163" s="179"/>
      <c r="D163" s="189"/>
      <c r="E163" s="199"/>
      <c r="F163" s="199"/>
      <c r="G163" s="199"/>
      <c r="H163" s="199"/>
      <c r="I163" s="196"/>
      <c r="J163" s="205"/>
      <c r="K163" s="189"/>
      <c r="L163" s="199"/>
      <c r="M163" s="179"/>
      <c r="N163" s="179"/>
      <c r="O163" s="179"/>
      <c r="P163" s="179"/>
      <c r="Q163" s="196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</row>
    <row r="164">
      <c r="A164" s="179"/>
      <c r="B164" s="179"/>
      <c r="C164" s="179"/>
      <c r="D164" s="189"/>
      <c r="E164" s="199"/>
      <c r="F164" s="199"/>
      <c r="G164" s="199"/>
      <c r="H164" s="199"/>
      <c r="I164" s="196"/>
      <c r="J164" s="205"/>
      <c r="K164" s="189"/>
      <c r="L164" s="199"/>
      <c r="M164" s="179"/>
      <c r="N164" s="179"/>
      <c r="O164" s="179"/>
      <c r="P164" s="179"/>
      <c r="Q164" s="196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</row>
    <row r="165">
      <c r="A165" s="179"/>
      <c r="B165" s="179"/>
      <c r="C165" s="179"/>
      <c r="D165" s="189"/>
      <c r="E165" s="199"/>
      <c r="F165" s="199"/>
      <c r="G165" s="199"/>
      <c r="H165" s="199"/>
      <c r="I165" s="196"/>
      <c r="J165" s="205"/>
      <c r="K165" s="189"/>
      <c r="L165" s="199"/>
      <c r="M165" s="179"/>
      <c r="N165" s="179"/>
      <c r="O165" s="179"/>
      <c r="P165" s="179"/>
      <c r="Q165" s="196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</row>
    <row r="166">
      <c r="A166" s="179"/>
      <c r="B166" s="179"/>
      <c r="C166" s="179"/>
      <c r="D166" s="189"/>
      <c r="E166" s="199"/>
      <c r="F166" s="199"/>
      <c r="G166" s="199"/>
      <c r="H166" s="199"/>
      <c r="I166" s="196"/>
      <c r="J166" s="205"/>
      <c r="K166" s="189"/>
      <c r="L166" s="199"/>
      <c r="M166" s="179"/>
      <c r="N166" s="179"/>
      <c r="O166" s="179"/>
      <c r="P166" s="179"/>
      <c r="Q166" s="196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</row>
    <row r="167">
      <c r="A167" s="179"/>
      <c r="B167" s="179"/>
      <c r="C167" s="179"/>
      <c r="D167" s="189"/>
      <c r="E167" s="199"/>
      <c r="F167" s="199"/>
      <c r="G167" s="199"/>
      <c r="H167" s="199"/>
      <c r="I167" s="196"/>
      <c r="J167" s="205"/>
      <c r="K167" s="189"/>
      <c r="L167" s="199"/>
      <c r="M167" s="179"/>
      <c r="N167" s="179"/>
      <c r="O167" s="179"/>
      <c r="P167" s="179"/>
      <c r="Q167" s="196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</row>
    <row r="168">
      <c r="A168" s="179"/>
      <c r="B168" s="179"/>
      <c r="C168" s="179"/>
      <c r="D168" s="189"/>
      <c r="E168" s="199"/>
      <c r="F168" s="199"/>
      <c r="G168" s="199"/>
      <c r="H168" s="199"/>
      <c r="I168" s="196"/>
      <c r="J168" s="205"/>
      <c r="K168" s="189"/>
      <c r="L168" s="199"/>
      <c r="M168" s="179"/>
      <c r="N168" s="179"/>
      <c r="O168" s="179"/>
      <c r="P168" s="179"/>
      <c r="Q168" s="196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</row>
    <row r="169">
      <c r="A169" s="179"/>
      <c r="B169" s="179"/>
      <c r="C169" s="179"/>
      <c r="D169" s="189"/>
      <c r="E169" s="199"/>
      <c r="F169" s="199"/>
      <c r="G169" s="199"/>
      <c r="H169" s="199"/>
      <c r="I169" s="196"/>
      <c r="J169" s="205"/>
      <c r="K169" s="189"/>
      <c r="L169" s="199"/>
      <c r="M169" s="179"/>
      <c r="N169" s="179"/>
      <c r="O169" s="179"/>
      <c r="P169" s="179"/>
      <c r="Q169" s="196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</row>
    <row r="170">
      <c r="A170" s="179"/>
      <c r="B170" s="179"/>
      <c r="C170" s="179"/>
      <c r="D170" s="189"/>
      <c r="E170" s="199"/>
      <c r="F170" s="199"/>
      <c r="G170" s="199"/>
      <c r="H170" s="199"/>
      <c r="I170" s="196"/>
      <c r="J170" s="205"/>
      <c r="K170" s="189"/>
      <c r="L170" s="199"/>
      <c r="M170" s="179"/>
      <c r="N170" s="179"/>
      <c r="O170" s="179"/>
      <c r="P170" s="179"/>
      <c r="Q170" s="196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</row>
    <row r="171">
      <c r="A171" s="179"/>
      <c r="B171" s="179"/>
      <c r="C171" s="179"/>
      <c r="D171" s="189"/>
      <c r="E171" s="199"/>
      <c r="F171" s="199"/>
      <c r="G171" s="199"/>
      <c r="H171" s="199"/>
      <c r="I171" s="196"/>
      <c r="J171" s="205"/>
      <c r="K171" s="189"/>
      <c r="L171" s="199"/>
      <c r="M171" s="179"/>
      <c r="N171" s="179"/>
      <c r="O171" s="179"/>
      <c r="P171" s="179"/>
      <c r="Q171" s="196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</row>
    <row r="172">
      <c r="A172" s="179"/>
      <c r="B172" s="179"/>
      <c r="C172" s="179"/>
      <c r="D172" s="189"/>
      <c r="E172" s="199"/>
      <c r="F172" s="199"/>
      <c r="G172" s="199"/>
      <c r="H172" s="199"/>
      <c r="I172" s="196"/>
      <c r="J172" s="205"/>
      <c r="K172" s="189"/>
      <c r="L172" s="199"/>
      <c r="M172" s="179"/>
      <c r="N172" s="179"/>
      <c r="O172" s="179"/>
      <c r="P172" s="179"/>
      <c r="Q172" s="196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</row>
    <row r="173">
      <c r="A173" s="179"/>
      <c r="B173" s="179"/>
      <c r="C173" s="179"/>
      <c r="D173" s="189"/>
      <c r="E173" s="199"/>
      <c r="F173" s="199"/>
      <c r="G173" s="199"/>
      <c r="H173" s="199"/>
      <c r="I173" s="196"/>
      <c r="J173" s="205"/>
      <c r="K173" s="189"/>
      <c r="L173" s="199"/>
      <c r="M173" s="179"/>
      <c r="N173" s="179"/>
      <c r="O173" s="179"/>
      <c r="P173" s="179"/>
      <c r="Q173" s="196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</row>
    <row r="174">
      <c r="A174" s="179"/>
      <c r="B174" s="179"/>
      <c r="C174" s="179"/>
      <c r="D174" s="189"/>
      <c r="E174" s="199"/>
      <c r="F174" s="199"/>
      <c r="G174" s="199"/>
      <c r="H174" s="199"/>
      <c r="I174" s="196"/>
      <c r="J174" s="205"/>
      <c r="K174" s="189"/>
      <c r="L174" s="199"/>
      <c r="M174" s="179"/>
      <c r="N174" s="179"/>
      <c r="O174" s="179"/>
      <c r="P174" s="179"/>
      <c r="Q174" s="196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</row>
    <row r="175">
      <c r="A175" s="179"/>
      <c r="B175" s="179"/>
      <c r="C175" s="179"/>
      <c r="D175" s="189"/>
      <c r="E175" s="199"/>
      <c r="F175" s="199"/>
      <c r="G175" s="199"/>
      <c r="H175" s="199"/>
      <c r="I175" s="196"/>
      <c r="J175" s="205"/>
      <c r="K175" s="189"/>
      <c r="L175" s="199"/>
      <c r="M175" s="179"/>
      <c r="N175" s="179"/>
      <c r="O175" s="179"/>
      <c r="P175" s="179"/>
      <c r="Q175" s="196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</row>
    <row r="176">
      <c r="A176" s="179"/>
      <c r="B176" s="179"/>
      <c r="C176" s="179"/>
      <c r="D176" s="189"/>
      <c r="E176" s="199"/>
      <c r="F176" s="199"/>
      <c r="G176" s="199"/>
      <c r="H176" s="199"/>
      <c r="I176" s="196"/>
      <c r="J176" s="205"/>
      <c r="K176" s="189"/>
      <c r="L176" s="199"/>
      <c r="M176" s="179"/>
      <c r="N176" s="179"/>
      <c r="O176" s="179"/>
      <c r="P176" s="179"/>
      <c r="Q176" s="196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</row>
    <row r="177">
      <c r="A177" s="179"/>
      <c r="B177" s="179"/>
      <c r="C177" s="179"/>
      <c r="D177" s="189"/>
      <c r="E177" s="199"/>
      <c r="F177" s="199"/>
      <c r="G177" s="199"/>
      <c r="H177" s="199"/>
      <c r="I177" s="196"/>
      <c r="J177" s="205"/>
      <c r="K177" s="189"/>
      <c r="L177" s="199"/>
      <c r="M177" s="179"/>
      <c r="N177" s="179"/>
      <c r="O177" s="179"/>
      <c r="P177" s="179"/>
      <c r="Q177" s="196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</row>
    <row r="178">
      <c r="A178" s="179"/>
      <c r="B178" s="179"/>
      <c r="C178" s="179"/>
      <c r="D178" s="189"/>
      <c r="E178" s="199"/>
      <c r="F178" s="199"/>
      <c r="G178" s="199"/>
      <c r="H178" s="199"/>
      <c r="I178" s="196"/>
      <c r="J178" s="205"/>
      <c r="K178" s="189"/>
      <c r="L178" s="199"/>
      <c r="M178" s="179"/>
      <c r="N178" s="179"/>
      <c r="O178" s="179"/>
      <c r="P178" s="179"/>
      <c r="Q178" s="196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</row>
    <row r="179">
      <c r="A179" s="179"/>
      <c r="B179" s="179"/>
      <c r="C179" s="179"/>
      <c r="D179" s="189"/>
      <c r="E179" s="199"/>
      <c r="F179" s="199"/>
      <c r="G179" s="199"/>
      <c r="H179" s="199"/>
      <c r="I179" s="196"/>
      <c r="J179" s="205"/>
      <c r="K179" s="189"/>
      <c r="L179" s="199"/>
      <c r="M179" s="179"/>
      <c r="N179" s="179"/>
      <c r="O179" s="179"/>
      <c r="P179" s="179"/>
      <c r="Q179" s="196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</row>
    <row r="180">
      <c r="A180" s="179"/>
      <c r="B180" s="179"/>
      <c r="C180" s="179"/>
      <c r="D180" s="189"/>
      <c r="E180" s="199"/>
      <c r="F180" s="199"/>
      <c r="G180" s="199"/>
      <c r="H180" s="199"/>
      <c r="I180" s="196"/>
      <c r="J180" s="205"/>
      <c r="K180" s="189"/>
      <c r="L180" s="199"/>
      <c r="M180" s="179"/>
      <c r="N180" s="179"/>
      <c r="O180" s="179"/>
      <c r="P180" s="179"/>
      <c r="Q180" s="196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</row>
    <row r="181">
      <c r="A181" s="179"/>
      <c r="B181" s="179"/>
      <c r="C181" s="179"/>
      <c r="D181" s="189"/>
      <c r="E181" s="199"/>
      <c r="F181" s="199"/>
      <c r="G181" s="199"/>
      <c r="H181" s="199"/>
      <c r="I181" s="196"/>
      <c r="J181" s="205"/>
      <c r="K181" s="189"/>
      <c r="L181" s="199"/>
      <c r="M181" s="179"/>
      <c r="N181" s="179"/>
      <c r="O181" s="179"/>
      <c r="P181" s="179"/>
      <c r="Q181" s="196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</row>
    <row r="182">
      <c r="A182" s="179"/>
      <c r="B182" s="179"/>
      <c r="C182" s="179"/>
      <c r="D182" s="189"/>
      <c r="E182" s="199"/>
      <c r="F182" s="199"/>
      <c r="G182" s="199"/>
      <c r="H182" s="199"/>
      <c r="I182" s="196"/>
      <c r="J182" s="205"/>
      <c r="K182" s="189"/>
      <c r="L182" s="199"/>
      <c r="M182" s="179"/>
      <c r="N182" s="179"/>
      <c r="O182" s="179"/>
      <c r="P182" s="179"/>
      <c r="Q182" s="196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</row>
    <row r="183">
      <c r="A183" s="179"/>
      <c r="B183" s="179"/>
      <c r="C183" s="179"/>
      <c r="D183" s="189"/>
      <c r="E183" s="199"/>
      <c r="F183" s="199"/>
      <c r="G183" s="199"/>
      <c r="H183" s="199"/>
      <c r="I183" s="196"/>
      <c r="J183" s="205"/>
      <c r="K183" s="189"/>
      <c r="L183" s="199"/>
      <c r="M183" s="179"/>
      <c r="N183" s="179"/>
      <c r="O183" s="179"/>
      <c r="P183" s="179"/>
      <c r="Q183" s="196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</row>
    <row r="184">
      <c r="A184" s="179"/>
      <c r="B184" s="179"/>
      <c r="C184" s="179"/>
      <c r="D184" s="189"/>
      <c r="E184" s="199"/>
      <c r="F184" s="199"/>
      <c r="G184" s="199"/>
      <c r="H184" s="199"/>
      <c r="I184" s="196"/>
      <c r="J184" s="205"/>
      <c r="K184" s="189"/>
      <c r="L184" s="199"/>
      <c r="M184" s="179"/>
      <c r="N184" s="179"/>
      <c r="O184" s="179"/>
      <c r="P184" s="179"/>
      <c r="Q184" s="196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</row>
    <row r="185">
      <c r="A185" s="179"/>
      <c r="B185" s="179"/>
      <c r="C185" s="179"/>
      <c r="D185" s="189"/>
      <c r="E185" s="199"/>
      <c r="F185" s="199"/>
      <c r="G185" s="199"/>
      <c r="H185" s="199"/>
      <c r="I185" s="196"/>
      <c r="J185" s="205"/>
      <c r="K185" s="189"/>
      <c r="L185" s="199"/>
      <c r="M185" s="179"/>
      <c r="N185" s="179"/>
      <c r="O185" s="179"/>
      <c r="P185" s="179"/>
      <c r="Q185" s="196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</row>
    <row r="186">
      <c r="A186" s="179"/>
      <c r="B186" s="179"/>
      <c r="C186" s="179"/>
      <c r="D186" s="189"/>
      <c r="E186" s="199"/>
      <c r="F186" s="199"/>
      <c r="G186" s="199"/>
      <c r="H186" s="199"/>
      <c r="I186" s="196"/>
      <c r="J186" s="205"/>
      <c r="K186" s="189"/>
      <c r="L186" s="199"/>
      <c r="M186" s="179"/>
      <c r="N186" s="179"/>
      <c r="O186" s="179"/>
      <c r="P186" s="179"/>
      <c r="Q186" s="196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</row>
    <row r="187">
      <c r="A187" s="179"/>
      <c r="B187" s="179"/>
      <c r="C187" s="179"/>
      <c r="D187" s="189"/>
      <c r="E187" s="199"/>
      <c r="F187" s="199"/>
      <c r="G187" s="199"/>
      <c r="H187" s="199"/>
      <c r="I187" s="196"/>
      <c r="J187" s="205"/>
      <c r="K187" s="189"/>
      <c r="L187" s="199"/>
      <c r="M187" s="179"/>
      <c r="N187" s="179"/>
      <c r="O187" s="179"/>
      <c r="P187" s="179"/>
      <c r="Q187" s="196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</row>
    <row r="188">
      <c r="A188" s="179"/>
      <c r="B188" s="179"/>
      <c r="C188" s="179"/>
      <c r="D188" s="189"/>
      <c r="E188" s="199"/>
      <c r="F188" s="199"/>
      <c r="G188" s="199"/>
      <c r="H188" s="199"/>
      <c r="I188" s="196"/>
      <c r="J188" s="205"/>
      <c r="K188" s="189"/>
      <c r="L188" s="199"/>
      <c r="M188" s="179"/>
      <c r="N188" s="179"/>
      <c r="O188" s="179"/>
      <c r="P188" s="179"/>
      <c r="Q188" s="196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</row>
    <row r="189">
      <c r="A189" s="179"/>
      <c r="B189" s="179"/>
      <c r="C189" s="179"/>
      <c r="D189" s="189"/>
      <c r="E189" s="199"/>
      <c r="F189" s="199"/>
      <c r="G189" s="199"/>
      <c r="H189" s="199"/>
      <c r="I189" s="196"/>
      <c r="J189" s="205"/>
      <c r="K189" s="189"/>
      <c r="L189" s="199"/>
      <c r="M189" s="179"/>
      <c r="N189" s="179"/>
      <c r="O189" s="179"/>
      <c r="P189" s="179"/>
      <c r="Q189" s="196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</row>
    <row r="190">
      <c r="A190" s="179"/>
      <c r="B190" s="179"/>
      <c r="C190" s="179"/>
      <c r="D190" s="189"/>
      <c r="E190" s="199"/>
      <c r="F190" s="199"/>
      <c r="G190" s="199"/>
      <c r="H190" s="199"/>
      <c r="I190" s="196"/>
      <c r="J190" s="205"/>
      <c r="K190" s="189"/>
      <c r="L190" s="199"/>
      <c r="M190" s="179"/>
      <c r="N190" s="179"/>
      <c r="O190" s="179"/>
      <c r="P190" s="179"/>
      <c r="Q190" s="196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</row>
    <row r="191">
      <c r="A191" s="179"/>
      <c r="B191" s="179"/>
      <c r="C191" s="179"/>
      <c r="D191" s="189"/>
      <c r="E191" s="199"/>
      <c r="F191" s="199"/>
      <c r="G191" s="199"/>
      <c r="H191" s="199"/>
      <c r="I191" s="196"/>
      <c r="J191" s="205"/>
      <c r="K191" s="189"/>
      <c r="L191" s="199"/>
      <c r="M191" s="179"/>
      <c r="N191" s="179"/>
      <c r="O191" s="179"/>
      <c r="P191" s="179"/>
      <c r="Q191" s="196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</row>
    <row r="192">
      <c r="A192" s="179"/>
      <c r="B192" s="179"/>
      <c r="C192" s="179"/>
      <c r="D192" s="189"/>
      <c r="E192" s="199"/>
      <c r="F192" s="199"/>
      <c r="G192" s="199"/>
      <c r="H192" s="199"/>
      <c r="I192" s="196"/>
      <c r="J192" s="205"/>
      <c r="K192" s="189"/>
      <c r="L192" s="199"/>
      <c r="M192" s="179"/>
      <c r="N192" s="179"/>
      <c r="O192" s="179"/>
      <c r="P192" s="179"/>
      <c r="Q192" s="196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</row>
    <row r="193">
      <c r="A193" s="179"/>
      <c r="B193" s="179"/>
      <c r="C193" s="179"/>
      <c r="D193" s="189"/>
      <c r="E193" s="199"/>
      <c r="F193" s="199"/>
      <c r="G193" s="199"/>
      <c r="H193" s="199"/>
      <c r="I193" s="196"/>
      <c r="J193" s="205"/>
      <c r="K193" s="189"/>
      <c r="L193" s="199"/>
      <c r="M193" s="179"/>
      <c r="N193" s="179"/>
      <c r="O193" s="179"/>
      <c r="P193" s="179"/>
      <c r="Q193" s="196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</row>
    <row r="194">
      <c r="A194" s="179"/>
      <c r="B194" s="179"/>
      <c r="C194" s="179"/>
      <c r="D194" s="189"/>
      <c r="E194" s="199"/>
      <c r="F194" s="199"/>
      <c r="G194" s="199"/>
      <c r="H194" s="199"/>
      <c r="I194" s="196"/>
      <c r="J194" s="205"/>
      <c r="K194" s="189"/>
      <c r="L194" s="199"/>
      <c r="M194" s="179"/>
      <c r="N194" s="179"/>
      <c r="O194" s="179"/>
      <c r="P194" s="179"/>
      <c r="Q194" s="196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</row>
    <row r="195">
      <c r="A195" s="179"/>
      <c r="B195" s="179"/>
      <c r="C195" s="179"/>
      <c r="D195" s="189"/>
      <c r="E195" s="199"/>
      <c r="F195" s="199"/>
      <c r="G195" s="199"/>
      <c r="H195" s="199"/>
      <c r="I195" s="196"/>
      <c r="J195" s="205"/>
      <c r="K195" s="189"/>
      <c r="L195" s="199"/>
      <c r="M195" s="179"/>
      <c r="N195" s="179"/>
      <c r="O195" s="179"/>
      <c r="P195" s="179"/>
      <c r="Q195" s="196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</row>
    <row r="196">
      <c r="A196" s="179"/>
      <c r="B196" s="179"/>
      <c r="C196" s="179"/>
      <c r="D196" s="189"/>
      <c r="E196" s="199"/>
      <c r="F196" s="199"/>
      <c r="G196" s="199"/>
      <c r="H196" s="199"/>
      <c r="I196" s="196"/>
      <c r="J196" s="205"/>
      <c r="K196" s="189"/>
      <c r="L196" s="199"/>
      <c r="M196" s="179"/>
      <c r="N196" s="179"/>
      <c r="O196" s="179"/>
      <c r="P196" s="179"/>
      <c r="Q196" s="196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</row>
    <row r="197">
      <c r="A197" s="179"/>
      <c r="B197" s="179"/>
      <c r="C197" s="179"/>
      <c r="D197" s="189"/>
      <c r="E197" s="199"/>
      <c r="F197" s="199"/>
      <c r="G197" s="199"/>
      <c r="H197" s="199"/>
      <c r="I197" s="196"/>
      <c r="J197" s="205"/>
      <c r="K197" s="189"/>
      <c r="L197" s="199"/>
      <c r="M197" s="179"/>
      <c r="N197" s="179"/>
      <c r="O197" s="179"/>
      <c r="P197" s="179"/>
      <c r="Q197" s="196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</row>
    <row r="198">
      <c r="A198" s="179"/>
      <c r="B198" s="179"/>
      <c r="C198" s="179"/>
      <c r="D198" s="189"/>
      <c r="E198" s="199"/>
      <c r="F198" s="199"/>
      <c r="G198" s="199"/>
      <c r="H198" s="199"/>
      <c r="I198" s="196"/>
      <c r="J198" s="205"/>
      <c r="K198" s="189"/>
      <c r="L198" s="199"/>
      <c r="M198" s="179"/>
      <c r="N198" s="179"/>
      <c r="O198" s="179"/>
      <c r="P198" s="179"/>
      <c r="Q198" s="196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</row>
    <row r="199">
      <c r="A199" s="179"/>
      <c r="B199" s="179"/>
      <c r="C199" s="179"/>
      <c r="D199" s="189"/>
      <c r="E199" s="199"/>
      <c r="F199" s="199"/>
      <c r="G199" s="199"/>
      <c r="H199" s="199"/>
      <c r="I199" s="196"/>
      <c r="J199" s="205"/>
      <c r="K199" s="189"/>
      <c r="L199" s="199"/>
      <c r="M199" s="179"/>
      <c r="N199" s="179"/>
      <c r="O199" s="179"/>
      <c r="P199" s="179"/>
      <c r="Q199" s="196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</row>
    <row r="200">
      <c r="A200" s="179"/>
      <c r="B200" s="179"/>
      <c r="C200" s="179"/>
      <c r="D200" s="189"/>
      <c r="E200" s="199"/>
      <c r="F200" s="199"/>
      <c r="G200" s="199"/>
      <c r="H200" s="199"/>
      <c r="I200" s="196"/>
      <c r="J200" s="205"/>
      <c r="K200" s="189"/>
      <c r="L200" s="199"/>
      <c r="M200" s="179"/>
      <c r="N200" s="179"/>
      <c r="O200" s="179"/>
      <c r="P200" s="179"/>
      <c r="Q200" s="196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</row>
    <row r="201">
      <c r="A201" s="179"/>
      <c r="B201" s="179"/>
      <c r="C201" s="179"/>
      <c r="D201" s="189"/>
      <c r="E201" s="199"/>
      <c r="F201" s="199"/>
      <c r="G201" s="199"/>
      <c r="H201" s="199"/>
      <c r="I201" s="196"/>
      <c r="J201" s="205"/>
      <c r="K201" s="189"/>
      <c r="L201" s="199"/>
      <c r="M201" s="179"/>
      <c r="N201" s="179"/>
      <c r="O201" s="179"/>
      <c r="P201" s="179"/>
      <c r="Q201" s="196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</row>
    <row r="202">
      <c r="A202" s="179"/>
      <c r="B202" s="179"/>
      <c r="C202" s="179"/>
      <c r="D202" s="189"/>
      <c r="E202" s="199"/>
      <c r="F202" s="199"/>
      <c r="G202" s="199"/>
      <c r="H202" s="199"/>
      <c r="I202" s="196"/>
      <c r="J202" s="205"/>
      <c r="K202" s="189"/>
      <c r="L202" s="199"/>
      <c r="M202" s="179"/>
      <c r="N202" s="179"/>
      <c r="O202" s="179"/>
      <c r="P202" s="179"/>
      <c r="Q202" s="196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</row>
    <row r="203">
      <c r="A203" s="179"/>
      <c r="B203" s="179"/>
      <c r="C203" s="179"/>
      <c r="D203" s="189"/>
      <c r="E203" s="199"/>
      <c r="F203" s="199"/>
      <c r="G203" s="199"/>
      <c r="H203" s="199"/>
      <c r="I203" s="196"/>
      <c r="J203" s="205"/>
      <c r="K203" s="189"/>
      <c r="L203" s="199"/>
      <c r="M203" s="179"/>
      <c r="N203" s="179"/>
      <c r="O203" s="179"/>
      <c r="P203" s="179"/>
      <c r="Q203" s="196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</row>
    <row r="204">
      <c r="A204" s="179"/>
      <c r="B204" s="179"/>
      <c r="C204" s="179"/>
      <c r="D204" s="189"/>
      <c r="E204" s="199"/>
      <c r="F204" s="199"/>
      <c r="G204" s="199"/>
      <c r="H204" s="199"/>
      <c r="I204" s="196"/>
      <c r="J204" s="205"/>
      <c r="K204" s="189"/>
      <c r="L204" s="199"/>
      <c r="M204" s="179"/>
      <c r="N204" s="179"/>
      <c r="O204" s="179"/>
      <c r="P204" s="179"/>
      <c r="Q204" s="196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</row>
    <row r="205">
      <c r="A205" s="179"/>
      <c r="B205" s="179"/>
      <c r="C205" s="179"/>
      <c r="D205" s="189"/>
      <c r="E205" s="199"/>
      <c r="F205" s="199"/>
      <c r="G205" s="199"/>
      <c r="H205" s="199"/>
      <c r="I205" s="196"/>
      <c r="J205" s="205"/>
      <c r="K205" s="189"/>
      <c r="L205" s="199"/>
      <c r="M205" s="179"/>
      <c r="N205" s="179"/>
      <c r="O205" s="179"/>
      <c r="P205" s="179"/>
      <c r="Q205" s="196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</row>
    <row r="206">
      <c r="A206" s="179"/>
      <c r="B206" s="179"/>
      <c r="C206" s="179"/>
      <c r="D206" s="189"/>
      <c r="E206" s="199"/>
      <c r="F206" s="199"/>
      <c r="G206" s="199"/>
      <c r="H206" s="199"/>
      <c r="I206" s="196"/>
      <c r="J206" s="205"/>
      <c r="K206" s="189"/>
      <c r="L206" s="199"/>
      <c r="M206" s="179"/>
      <c r="N206" s="179"/>
      <c r="O206" s="179"/>
      <c r="P206" s="179"/>
      <c r="Q206" s="196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</row>
    <row r="207">
      <c r="A207" s="179"/>
      <c r="B207" s="179"/>
      <c r="C207" s="179"/>
      <c r="D207" s="189"/>
      <c r="E207" s="199"/>
      <c r="F207" s="199"/>
      <c r="G207" s="199"/>
      <c r="H207" s="199"/>
      <c r="I207" s="196"/>
      <c r="J207" s="205"/>
      <c r="K207" s="189"/>
      <c r="L207" s="199"/>
      <c r="M207" s="179"/>
      <c r="N207" s="179"/>
      <c r="O207" s="179"/>
      <c r="P207" s="179"/>
      <c r="Q207" s="196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</row>
    <row r="208">
      <c r="A208" s="179"/>
      <c r="B208" s="179"/>
      <c r="C208" s="179"/>
      <c r="D208" s="189"/>
      <c r="E208" s="199"/>
      <c r="F208" s="199"/>
      <c r="G208" s="199"/>
      <c r="H208" s="199"/>
      <c r="I208" s="196"/>
      <c r="J208" s="205"/>
      <c r="K208" s="189"/>
      <c r="L208" s="199"/>
      <c r="M208" s="179"/>
      <c r="N208" s="179"/>
      <c r="O208" s="179"/>
      <c r="P208" s="179"/>
      <c r="Q208" s="196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</row>
    <row r="209">
      <c r="A209" s="179"/>
      <c r="B209" s="179"/>
      <c r="C209" s="179"/>
      <c r="D209" s="189"/>
      <c r="E209" s="199"/>
      <c r="F209" s="199"/>
      <c r="G209" s="199"/>
      <c r="H209" s="199"/>
      <c r="I209" s="196"/>
      <c r="J209" s="205"/>
      <c r="K209" s="189"/>
      <c r="L209" s="199"/>
      <c r="M209" s="179"/>
      <c r="N209" s="179"/>
      <c r="O209" s="179"/>
      <c r="P209" s="179"/>
      <c r="Q209" s="196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>
      <c r="A210" s="179"/>
      <c r="B210" s="179"/>
      <c r="C210" s="179"/>
      <c r="D210" s="189"/>
      <c r="E210" s="199"/>
      <c r="F210" s="199"/>
      <c r="G210" s="199"/>
      <c r="H210" s="199"/>
      <c r="I210" s="196"/>
      <c r="J210" s="205"/>
      <c r="K210" s="189"/>
      <c r="L210" s="199"/>
      <c r="M210" s="179"/>
      <c r="N210" s="179"/>
      <c r="O210" s="179"/>
      <c r="P210" s="179"/>
      <c r="Q210" s="196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</row>
    <row r="211">
      <c r="A211" s="179"/>
      <c r="B211" s="179"/>
      <c r="C211" s="179"/>
      <c r="D211" s="189"/>
      <c r="E211" s="199"/>
      <c r="F211" s="199"/>
      <c r="G211" s="199"/>
      <c r="H211" s="199"/>
      <c r="I211" s="196"/>
      <c r="J211" s="205"/>
      <c r="K211" s="189"/>
      <c r="L211" s="199"/>
      <c r="M211" s="179"/>
      <c r="N211" s="179"/>
      <c r="O211" s="179"/>
      <c r="P211" s="179"/>
      <c r="Q211" s="196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>
      <c r="A212" s="179"/>
      <c r="B212" s="179"/>
      <c r="C212" s="179"/>
      <c r="D212" s="189"/>
      <c r="E212" s="199"/>
      <c r="F212" s="199"/>
      <c r="G212" s="199"/>
      <c r="H212" s="199"/>
      <c r="I212" s="196"/>
      <c r="J212" s="205"/>
      <c r="K212" s="189"/>
      <c r="L212" s="199"/>
      <c r="M212" s="179"/>
      <c r="N212" s="179"/>
      <c r="O212" s="179"/>
      <c r="P212" s="179"/>
      <c r="Q212" s="196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>
      <c r="A213" s="179"/>
      <c r="B213" s="179"/>
      <c r="C213" s="179"/>
      <c r="D213" s="189"/>
      <c r="E213" s="199"/>
      <c r="F213" s="199"/>
      <c r="G213" s="199"/>
      <c r="H213" s="199"/>
      <c r="I213" s="196"/>
      <c r="J213" s="205"/>
      <c r="K213" s="189"/>
      <c r="L213" s="199"/>
      <c r="M213" s="179"/>
      <c r="N213" s="179"/>
      <c r="O213" s="179"/>
      <c r="P213" s="179"/>
      <c r="Q213" s="196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>
      <c r="A214" s="179"/>
      <c r="B214" s="179"/>
      <c r="C214" s="179"/>
      <c r="D214" s="189"/>
      <c r="E214" s="199"/>
      <c r="F214" s="199"/>
      <c r="G214" s="199"/>
      <c r="H214" s="199"/>
      <c r="I214" s="196"/>
      <c r="J214" s="205"/>
      <c r="K214" s="189"/>
      <c r="L214" s="199"/>
      <c r="M214" s="179"/>
      <c r="N214" s="179"/>
      <c r="O214" s="179"/>
      <c r="P214" s="179"/>
      <c r="Q214" s="196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</row>
    <row r="215">
      <c r="A215" s="179"/>
      <c r="B215" s="179"/>
      <c r="C215" s="179"/>
      <c r="D215" s="189"/>
      <c r="E215" s="199"/>
      <c r="F215" s="199"/>
      <c r="G215" s="199"/>
      <c r="H215" s="199"/>
      <c r="I215" s="196"/>
      <c r="J215" s="205"/>
      <c r="K215" s="189"/>
      <c r="L215" s="199"/>
      <c r="M215" s="179"/>
      <c r="N215" s="179"/>
      <c r="O215" s="179"/>
      <c r="P215" s="179"/>
      <c r="Q215" s="196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>
      <c r="A216" s="179"/>
      <c r="B216" s="179"/>
      <c r="C216" s="179"/>
      <c r="D216" s="189"/>
      <c r="E216" s="199"/>
      <c r="F216" s="199"/>
      <c r="G216" s="199"/>
      <c r="H216" s="199"/>
      <c r="I216" s="196"/>
      <c r="J216" s="205"/>
      <c r="K216" s="189"/>
      <c r="L216" s="199"/>
      <c r="M216" s="179"/>
      <c r="N216" s="179"/>
      <c r="O216" s="179"/>
      <c r="P216" s="179"/>
      <c r="Q216" s="196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</row>
    <row r="217">
      <c r="A217" s="179"/>
      <c r="B217" s="179"/>
      <c r="C217" s="179"/>
      <c r="D217" s="189"/>
      <c r="E217" s="199"/>
      <c r="F217" s="199"/>
      <c r="G217" s="199"/>
      <c r="H217" s="199"/>
      <c r="I217" s="196"/>
      <c r="J217" s="205"/>
      <c r="K217" s="189"/>
      <c r="L217" s="199"/>
      <c r="M217" s="179"/>
      <c r="N217" s="179"/>
      <c r="O217" s="179"/>
      <c r="P217" s="179"/>
      <c r="Q217" s="196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>
      <c r="A218" s="179"/>
      <c r="B218" s="179"/>
      <c r="C218" s="179"/>
      <c r="D218" s="189"/>
      <c r="E218" s="199"/>
      <c r="F218" s="199"/>
      <c r="G218" s="199"/>
      <c r="H218" s="199"/>
      <c r="I218" s="196"/>
      <c r="J218" s="205"/>
      <c r="K218" s="189"/>
      <c r="L218" s="199"/>
      <c r="M218" s="179"/>
      <c r="N218" s="179"/>
      <c r="O218" s="179"/>
      <c r="P218" s="179"/>
      <c r="Q218" s="196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</row>
    <row r="219">
      <c r="A219" s="179"/>
      <c r="B219" s="179"/>
      <c r="C219" s="179"/>
      <c r="D219" s="189"/>
      <c r="E219" s="199"/>
      <c r="F219" s="199"/>
      <c r="G219" s="199"/>
      <c r="H219" s="199"/>
      <c r="I219" s="196"/>
      <c r="J219" s="205"/>
      <c r="K219" s="189"/>
      <c r="L219" s="199"/>
      <c r="M219" s="179"/>
      <c r="N219" s="179"/>
      <c r="O219" s="179"/>
      <c r="P219" s="179"/>
      <c r="Q219" s="196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>
      <c r="A220" s="179"/>
      <c r="B220" s="179"/>
      <c r="C220" s="179"/>
      <c r="D220" s="189"/>
      <c r="E220" s="199"/>
      <c r="F220" s="199"/>
      <c r="G220" s="199"/>
      <c r="H220" s="199"/>
      <c r="I220" s="196"/>
      <c r="J220" s="205"/>
      <c r="K220" s="189"/>
      <c r="L220" s="199"/>
      <c r="M220" s="179"/>
      <c r="N220" s="179"/>
      <c r="O220" s="179"/>
      <c r="P220" s="179"/>
      <c r="Q220" s="196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>
      <c r="A221" s="179"/>
      <c r="B221" s="179"/>
      <c r="C221" s="179"/>
      <c r="D221" s="189"/>
      <c r="E221" s="199"/>
      <c r="F221" s="199"/>
      <c r="G221" s="199"/>
      <c r="H221" s="199"/>
      <c r="I221" s="196"/>
      <c r="J221" s="205"/>
      <c r="K221" s="189"/>
      <c r="L221" s="199"/>
      <c r="M221" s="179"/>
      <c r="N221" s="179"/>
      <c r="O221" s="179"/>
      <c r="P221" s="179"/>
      <c r="Q221" s="196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>
      <c r="A222" s="179"/>
      <c r="B222" s="179"/>
      <c r="C222" s="179"/>
      <c r="D222" s="189"/>
      <c r="E222" s="199"/>
      <c r="F222" s="199"/>
      <c r="G222" s="199"/>
      <c r="H222" s="199"/>
      <c r="I222" s="196"/>
      <c r="J222" s="205"/>
      <c r="K222" s="189"/>
      <c r="L222" s="199"/>
      <c r="M222" s="179"/>
      <c r="N222" s="179"/>
      <c r="O222" s="179"/>
      <c r="P222" s="179"/>
      <c r="Q222" s="196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>
      <c r="A223" s="179"/>
      <c r="B223" s="179"/>
      <c r="C223" s="179"/>
      <c r="D223" s="189"/>
      <c r="E223" s="199"/>
      <c r="F223" s="199"/>
      <c r="G223" s="199"/>
      <c r="H223" s="199"/>
      <c r="I223" s="196"/>
      <c r="J223" s="205"/>
      <c r="K223" s="189"/>
      <c r="L223" s="199"/>
      <c r="M223" s="179"/>
      <c r="N223" s="179"/>
      <c r="O223" s="179"/>
      <c r="P223" s="179"/>
      <c r="Q223" s="196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>
      <c r="A224" s="179"/>
      <c r="B224" s="179"/>
      <c r="C224" s="179"/>
      <c r="D224" s="189"/>
      <c r="E224" s="199"/>
      <c r="F224" s="199"/>
      <c r="G224" s="199"/>
      <c r="H224" s="199"/>
      <c r="I224" s="196"/>
      <c r="J224" s="205"/>
      <c r="K224" s="189"/>
      <c r="L224" s="199"/>
      <c r="M224" s="179"/>
      <c r="N224" s="179"/>
      <c r="O224" s="179"/>
      <c r="P224" s="179"/>
      <c r="Q224" s="196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</row>
    <row r="225">
      <c r="A225" s="179"/>
      <c r="B225" s="179"/>
      <c r="C225" s="179"/>
      <c r="D225" s="189"/>
      <c r="E225" s="199"/>
      <c r="F225" s="199"/>
      <c r="G225" s="199"/>
      <c r="H225" s="199"/>
      <c r="I225" s="196"/>
      <c r="J225" s="205"/>
      <c r="K225" s="189"/>
      <c r="L225" s="199"/>
      <c r="M225" s="179"/>
      <c r="N225" s="179"/>
      <c r="O225" s="179"/>
      <c r="P225" s="179"/>
      <c r="Q225" s="196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>
      <c r="A226" s="179"/>
      <c r="B226" s="179"/>
      <c r="C226" s="179"/>
      <c r="D226" s="189"/>
      <c r="E226" s="199"/>
      <c r="F226" s="199"/>
      <c r="G226" s="199"/>
      <c r="H226" s="199"/>
      <c r="I226" s="196"/>
      <c r="J226" s="205"/>
      <c r="K226" s="189"/>
      <c r="L226" s="199"/>
      <c r="M226" s="179"/>
      <c r="N226" s="179"/>
      <c r="O226" s="179"/>
      <c r="P226" s="179"/>
      <c r="Q226" s="196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</row>
    <row r="227">
      <c r="A227" s="179"/>
      <c r="B227" s="179"/>
      <c r="C227" s="179"/>
      <c r="D227" s="189"/>
      <c r="E227" s="199"/>
      <c r="F227" s="199"/>
      <c r="G227" s="199"/>
      <c r="H227" s="199"/>
      <c r="I227" s="196"/>
      <c r="J227" s="205"/>
      <c r="K227" s="189"/>
      <c r="L227" s="199"/>
      <c r="M227" s="179"/>
      <c r="N227" s="179"/>
      <c r="O227" s="179"/>
      <c r="P227" s="179"/>
      <c r="Q227" s="196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</row>
    <row r="228">
      <c r="A228" s="179"/>
      <c r="B228" s="179"/>
      <c r="C228" s="179"/>
      <c r="D228" s="189"/>
      <c r="E228" s="199"/>
      <c r="F228" s="199"/>
      <c r="G228" s="199"/>
      <c r="H228" s="199"/>
      <c r="I228" s="196"/>
      <c r="J228" s="205"/>
      <c r="K228" s="189"/>
      <c r="L228" s="199"/>
      <c r="M228" s="179"/>
      <c r="N228" s="179"/>
      <c r="O228" s="179"/>
      <c r="P228" s="179"/>
      <c r="Q228" s="196"/>
      <c r="R228" s="179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>
      <c r="A229" s="179"/>
      <c r="B229" s="179"/>
      <c r="C229" s="179"/>
      <c r="D229" s="189"/>
      <c r="E229" s="199"/>
      <c r="F229" s="199"/>
      <c r="G229" s="199"/>
      <c r="H229" s="199"/>
      <c r="I229" s="196"/>
      <c r="J229" s="205"/>
      <c r="K229" s="189"/>
      <c r="L229" s="199"/>
      <c r="M229" s="179"/>
      <c r="N229" s="179"/>
      <c r="O229" s="179"/>
      <c r="P229" s="179"/>
      <c r="Q229" s="196"/>
      <c r="R229" s="179"/>
      <c r="S229" s="179"/>
      <c r="T229" s="179"/>
      <c r="U229" s="179"/>
      <c r="V229" s="179"/>
      <c r="W229" s="179"/>
      <c r="X229" s="179"/>
      <c r="Y229" s="179"/>
      <c r="Z229" s="179"/>
      <c r="AA229" s="179"/>
    </row>
    <row r="230">
      <c r="A230" s="179"/>
      <c r="B230" s="179"/>
      <c r="C230" s="179"/>
      <c r="D230" s="189"/>
      <c r="E230" s="199"/>
      <c r="F230" s="199"/>
      <c r="G230" s="199"/>
      <c r="H230" s="199"/>
      <c r="I230" s="196"/>
      <c r="J230" s="205"/>
      <c r="K230" s="189"/>
      <c r="L230" s="199"/>
      <c r="M230" s="179"/>
      <c r="N230" s="179"/>
      <c r="O230" s="179"/>
      <c r="P230" s="179"/>
      <c r="Q230" s="196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>
      <c r="A231" s="179"/>
      <c r="B231" s="179"/>
      <c r="C231" s="179"/>
      <c r="D231" s="189"/>
      <c r="E231" s="199"/>
      <c r="F231" s="199"/>
      <c r="G231" s="199"/>
      <c r="H231" s="199"/>
      <c r="I231" s="196"/>
      <c r="J231" s="205"/>
      <c r="K231" s="189"/>
      <c r="L231" s="199"/>
      <c r="M231" s="179"/>
      <c r="N231" s="179"/>
      <c r="O231" s="179"/>
      <c r="P231" s="179"/>
      <c r="Q231" s="196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>
      <c r="A232" s="179"/>
      <c r="B232" s="179"/>
      <c r="C232" s="179"/>
      <c r="D232" s="189"/>
      <c r="E232" s="199"/>
      <c r="F232" s="199"/>
      <c r="G232" s="199"/>
      <c r="H232" s="199"/>
      <c r="I232" s="196"/>
      <c r="J232" s="205"/>
      <c r="K232" s="189"/>
      <c r="L232" s="199"/>
      <c r="M232" s="179"/>
      <c r="N232" s="179"/>
      <c r="O232" s="179"/>
      <c r="P232" s="179"/>
      <c r="Q232" s="196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</row>
    <row r="233">
      <c r="A233" s="179"/>
      <c r="B233" s="179"/>
      <c r="C233" s="179"/>
      <c r="D233" s="189"/>
      <c r="E233" s="199"/>
      <c r="F233" s="199"/>
      <c r="G233" s="199"/>
      <c r="H233" s="199"/>
      <c r="I233" s="196"/>
      <c r="J233" s="205"/>
      <c r="K233" s="189"/>
      <c r="L233" s="199"/>
      <c r="M233" s="179"/>
      <c r="N233" s="179"/>
      <c r="O233" s="179"/>
      <c r="P233" s="179"/>
      <c r="Q233" s="196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</row>
    <row r="234">
      <c r="A234" s="179"/>
      <c r="B234" s="179"/>
      <c r="C234" s="179"/>
      <c r="D234" s="189"/>
      <c r="E234" s="199"/>
      <c r="F234" s="199"/>
      <c r="G234" s="199"/>
      <c r="H234" s="199"/>
      <c r="I234" s="196"/>
      <c r="J234" s="205"/>
      <c r="K234" s="189"/>
      <c r="L234" s="199"/>
      <c r="M234" s="179"/>
      <c r="N234" s="179"/>
      <c r="O234" s="179"/>
      <c r="P234" s="179"/>
      <c r="Q234" s="196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</row>
    <row r="235">
      <c r="A235" s="179"/>
      <c r="B235" s="179"/>
      <c r="C235" s="179"/>
      <c r="D235" s="189"/>
      <c r="E235" s="199"/>
      <c r="F235" s="199"/>
      <c r="G235" s="199"/>
      <c r="H235" s="199"/>
      <c r="I235" s="196"/>
      <c r="J235" s="205"/>
      <c r="K235" s="189"/>
      <c r="L235" s="199"/>
      <c r="M235" s="179"/>
      <c r="N235" s="179"/>
      <c r="O235" s="179"/>
      <c r="P235" s="179"/>
      <c r="Q235" s="196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</row>
    <row r="236">
      <c r="A236" s="179"/>
      <c r="B236" s="179"/>
      <c r="C236" s="179"/>
      <c r="D236" s="189"/>
      <c r="E236" s="199"/>
      <c r="F236" s="199"/>
      <c r="G236" s="199"/>
      <c r="H236" s="199"/>
      <c r="I236" s="196"/>
      <c r="J236" s="205"/>
      <c r="K236" s="189"/>
      <c r="L236" s="199"/>
      <c r="M236" s="179"/>
      <c r="N236" s="179"/>
      <c r="O236" s="179"/>
      <c r="P236" s="179"/>
      <c r="Q236" s="196"/>
      <c r="R236" s="179"/>
      <c r="S236" s="179"/>
      <c r="T236" s="179"/>
      <c r="U236" s="179"/>
      <c r="V236" s="179"/>
      <c r="W236" s="179"/>
      <c r="X236" s="179"/>
      <c r="Y236" s="179"/>
      <c r="Z236" s="179"/>
      <c r="AA236" s="179"/>
    </row>
    <row r="237">
      <c r="A237" s="179"/>
      <c r="B237" s="179"/>
      <c r="C237" s="179"/>
      <c r="D237" s="189"/>
      <c r="E237" s="199"/>
      <c r="F237" s="199"/>
      <c r="G237" s="199"/>
      <c r="H237" s="199"/>
      <c r="I237" s="196"/>
      <c r="J237" s="205"/>
      <c r="K237" s="189"/>
      <c r="L237" s="199"/>
      <c r="M237" s="179"/>
      <c r="N237" s="179"/>
      <c r="O237" s="179"/>
      <c r="P237" s="179"/>
      <c r="Q237" s="196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</row>
    <row r="238">
      <c r="A238" s="179"/>
      <c r="B238" s="179"/>
      <c r="C238" s="179"/>
      <c r="D238" s="189"/>
      <c r="E238" s="199"/>
      <c r="F238" s="199"/>
      <c r="G238" s="199"/>
      <c r="H238" s="199"/>
      <c r="I238" s="196"/>
      <c r="J238" s="205"/>
      <c r="K238" s="189"/>
      <c r="L238" s="199"/>
      <c r="M238" s="179"/>
      <c r="N238" s="179"/>
      <c r="O238" s="179"/>
      <c r="P238" s="179"/>
      <c r="Q238" s="196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</row>
    <row r="239">
      <c r="A239" s="179"/>
      <c r="B239" s="179"/>
      <c r="C239" s="179"/>
      <c r="D239" s="189"/>
      <c r="E239" s="199"/>
      <c r="F239" s="199"/>
      <c r="G239" s="199"/>
      <c r="H239" s="199"/>
      <c r="I239" s="196"/>
      <c r="J239" s="205"/>
      <c r="K239" s="189"/>
      <c r="L239" s="199"/>
      <c r="M239" s="179"/>
      <c r="N239" s="179"/>
      <c r="O239" s="179"/>
      <c r="P239" s="179"/>
      <c r="Q239" s="196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</row>
    <row r="240">
      <c r="A240" s="179"/>
      <c r="B240" s="179"/>
      <c r="C240" s="179"/>
      <c r="D240" s="189"/>
      <c r="E240" s="199"/>
      <c r="F240" s="199"/>
      <c r="G240" s="199"/>
      <c r="H240" s="199"/>
      <c r="I240" s="196"/>
      <c r="J240" s="205"/>
      <c r="K240" s="189"/>
      <c r="L240" s="199"/>
      <c r="M240" s="179"/>
      <c r="N240" s="179"/>
      <c r="O240" s="179"/>
      <c r="P240" s="179"/>
      <c r="Q240" s="196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</row>
    <row r="241">
      <c r="A241" s="179"/>
      <c r="B241" s="179"/>
      <c r="C241" s="179"/>
      <c r="D241" s="189"/>
      <c r="E241" s="199"/>
      <c r="F241" s="199"/>
      <c r="G241" s="199"/>
      <c r="H241" s="199"/>
      <c r="I241" s="196"/>
      <c r="J241" s="205"/>
      <c r="K241" s="189"/>
      <c r="L241" s="199"/>
      <c r="M241" s="179"/>
      <c r="N241" s="179"/>
      <c r="O241" s="179"/>
      <c r="P241" s="179"/>
      <c r="Q241" s="196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</row>
    <row r="242">
      <c r="A242" s="179"/>
      <c r="B242" s="179"/>
      <c r="C242" s="179"/>
      <c r="D242" s="189"/>
      <c r="E242" s="199"/>
      <c r="F242" s="199"/>
      <c r="G242" s="199"/>
      <c r="H242" s="199"/>
      <c r="I242" s="196"/>
      <c r="J242" s="205"/>
      <c r="K242" s="189"/>
      <c r="L242" s="199"/>
      <c r="M242" s="179"/>
      <c r="N242" s="179"/>
      <c r="O242" s="179"/>
      <c r="P242" s="179"/>
      <c r="Q242" s="196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</row>
    <row r="243">
      <c r="A243" s="179"/>
      <c r="B243" s="179"/>
      <c r="C243" s="179"/>
      <c r="D243" s="189"/>
      <c r="E243" s="199"/>
      <c r="F243" s="199"/>
      <c r="G243" s="199"/>
      <c r="H243" s="199"/>
      <c r="I243" s="196"/>
      <c r="J243" s="205"/>
      <c r="K243" s="189"/>
      <c r="L243" s="199"/>
      <c r="M243" s="179"/>
      <c r="N243" s="179"/>
      <c r="O243" s="179"/>
      <c r="P243" s="179"/>
      <c r="Q243" s="196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</row>
    <row r="244">
      <c r="A244" s="179"/>
      <c r="B244" s="179"/>
      <c r="C244" s="179"/>
      <c r="D244" s="189"/>
      <c r="E244" s="199"/>
      <c r="F244" s="199"/>
      <c r="G244" s="199"/>
      <c r="H244" s="199"/>
      <c r="I244" s="196"/>
      <c r="J244" s="205"/>
      <c r="K244" s="189"/>
      <c r="L244" s="199"/>
      <c r="M244" s="179"/>
      <c r="N244" s="179"/>
      <c r="O244" s="179"/>
      <c r="P244" s="179"/>
      <c r="Q244" s="196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</row>
    <row r="245">
      <c r="A245" s="179"/>
      <c r="B245" s="179"/>
      <c r="C245" s="179"/>
      <c r="D245" s="189"/>
      <c r="E245" s="199"/>
      <c r="F245" s="199"/>
      <c r="G245" s="199"/>
      <c r="H245" s="199"/>
      <c r="I245" s="196"/>
      <c r="J245" s="205"/>
      <c r="K245" s="189"/>
      <c r="L245" s="199"/>
      <c r="M245" s="179"/>
      <c r="N245" s="179"/>
      <c r="O245" s="179"/>
      <c r="P245" s="179"/>
      <c r="Q245" s="196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</row>
    <row r="246">
      <c r="A246" s="179"/>
      <c r="B246" s="179"/>
      <c r="C246" s="179"/>
      <c r="D246" s="189"/>
      <c r="E246" s="199"/>
      <c r="F246" s="199"/>
      <c r="G246" s="199"/>
      <c r="H246" s="199"/>
      <c r="I246" s="196"/>
      <c r="J246" s="205"/>
      <c r="K246" s="189"/>
      <c r="L246" s="199"/>
      <c r="M246" s="179"/>
      <c r="N246" s="179"/>
      <c r="O246" s="179"/>
      <c r="P246" s="179"/>
      <c r="Q246" s="196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</row>
    <row r="247">
      <c r="A247" s="179"/>
      <c r="B247" s="179"/>
      <c r="C247" s="179"/>
      <c r="D247" s="189"/>
      <c r="E247" s="199"/>
      <c r="F247" s="199"/>
      <c r="G247" s="199"/>
      <c r="H247" s="199"/>
      <c r="I247" s="196"/>
      <c r="J247" s="205"/>
      <c r="K247" s="189"/>
      <c r="L247" s="199"/>
      <c r="M247" s="179"/>
      <c r="N247" s="179"/>
      <c r="O247" s="179"/>
      <c r="P247" s="179"/>
      <c r="Q247" s="196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</row>
    <row r="248">
      <c r="A248" s="179"/>
      <c r="B248" s="179"/>
      <c r="C248" s="179"/>
      <c r="D248" s="189"/>
      <c r="E248" s="199"/>
      <c r="F248" s="199"/>
      <c r="G248" s="199"/>
      <c r="H248" s="199"/>
      <c r="I248" s="196"/>
      <c r="J248" s="205"/>
      <c r="K248" s="189"/>
      <c r="L248" s="199"/>
      <c r="M248" s="179"/>
      <c r="N248" s="179"/>
      <c r="O248" s="179"/>
      <c r="P248" s="179"/>
      <c r="Q248" s="196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</row>
    <row r="249">
      <c r="A249" s="179"/>
      <c r="B249" s="179"/>
      <c r="C249" s="179"/>
      <c r="D249" s="189"/>
      <c r="E249" s="199"/>
      <c r="F249" s="199"/>
      <c r="G249" s="199"/>
      <c r="H249" s="199"/>
      <c r="I249" s="196"/>
      <c r="J249" s="205"/>
      <c r="K249" s="189"/>
      <c r="L249" s="199"/>
      <c r="M249" s="179"/>
      <c r="N249" s="179"/>
      <c r="O249" s="179"/>
      <c r="P249" s="179"/>
      <c r="Q249" s="196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</row>
    <row r="250">
      <c r="A250" s="179"/>
      <c r="B250" s="179"/>
      <c r="C250" s="179"/>
      <c r="D250" s="189"/>
      <c r="E250" s="199"/>
      <c r="F250" s="199"/>
      <c r="G250" s="199"/>
      <c r="H250" s="199"/>
      <c r="I250" s="196"/>
      <c r="J250" s="205"/>
      <c r="K250" s="189"/>
      <c r="L250" s="199"/>
      <c r="M250" s="179"/>
      <c r="N250" s="179"/>
      <c r="O250" s="179"/>
      <c r="P250" s="179"/>
      <c r="Q250" s="196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</row>
    <row r="251">
      <c r="A251" s="179"/>
      <c r="B251" s="179"/>
      <c r="C251" s="179"/>
      <c r="D251" s="189"/>
      <c r="E251" s="199"/>
      <c r="F251" s="199"/>
      <c r="G251" s="199"/>
      <c r="H251" s="199"/>
      <c r="I251" s="196"/>
      <c r="J251" s="205"/>
      <c r="K251" s="189"/>
      <c r="L251" s="199"/>
      <c r="M251" s="179"/>
      <c r="N251" s="179"/>
      <c r="O251" s="179"/>
      <c r="P251" s="179"/>
      <c r="Q251" s="196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</row>
    <row r="252">
      <c r="A252" s="179"/>
      <c r="B252" s="179"/>
      <c r="C252" s="179"/>
      <c r="D252" s="189"/>
      <c r="E252" s="199"/>
      <c r="F252" s="199"/>
      <c r="G252" s="199"/>
      <c r="H252" s="199"/>
      <c r="I252" s="196"/>
      <c r="J252" s="205"/>
      <c r="K252" s="189"/>
      <c r="L252" s="199"/>
      <c r="M252" s="179"/>
      <c r="N252" s="179"/>
      <c r="O252" s="179"/>
      <c r="P252" s="179"/>
      <c r="Q252" s="196"/>
      <c r="R252" s="179"/>
      <c r="S252" s="179"/>
      <c r="T252" s="179"/>
      <c r="U252" s="179"/>
      <c r="V252" s="179"/>
      <c r="W252" s="179"/>
      <c r="X252" s="179"/>
      <c r="Y252" s="179"/>
      <c r="Z252" s="179"/>
      <c r="AA252" s="179"/>
    </row>
    <row r="253">
      <c r="A253" s="179"/>
      <c r="B253" s="179"/>
      <c r="C253" s="179"/>
      <c r="D253" s="189"/>
      <c r="E253" s="199"/>
      <c r="F253" s="199"/>
      <c r="G253" s="199"/>
      <c r="H253" s="199"/>
      <c r="I253" s="196"/>
      <c r="J253" s="205"/>
      <c r="K253" s="189"/>
      <c r="L253" s="199"/>
      <c r="M253" s="179"/>
      <c r="N253" s="179"/>
      <c r="O253" s="179"/>
      <c r="P253" s="179"/>
      <c r="Q253" s="196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</row>
    <row r="254">
      <c r="A254" s="179"/>
      <c r="B254" s="179"/>
      <c r="C254" s="179"/>
      <c r="D254" s="189"/>
      <c r="E254" s="199"/>
      <c r="F254" s="199"/>
      <c r="G254" s="199"/>
      <c r="H254" s="199"/>
      <c r="I254" s="196"/>
      <c r="J254" s="205"/>
      <c r="K254" s="189"/>
      <c r="L254" s="199"/>
      <c r="M254" s="179"/>
      <c r="N254" s="179"/>
      <c r="O254" s="179"/>
      <c r="P254" s="179"/>
      <c r="Q254" s="196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</row>
    <row r="255">
      <c r="A255" s="179"/>
      <c r="B255" s="179"/>
      <c r="C255" s="179"/>
      <c r="D255" s="189"/>
      <c r="E255" s="199"/>
      <c r="F255" s="199"/>
      <c r="G255" s="199"/>
      <c r="H255" s="199"/>
      <c r="I255" s="196"/>
      <c r="J255" s="205"/>
      <c r="K255" s="189"/>
      <c r="L255" s="199"/>
      <c r="M255" s="179"/>
      <c r="N255" s="179"/>
      <c r="O255" s="179"/>
      <c r="P255" s="179"/>
      <c r="Q255" s="196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</row>
    <row r="256">
      <c r="A256" s="179"/>
      <c r="B256" s="179"/>
      <c r="C256" s="179"/>
      <c r="D256" s="189"/>
      <c r="E256" s="199"/>
      <c r="F256" s="199"/>
      <c r="G256" s="199"/>
      <c r="H256" s="199"/>
      <c r="I256" s="196"/>
      <c r="J256" s="205"/>
      <c r="K256" s="189"/>
      <c r="L256" s="199"/>
      <c r="M256" s="179"/>
      <c r="N256" s="179"/>
      <c r="O256" s="179"/>
      <c r="P256" s="179"/>
      <c r="Q256" s="196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</row>
    <row r="257">
      <c r="A257" s="179"/>
      <c r="B257" s="179"/>
      <c r="C257" s="179"/>
      <c r="D257" s="189"/>
      <c r="E257" s="199"/>
      <c r="F257" s="199"/>
      <c r="G257" s="199"/>
      <c r="H257" s="199"/>
      <c r="I257" s="196"/>
      <c r="J257" s="205"/>
      <c r="K257" s="189"/>
      <c r="L257" s="199"/>
      <c r="M257" s="179"/>
      <c r="N257" s="179"/>
      <c r="O257" s="179"/>
      <c r="P257" s="179"/>
      <c r="Q257" s="196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</row>
    <row r="258">
      <c r="A258" s="179"/>
      <c r="B258" s="179"/>
      <c r="C258" s="179"/>
      <c r="D258" s="189"/>
      <c r="E258" s="199"/>
      <c r="F258" s="199"/>
      <c r="G258" s="199"/>
      <c r="H258" s="199"/>
      <c r="I258" s="196"/>
      <c r="J258" s="205"/>
      <c r="K258" s="189"/>
      <c r="L258" s="199"/>
      <c r="M258" s="179"/>
      <c r="N258" s="179"/>
      <c r="O258" s="179"/>
      <c r="P258" s="179"/>
      <c r="Q258" s="196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</row>
    <row r="259">
      <c r="A259" s="179"/>
      <c r="B259" s="179"/>
      <c r="C259" s="179"/>
      <c r="D259" s="189"/>
      <c r="E259" s="199"/>
      <c r="F259" s="199"/>
      <c r="G259" s="199"/>
      <c r="H259" s="199"/>
      <c r="I259" s="196"/>
      <c r="J259" s="205"/>
      <c r="K259" s="189"/>
      <c r="L259" s="199"/>
      <c r="M259" s="179"/>
      <c r="N259" s="179"/>
      <c r="O259" s="179"/>
      <c r="P259" s="179"/>
      <c r="Q259" s="196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</row>
    <row r="260">
      <c r="A260" s="179"/>
      <c r="B260" s="179"/>
      <c r="C260" s="179"/>
      <c r="D260" s="189"/>
      <c r="E260" s="199"/>
      <c r="F260" s="199"/>
      <c r="G260" s="199"/>
      <c r="H260" s="199"/>
      <c r="I260" s="196"/>
      <c r="J260" s="205"/>
      <c r="K260" s="189"/>
      <c r="L260" s="199"/>
      <c r="M260" s="179"/>
      <c r="N260" s="179"/>
      <c r="O260" s="179"/>
      <c r="P260" s="179"/>
      <c r="Q260" s="196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</row>
    <row r="261">
      <c r="A261" s="179"/>
      <c r="B261" s="179"/>
      <c r="C261" s="179"/>
      <c r="D261" s="189"/>
      <c r="E261" s="199"/>
      <c r="F261" s="199"/>
      <c r="G261" s="199"/>
      <c r="H261" s="199"/>
      <c r="I261" s="196"/>
      <c r="J261" s="205"/>
      <c r="K261" s="189"/>
      <c r="L261" s="199"/>
      <c r="M261" s="179"/>
      <c r="N261" s="179"/>
      <c r="O261" s="179"/>
      <c r="P261" s="179"/>
      <c r="Q261" s="196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</row>
    <row r="262">
      <c r="A262" s="179"/>
      <c r="B262" s="179"/>
      <c r="C262" s="179"/>
      <c r="D262" s="189"/>
      <c r="E262" s="199"/>
      <c r="F262" s="199"/>
      <c r="G262" s="199"/>
      <c r="H262" s="199"/>
      <c r="I262" s="196"/>
      <c r="J262" s="205"/>
      <c r="K262" s="189"/>
      <c r="L262" s="199"/>
      <c r="M262" s="179"/>
      <c r="N262" s="179"/>
      <c r="O262" s="179"/>
      <c r="P262" s="179"/>
      <c r="Q262" s="196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</row>
    <row r="263">
      <c r="A263" s="179"/>
      <c r="B263" s="179"/>
      <c r="C263" s="179"/>
      <c r="D263" s="189"/>
      <c r="E263" s="199"/>
      <c r="F263" s="199"/>
      <c r="G263" s="199"/>
      <c r="H263" s="199"/>
      <c r="I263" s="196"/>
      <c r="J263" s="205"/>
      <c r="K263" s="189"/>
      <c r="L263" s="199"/>
      <c r="M263" s="179"/>
      <c r="N263" s="179"/>
      <c r="O263" s="179"/>
      <c r="P263" s="179"/>
      <c r="Q263" s="196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</row>
    <row r="264">
      <c r="A264" s="179"/>
      <c r="B264" s="179"/>
      <c r="C264" s="179"/>
      <c r="D264" s="189"/>
      <c r="E264" s="199"/>
      <c r="F264" s="199"/>
      <c r="G264" s="199"/>
      <c r="H264" s="199"/>
      <c r="I264" s="196"/>
      <c r="J264" s="205"/>
      <c r="K264" s="189"/>
      <c r="L264" s="199"/>
      <c r="M264" s="179"/>
      <c r="N264" s="179"/>
      <c r="O264" s="179"/>
      <c r="P264" s="179"/>
      <c r="Q264" s="196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</row>
    <row r="265">
      <c r="A265" s="179"/>
      <c r="B265" s="179"/>
      <c r="C265" s="179"/>
      <c r="D265" s="189"/>
      <c r="E265" s="199"/>
      <c r="F265" s="199"/>
      <c r="G265" s="199"/>
      <c r="H265" s="199"/>
      <c r="I265" s="196"/>
      <c r="J265" s="205"/>
      <c r="K265" s="189"/>
      <c r="L265" s="199"/>
      <c r="M265" s="179"/>
      <c r="N265" s="179"/>
      <c r="O265" s="179"/>
      <c r="P265" s="179"/>
      <c r="Q265" s="196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>
      <c r="A266" s="179"/>
      <c r="B266" s="179"/>
      <c r="C266" s="179"/>
      <c r="D266" s="189"/>
      <c r="E266" s="199"/>
      <c r="F266" s="199"/>
      <c r="G266" s="199"/>
      <c r="H266" s="199"/>
      <c r="I266" s="196"/>
      <c r="J266" s="205"/>
      <c r="K266" s="189"/>
      <c r="L266" s="199"/>
      <c r="M266" s="179"/>
      <c r="N266" s="179"/>
      <c r="O266" s="179"/>
      <c r="P266" s="179"/>
      <c r="Q266" s="196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>
      <c r="A267" s="179"/>
      <c r="B267" s="179"/>
      <c r="C267" s="179"/>
      <c r="D267" s="189"/>
      <c r="E267" s="199"/>
      <c r="F267" s="199"/>
      <c r="G267" s="199"/>
      <c r="H267" s="199"/>
      <c r="I267" s="196"/>
      <c r="J267" s="205"/>
      <c r="K267" s="189"/>
      <c r="L267" s="199"/>
      <c r="M267" s="179"/>
      <c r="N267" s="179"/>
      <c r="O267" s="179"/>
      <c r="P267" s="179"/>
      <c r="Q267" s="196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>
      <c r="A268" s="179"/>
      <c r="B268" s="179"/>
      <c r="C268" s="179"/>
      <c r="D268" s="189"/>
      <c r="E268" s="199"/>
      <c r="F268" s="199"/>
      <c r="G268" s="199"/>
      <c r="H268" s="199"/>
      <c r="I268" s="196"/>
      <c r="J268" s="205"/>
      <c r="K268" s="189"/>
      <c r="L268" s="199"/>
      <c r="M268" s="179"/>
      <c r="N268" s="179"/>
      <c r="O268" s="179"/>
      <c r="P268" s="179"/>
      <c r="Q268" s="196"/>
      <c r="R268" s="179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>
      <c r="A269" s="179"/>
      <c r="B269" s="179"/>
      <c r="C269" s="179"/>
      <c r="D269" s="189"/>
      <c r="E269" s="199"/>
      <c r="F269" s="199"/>
      <c r="G269" s="199"/>
      <c r="H269" s="199"/>
      <c r="I269" s="196"/>
      <c r="J269" s="205"/>
      <c r="K269" s="189"/>
      <c r="L269" s="199"/>
      <c r="M269" s="179"/>
      <c r="N269" s="179"/>
      <c r="O269" s="179"/>
      <c r="P269" s="179"/>
      <c r="Q269" s="196"/>
      <c r="R269" s="179"/>
      <c r="S269" s="179"/>
      <c r="T269" s="179"/>
      <c r="U269" s="179"/>
      <c r="V269" s="179"/>
      <c r="W269" s="179"/>
      <c r="X269" s="179"/>
      <c r="Y269" s="179"/>
      <c r="Z269" s="179"/>
      <c r="AA269" s="179"/>
    </row>
    <row r="270">
      <c r="A270" s="179"/>
      <c r="B270" s="179"/>
      <c r="C270" s="179"/>
      <c r="D270" s="189"/>
      <c r="E270" s="199"/>
      <c r="F270" s="199"/>
      <c r="G270" s="199"/>
      <c r="H270" s="199"/>
      <c r="I270" s="196"/>
      <c r="J270" s="205"/>
      <c r="K270" s="189"/>
      <c r="L270" s="199"/>
      <c r="M270" s="179"/>
      <c r="N270" s="179"/>
      <c r="O270" s="179"/>
      <c r="P270" s="179"/>
      <c r="Q270" s="196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</row>
    <row r="271">
      <c r="A271" s="179"/>
      <c r="B271" s="179"/>
      <c r="C271" s="179"/>
      <c r="D271" s="189"/>
      <c r="E271" s="199"/>
      <c r="F271" s="199"/>
      <c r="G271" s="199"/>
      <c r="H271" s="199"/>
      <c r="I271" s="196"/>
      <c r="J271" s="205"/>
      <c r="K271" s="189"/>
      <c r="L271" s="199"/>
      <c r="M271" s="179"/>
      <c r="N271" s="179"/>
      <c r="O271" s="179"/>
      <c r="P271" s="179"/>
      <c r="Q271" s="196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</row>
    <row r="272">
      <c r="A272" s="179"/>
      <c r="B272" s="179"/>
      <c r="C272" s="179"/>
      <c r="D272" s="189"/>
      <c r="E272" s="199"/>
      <c r="F272" s="199"/>
      <c r="G272" s="199"/>
      <c r="H272" s="199"/>
      <c r="I272" s="196"/>
      <c r="J272" s="205"/>
      <c r="K272" s="189"/>
      <c r="L272" s="199"/>
      <c r="M272" s="179"/>
      <c r="N272" s="179"/>
      <c r="O272" s="179"/>
      <c r="P272" s="179"/>
      <c r="Q272" s="196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</row>
    <row r="273">
      <c r="A273" s="179"/>
      <c r="B273" s="179"/>
      <c r="C273" s="179"/>
      <c r="D273" s="189"/>
      <c r="E273" s="199"/>
      <c r="F273" s="199"/>
      <c r="G273" s="199"/>
      <c r="H273" s="199"/>
      <c r="I273" s="196"/>
      <c r="J273" s="205"/>
      <c r="K273" s="189"/>
      <c r="L273" s="199"/>
      <c r="M273" s="179"/>
      <c r="N273" s="179"/>
      <c r="O273" s="179"/>
      <c r="P273" s="179"/>
      <c r="Q273" s="196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</row>
    <row r="274">
      <c r="A274" s="179"/>
      <c r="B274" s="179"/>
      <c r="C274" s="179"/>
      <c r="D274" s="189"/>
      <c r="E274" s="199"/>
      <c r="F274" s="199"/>
      <c r="G274" s="199"/>
      <c r="H274" s="199"/>
      <c r="I274" s="196"/>
      <c r="J274" s="205"/>
      <c r="K274" s="189"/>
      <c r="L274" s="199"/>
      <c r="M274" s="179"/>
      <c r="N274" s="179"/>
      <c r="O274" s="179"/>
      <c r="P274" s="179"/>
      <c r="Q274" s="196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</row>
    <row r="275">
      <c r="A275" s="179"/>
      <c r="B275" s="179"/>
      <c r="C275" s="179"/>
      <c r="D275" s="189"/>
      <c r="E275" s="199"/>
      <c r="F275" s="199"/>
      <c r="G275" s="199"/>
      <c r="H275" s="199"/>
      <c r="I275" s="196"/>
      <c r="J275" s="205"/>
      <c r="K275" s="189"/>
      <c r="L275" s="199"/>
      <c r="M275" s="179"/>
      <c r="N275" s="179"/>
      <c r="O275" s="179"/>
      <c r="P275" s="179"/>
      <c r="Q275" s="196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</row>
    <row r="276">
      <c r="A276" s="179"/>
      <c r="B276" s="179"/>
      <c r="C276" s="179"/>
      <c r="D276" s="189"/>
      <c r="E276" s="199"/>
      <c r="F276" s="199"/>
      <c r="G276" s="199"/>
      <c r="H276" s="199"/>
      <c r="I276" s="196"/>
      <c r="J276" s="205"/>
      <c r="K276" s="189"/>
      <c r="L276" s="199"/>
      <c r="M276" s="179"/>
      <c r="N276" s="179"/>
      <c r="O276" s="179"/>
      <c r="P276" s="179"/>
      <c r="Q276" s="196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</row>
    <row r="277">
      <c r="A277" s="179"/>
      <c r="B277" s="179"/>
      <c r="C277" s="179"/>
      <c r="D277" s="189"/>
      <c r="E277" s="199"/>
      <c r="F277" s="199"/>
      <c r="G277" s="199"/>
      <c r="H277" s="199"/>
      <c r="I277" s="196"/>
      <c r="J277" s="205"/>
      <c r="K277" s="189"/>
      <c r="L277" s="199"/>
      <c r="M277" s="179"/>
      <c r="N277" s="179"/>
      <c r="O277" s="179"/>
      <c r="P277" s="179"/>
      <c r="Q277" s="196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</row>
    <row r="278">
      <c r="A278" s="179"/>
      <c r="B278" s="179"/>
      <c r="C278" s="179"/>
      <c r="D278" s="189"/>
      <c r="E278" s="199"/>
      <c r="F278" s="199"/>
      <c r="G278" s="199"/>
      <c r="H278" s="199"/>
      <c r="I278" s="196"/>
      <c r="J278" s="205"/>
      <c r="K278" s="189"/>
      <c r="L278" s="199"/>
      <c r="M278" s="179"/>
      <c r="N278" s="179"/>
      <c r="O278" s="179"/>
      <c r="P278" s="179"/>
      <c r="Q278" s="196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</row>
    <row r="279">
      <c r="A279" s="179"/>
      <c r="B279" s="179"/>
      <c r="C279" s="179"/>
      <c r="D279" s="189"/>
      <c r="E279" s="199"/>
      <c r="F279" s="199"/>
      <c r="G279" s="199"/>
      <c r="H279" s="199"/>
      <c r="I279" s="196"/>
      <c r="J279" s="205"/>
      <c r="K279" s="189"/>
      <c r="L279" s="199"/>
      <c r="M279" s="179"/>
      <c r="N279" s="179"/>
      <c r="O279" s="179"/>
      <c r="P279" s="179"/>
      <c r="Q279" s="196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</row>
    <row r="280">
      <c r="A280" s="179"/>
      <c r="B280" s="179"/>
      <c r="C280" s="179"/>
      <c r="D280" s="189"/>
      <c r="E280" s="199"/>
      <c r="F280" s="199"/>
      <c r="G280" s="199"/>
      <c r="H280" s="199"/>
      <c r="I280" s="196"/>
      <c r="J280" s="205"/>
      <c r="K280" s="189"/>
      <c r="L280" s="199"/>
      <c r="M280" s="179"/>
      <c r="N280" s="179"/>
      <c r="O280" s="179"/>
      <c r="P280" s="179"/>
      <c r="Q280" s="196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</row>
    <row r="281">
      <c r="A281" s="179"/>
      <c r="B281" s="179"/>
      <c r="C281" s="179"/>
      <c r="D281" s="189"/>
      <c r="E281" s="199"/>
      <c r="F281" s="199"/>
      <c r="G281" s="199"/>
      <c r="H281" s="199"/>
      <c r="I281" s="196"/>
      <c r="J281" s="205"/>
      <c r="K281" s="189"/>
      <c r="L281" s="199"/>
      <c r="M281" s="179"/>
      <c r="N281" s="179"/>
      <c r="O281" s="179"/>
      <c r="P281" s="179"/>
      <c r="Q281" s="196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</row>
    <row r="282">
      <c r="A282" s="179"/>
      <c r="B282" s="179"/>
      <c r="C282" s="179"/>
      <c r="D282" s="189"/>
      <c r="E282" s="199"/>
      <c r="F282" s="199"/>
      <c r="G282" s="199"/>
      <c r="H282" s="199"/>
      <c r="I282" s="196"/>
      <c r="J282" s="205"/>
      <c r="K282" s="189"/>
      <c r="L282" s="199"/>
      <c r="M282" s="179"/>
      <c r="N282" s="179"/>
      <c r="O282" s="179"/>
      <c r="P282" s="179"/>
      <c r="Q282" s="196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</row>
    <row r="283">
      <c r="A283" s="179"/>
      <c r="B283" s="179"/>
      <c r="C283" s="179"/>
      <c r="D283" s="189"/>
      <c r="E283" s="199"/>
      <c r="F283" s="199"/>
      <c r="G283" s="199"/>
      <c r="H283" s="199"/>
      <c r="I283" s="196"/>
      <c r="J283" s="205"/>
      <c r="K283" s="189"/>
      <c r="L283" s="199"/>
      <c r="M283" s="179"/>
      <c r="N283" s="179"/>
      <c r="O283" s="179"/>
      <c r="P283" s="179"/>
      <c r="Q283" s="196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</row>
    <row r="284">
      <c r="A284" s="179"/>
      <c r="B284" s="179"/>
      <c r="C284" s="179"/>
      <c r="D284" s="189"/>
      <c r="E284" s="199"/>
      <c r="F284" s="199"/>
      <c r="G284" s="199"/>
      <c r="H284" s="199"/>
      <c r="I284" s="196"/>
      <c r="J284" s="205"/>
      <c r="K284" s="189"/>
      <c r="L284" s="199"/>
      <c r="M284" s="179"/>
      <c r="N284" s="179"/>
      <c r="O284" s="179"/>
      <c r="P284" s="179"/>
      <c r="Q284" s="196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</row>
    <row r="285">
      <c r="A285" s="179"/>
      <c r="B285" s="179"/>
      <c r="C285" s="179"/>
      <c r="D285" s="189"/>
      <c r="E285" s="199"/>
      <c r="F285" s="199"/>
      <c r="G285" s="199"/>
      <c r="H285" s="199"/>
      <c r="I285" s="196"/>
      <c r="J285" s="205"/>
      <c r="K285" s="189"/>
      <c r="L285" s="199"/>
      <c r="M285" s="179"/>
      <c r="N285" s="179"/>
      <c r="O285" s="179"/>
      <c r="P285" s="179"/>
      <c r="Q285" s="196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</row>
    <row r="286">
      <c r="A286" s="179"/>
      <c r="B286" s="179"/>
      <c r="C286" s="179"/>
      <c r="D286" s="189"/>
      <c r="E286" s="199"/>
      <c r="F286" s="199"/>
      <c r="G286" s="199"/>
      <c r="H286" s="199"/>
      <c r="I286" s="196"/>
      <c r="J286" s="205"/>
      <c r="K286" s="189"/>
      <c r="L286" s="199"/>
      <c r="M286" s="179"/>
      <c r="N286" s="179"/>
      <c r="O286" s="179"/>
      <c r="P286" s="179"/>
      <c r="Q286" s="196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</row>
    <row r="287">
      <c r="A287" s="179"/>
      <c r="B287" s="179"/>
      <c r="C287" s="179"/>
      <c r="D287" s="189"/>
      <c r="E287" s="199"/>
      <c r="F287" s="199"/>
      <c r="G287" s="199"/>
      <c r="H287" s="199"/>
      <c r="I287" s="196"/>
      <c r="J287" s="205"/>
      <c r="K287" s="189"/>
      <c r="L287" s="199"/>
      <c r="M287" s="179"/>
      <c r="N287" s="179"/>
      <c r="O287" s="179"/>
      <c r="P287" s="179"/>
      <c r="Q287" s="196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</row>
    <row r="288">
      <c r="A288" s="179"/>
      <c r="B288" s="179"/>
      <c r="C288" s="179"/>
      <c r="D288" s="189"/>
      <c r="E288" s="199"/>
      <c r="F288" s="199"/>
      <c r="G288" s="199"/>
      <c r="H288" s="199"/>
      <c r="I288" s="196"/>
      <c r="J288" s="205"/>
      <c r="K288" s="189"/>
      <c r="L288" s="199"/>
      <c r="M288" s="179"/>
      <c r="N288" s="179"/>
      <c r="O288" s="179"/>
      <c r="P288" s="179"/>
      <c r="Q288" s="196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</row>
    <row r="289">
      <c r="A289" s="179"/>
      <c r="B289" s="179"/>
      <c r="C289" s="179"/>
      <c r="D289" s="189"/>
      <c r="E289" s="199"/>
      <c r="F289" s="199"/>
      <c r="G289" s="199"/>
      <c r="H289" s="199"/>
      <c r="I289" s="196"/>
      <c r="J289" s="205"/>
      <c r="K289" s="189"/>
      <c r="L289" s="199"/>
      <c r="M289" s="179"/>
      <c r="N289" s="179"/>
      <c r="O289" s="179"/>
      <c r="P289" s="179"/>
      <c r="Q289" s="196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</row>
    <row r="290">
      <c r="A290" s="179"/>
      <c r="B290" s="179"/>
      <c r="C290" s="179"/>
      <c r="D290" s="189"/>
      <c r="E290" s="199"/>
      <c r="F290" s="199"/>
      <c r="G290" s="199"/>
      <c r="H290" s="199"/>
      <c r="I290" s="196"/>
      <c r="J290" s="205"/>
      <c r="K290" s="189"/>
      <c r="L290" s="199"/>
      <c r="M290" s="179"/>
      <c r="N290" s="179"/>
      <c r="O290" s="179"/>
      <c r="P290" s="179"/>
      <c r="Q290" s="196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</row>
    <row r="291">
      <c r="A291" s="179"/>
      <c r="B291" s="179"/>
      <c r="C291" s="179"/>
      <c r="D291" s="189"/>
      <c r="E291" s="199"/>
      <c r="F291" s="199"/>
      <c r="G291" s="199"/>
      <c r="H291" s="199"/>
      <c r="I291" s="196"/>
      <c r="J291" s="205"/>
      <c r="K291" s="189"/>
      <c r="L291" s="199"/>
      <c r="M291" s="179"/>
      <c r="N291" s="179"/>
      <c r="O291" s="179"/>
      <c r="P291" s="179"/>
      <c r="Q291" s="196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</row>
    <row r="292">
      <c r="A292" s="179"/>
      <c r="B292" s="179"/>
      <c r="C292" s="179"/>
      <c r="D292" s="189"/>
      <c r="E292" s="199"/>
      <c r="F292" s="199"/>
      <c r="G292" s="199"/>
      <c r="H292" s="199"/>
      <c r="I292" s="196"/>
      <c r="J292" s="205"/>
      <c r="K292" s="189"/>
      <c r="L292" s="199"/>
      <c r="M292" s="179"/>
      <c r="N292" s="179"/>
      <c r="O292" s="179"/>
      <c r="P292" s="179"/>
      <c r="Q292" s="196"/>
      <c r="R292" s="179"/>
      <c r="S292" s="179"/>
      <c r="T292" s="179"/>
      <c r="U292" s="179"/>
      <c r="V292" s="179"/>
      <c r="W292" s="179"/>
      <c r="X292" s="179"/>
      <c r="Y292" s="179"/>
      <c r="Z292" s="179"/>
      <c r="AA292" s="179"/>
    </row>
    <row r="293">
      <c r="A293" s="179"/>
      <c r="B293" s="179"/>
      <c r="C293" s="179"/>
      <c r="D293" s="189"/>
      <c r="E293" s="199"/>
      <c r="F293" s="199"/>
      <c r="G293" s="199"/>
      <c r="H293" s="199"/>
      <c r="I293" s="196"/>
      <c r="J293" s="205"/>
      <c r="K293" s="189"/>
      <c r="L293" s="199"/>
      <c r="M293" s="179"/>
      <c r="N293" s="179"/>
      <c r="O293" s="179"/>
      <c r="P293" s="179"/>
      <c r="Q293" s="196"/>
      <c r="R293" s="179"/>
      <c r="S293" s="179"/>
      <c r="T293" s="179"/>
      <c r="U293" s="179"/>
      <c r="V293" s="179"/>
      <c r="W293" s="179"/>
      <c r="X293" s="179"/>
      <c r="Y293" s="179"/>
      <c r="Z293" s="179"/>
      <c r="AA293" s="179"/>
    </row>
    <row r="294">
      <c r="A294" s="179"/>
      <c r="B294" s="179"/>
      <c r="C294" s="179"/>
      <c r="D294" s="189"/>
      <c r="E294" s="199"/>
      <c r="F294" s="199"/>
      <c r="G294" s="199"/>
      <c r="H294" s="199"/>
      <c r="I294" s="196"/>
      <c r="J294" s="205"/>
      <c r="K294" s="189"/>
      <c r="L294" s="199"/>
      <c r="M294" s="179"/>
      <c r="N294" s="179"/>
      <c r="O294" s="179"/>
      <c r="P294" s="179"/>
      <c r="Q294" s="196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</row>
    <row r="295">
      <c r="A295" s="179"/>
      <c r="B295" s="179"/>
      <c r="C295" s="179"/>
      <c r="D295" s="189"/>
      <c r="E295" s="199"/>
      <c r="F295" s="199"/>
      <c r="G295" s="199"/>
      <c r="H295" s="199"/>
      <c r="I295" s="196"/>
      <c r="J295" s="205"/>
      <c r="K295" s="189"/>
      <c r="L295" s="199"/>
      <c r="M295" s="179"/>
      <c r="N295" s="179"/>
      <c r="O295" s="179"/>
      <c r="P295" s="179"/>
      <c r="Q295" s="196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</row>
    <row r="296">
      <c r="A296" s="179"/>
      <c r="B296" s="179"/>
      <c r="C296" s="179"/>
      <c r="D296" s="189"/>
      <c r="E296" s="199"/>
      <c r="F296" s="199"/>
      <c r="G296" s="199"/>
      <c r="H296" s="199"/>
      <c r="I296" s="196"/>
      <c r="J296" s="205"/>
      <c r="K296" s="189"/>
      <c r="L296" s="199"/>
      <c r="M296" s="179"/>
      <c r="N296" s="179"/>
      <c r="O296" s="179"/>
      <c r="P296" s="179"/>
      <c r="Q296" s="196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</row>
    <row r="297">
      <c r="A297" s="179"/>
      <c r="B297" s="179"/>
      <c r="C297" s="179"/>
      <c r="D297" s="189"/>
      <c r="E297" s="199"/>
      <c r="F297" s="199"/>
      <c r="G297" s="199"/>
      <c r="H297" s="199"/>
      <c r="I297" s="196"/>
      <c r="J297" s="205"/>
      <c r="K297" s="189"/>
      <c r="L297" s="199"/>
      <c r="M297" s="179"/>
      <c r="N297" s="179"/>
      <c r="O297" s="179"/>
      <c r="P297" s="179"/>
      <c r="Q297" s="196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</row>
    <row r="298">
      <c r="A298" s="179"/>
      <c r="B298" s="179"/>
      <c r="C298" s="179"/>
      <c r="D298" s="189"/>
      <c r="E298" s="199"/>
      <c r="F298" s="199"/>
      <c r="G298" s="199"/>
      <c r="H298" s="199"/>
      <c r="I298" s="196"/>
      <c r="J298" s="205"/>
      <c r="K298" s="189"/>
      <c r="L298" s="199"/>
      <c r="M298" s="179"/>
      <c r="N298" s="179"/>
      <c r="O298" s="179"/>
      <c r="P298" s="179"/>
      <c r="Q298" s="196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</row>
    <row r="299">
      <c r="A299" s="179"/>
      <c r="B299" s="179"/>
      <c r="C299" s="179"/>
      <c r="D299" s="189"/>
      <c r="E299" s="199"/>
      <c r="F299" s="199"/>
      <c r="G299" s="199"/>
      <c r="H299" s="199"/>
      <c r="I299" s="196"/>
      <c r="J299" s="205"/>
      <c r="K299" s="189"/>
      <c r="L299" s="199"/>
      <c r="M299" s="179"/>
      <c r="N299" s="179"/>
      <c r="O299" s="179"/>
      <c r="P299" s="179"/>
      <c r="Q299" s="196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</row>
    <row r="300">
      <c r="A300" s="179"/>
      <c r="B300" s="179"/>
      <c r="C300" s="179"/>
      <c r="D300" s="189"/>
      <c r="E300" s="199"/>
      <c r="F300" s="199"/>
      <c r="G300" s="199"/>
      <c r="H300" s="199"/>
      <c r="I300" s="196"/>
      <c r="J300" s="205"/>
      <c r="K300" s="189"/>
      <c r="L300" s="199"/>
      <c r="M300" s="179"/>
      <c r="N300" s="179"/>
      <c r="O300" s="179"/>
      <c r="P300" s="179"/>
      <c r="Q300" s="196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</row>
    <row r="301">
      <c r="A301" s="179"/>
      <c r="B301" s="179"/>
      <c r="C301" s="179"/>
      <c r="D301" s="189"/>
      <c r="E301" s="199"/>
      <c r="F301" s="199"/>
      <c r="G301" s="199"/>
      <c r="H301" s="199"/>
      <c r="I301" s="196"/>
      <c r="J301" s="205"/>
      <c r="K301" s="189"/>
      <c r="L301" s="199"/>
      <c r="M301" s="179"/>
      <c r="N301" s="179"/>
      <c r="O301" s="179"/>
      <c r="P301" s="179"/>
      <c r="Q301" s="196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</row>
    <row r="302">
      <c r="A302" s="179"/>
      <c r="B302" s="179"/>
      <c r="C302" s="179"/>
      <c r="D302" s="189"/>
      <c r="E302" s="199"/>
      <c r="F302" s="199"/>
      <c r="G302" s="199"/>
      <c r="H302" s="199"/>
      <c r="I302" s="196"/>
      <c r="J302" s="205"/>
      <c r="K302" s="189"/>
      <c r="L302" s="199"/>
      <c r="M302" s="179"/>
      <c r="N302" s="179"/>
      <c r="O302" s="179"/>
      <c r="P302" s="179"/>
      <c r="Q302" s="196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</row>
    <row r="303">
      <c r="A303" s="179"/>
      <c r="B303" s="179"/>
      <c r="C303" s="179"/>
      <c r="D303" s="189"/>
      <c r="E303" s="199"/>
      <c r="F303" s="199"/>
      <c r="G303" s="199"/>
      <c r="H303" s="199"/>
      <c r="I303" s="196"/>
      <c r="J303" s="205"/>
      <c r="K303" s="189"/>
      <c r="L303" s="199"/>
      <c r="M303" s="179"/>
      <c r="N303" s="179"/>
      <c r="O303" s="179"/>
      <c r="P303" s="179"/>
      <c r="Q303" s="196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</row>
    <row r="304">
      <c r="A304" s="179"/>
      <c r="B304" s="179"/>
      <c r="C304" s="179"/>
      <c r="D304" s="189"/>
      <c r="E304" s="199"/>
      <c r="F304" s="199"/>
      <c r="G304" s="199"/>
      <c r="H304" s="199"/>
      <c r="I304" s="196"/>
      <c r="J304" s="205"/>
      <c r="K304" s="189"/>
      <c r="L304" s="199"/>
      <c r="M304" s="179"/>
      <c r="N304" s="179"/>
      <c r="O304" s="179"/>
      <c r="P304" s="179"/>
      <c r="Q304" s="196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</row>
    <row r="305">
      <c r="A305" s="179"/>
      <c r="B305" s="179"/>
      <c r="C305" s="179"/>
      <c r="D305" s="189"/>
      <c r="E305" s="199"/>
      <c r="F305" s="199"/>
      <c r="G305" s="199"/>
      <c r="H305" s="199"/>
      <c r="I305" s="196"/>
      <c r="J305" s="205"/>
      <c r="K305" s="189"/>
      <c r="L305" s="199"/>
      <c r="M305" s="179"/>
      <c r="N305" s="179"/>
      <c r="O305" s="179"/>
      <c r="P305" s="179"/>
      <c r="Q305" s="196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</row>
    <row r="306">
      <c r="A306" s="179"/>
      <c r="B306" s="179"/>
      <c r="C306" s="179"/>
      <c r="D306" s="189"/>
      <c r="E306" s="199"/>
      <c r="F306" s="199"/>
      <c r="G306" s="199"/>
      <c r="H306" s="199"/>
      <c r="I306" s="196"/>
      <c r="J306" s="205"/>
      <c r="K306" s="189"/>
      <c r="L306" s="199"/>
      <c r="M306" s="179"/>
      <c r="N306" s="179"/>
      <c r="O306" s="179"/>
      <c r="P306" s="179"/>
      <c r="Q306" s="196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</row>
    <row r="307">
      <c r="A307" s="179"/>
      <c r="B307" s="179"/>
      <c r="C307" s="179"/>
      <c r="D307" s="189"/>
      <c r="E307" s="199"/>
      <c r="F307" s="199"/>
      <c r="G307" s="199"/>
      <c r="H307" s="199"/>
      <c r="I307" s="196"/>
      <c r="J307" s="205"/>
      <c r="K307" s="189"/>
      <c r="L307" s="199"/>
      <c r="M307" s="179"/>
      <c r="N307" s="179"/>
      <c r="O307" s="179"/>
      <c r="P307" s="179"/>
      <c r="Q307" s="196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</row>
    <row r="308">
      <c r="A308" s="179"/>
      <c r="B308" s="179"/>
      <c r="C308" s="179"/>
      <c r="D308" s="189"/>
      <c r="E308" s="199"/>
      <c r="F308" s="199"/>
      <c r="G308" s="199"/>
      <c r="H308" s="199"/>
      <c r="I308" s="196"/>
      <c r="J308" s="205"/>
      <c r="K308" s="189"/>
      <c r="L308" s="199"/>
      <c r="M308" s="179"/>
      <c r="N308" s="179"/>
      <c r="O308" s="179"/>
      <c r="P308" s="179"/>
      <c r="Q308" s="196"/>
      <c r="R308" s="179"/>
      <c r="S308" s="179"/>
      <c r="T308" s="179"/>
      <c r="U308" s="179"/>
      <c r="V308" s="179"/>
      <c r="W308" s="179"/>
      <c r="X308" s="179"/>
      <c r="Y308" s="179"/>
      <c r="Z308" s="179"/>
      <c r="AA308" s="179"/>
    </row>
    <row r="309">
      <c r="A309" s="179"/>
      <c r="B309" s="179"/>
      <c r="C309" s="179"/>
      <c r="D309" s="189"/>
      <c r="E309" s="199"/>
      <c r="F309" s="199"/>
      <c r="G309" s="199"/>
      <c r="H309" s="199"/>
      <c r="I309" s="196"/>
      <c r="J309" s="205"/>
      <c r="K309" s="189"/>
      <c r="L309" s="199"/>
      <c r="M309" s="179"/>
      <c r="N309" s="179"/>
      <c r="O309" s="179"/>
      <c r="P309" s="179"/>
      <c r="Q309" s="196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</row>
    <row r="310">
      <c r="A310" s="179"/>
      <c r="B310" s="179"/>
      <c r="C310" s="179"/>
      <c r="D310" s="189"/>
      <c r="E310" s="199"/>
      <c r="F310" s="199"/>
      <c r="G310" s="199"/>
      <c r="H310" s="199"/>
      <c r="I310" s="196"/>
      <c r="J310" s="205"/>
      <c r="K310" s="189"/>
      <c r="L310" s="199"/>
      <c r="M310" s="179"/>
      <c r="N310" s="179"/>
      <c r="O310" s="179"/>
      <c r="P310" s="179"/>
      <c r="Q310" s="196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</row>
    <row r="311">
      <c r="A311" s="179"/>
      <c r="B311" s="179"/>
      <c r="C311" s="179"/>
      <c r="D311" s="189"/>
      <c r="E311" s="199"/>
      <c r="F311" s="199"/>
      <c r="G311" s="199"/>
      <c r="H311" s="199"/>
      <c r="I311" s="196"/>
      <c r="J311" s="205"/>
      <c r="K311" s="189"/>
      <c r="L311" s="199"/>
      <c r="M311" s="179"/>
      <c r="N311" s="179"/>
      <c r="O311" s="179"/>
      <c r="P311" s="179"/>
      <c r="Q311" s="196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</row>
    <row r="312">
      <c r="A312" s="179"/>
      <c r="B312" s="179"/>
      <c r="C312" s="179"/>
      <c r="D312" s="189"/>
      <c r="E312" s="199"/>
      <c r="F312" s="199"/>
      <c r="G312" s="199"/>
      <c r="H312" s="199"/>
      <c r="I312" s="196"/>
      <c r="J312" s="205"/>
      <c r="K312" s="189"/>
      <c r="L312" s="199"/>
      <c r="M312" s="179"/>
      <c r="N312" s="179"/>
      <c r="O312" s="179"/>
      <c r="P312" s="179"/>
      <c r="Q312" s="196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</row>
    <row r="313">
      <c r="A313" s="179"/>
      <c r="B313" s="179"/>
      <c r="C313" s="179"/>
      <c r="D313" s="189"/>
      <c r="E313" s="199"/>
      <c r="F313" s="199"/>
      <c r="G313" s="199"/>
      <c r="H313" s="199"/>
      <c r="I313" s="196"/>
      <c r="J313" s="205"/>
      <c r="K313" s="189"/>
      <c r="L313" s="199"/>
      <c r="M313" s="179"/>
      <c r="N313" s="179"/>
      <c r="O313" s="179"/>
      <c r="P313" s="179"/>
      <c r="Q313" s="196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</row>
    <row r="314">
      <c r="A314" s="179"/>
      <c r="B314" s="179"/>
      <c r="C314" s="179"/>
      <c r="D314" s="189"/>
      <c r="E314" s="199"/>
      <c r="F314" s="199"/>
      <c r="G314" s="199"/>
      <c r="H314" s="199"/>
      <c r="I314" s="196"/>
      <c r="J314" s="205"/>
      <c r="K314" s="189"/>
      <c r="L314" s="199"/>
      <c r="M314" s="179"/>
      <c r="N314" s="179"/>
      <c r="O314" s="179"/>
      <c r="P314" s="179"/>
      <c r="Q314" s="196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</row>
    <row r="315">
      <c r="A315" s="179"/>
      <c r="B315" s="179"/>
      <c r="C315" s="179"/>
      <c r="D315" s="189"/>
      <c r="E315" s="199"/>
      <c r="F315" s="199"/>
      <c r="G315" s="199"/>
      <c r="H315" s="199"/>
      <c r="I315" s="196"/>
      <c r="J315" s="205"/>
      <c r="K315" s="189"/>
      <c r="L315" s="199"/>
      <c r="M315" s="179"/>
      <c r="N315" s="179"/>
      <c r="O315" s="179"/>
      <c r="P315" s="179"/>
      <c r="Q315" s="196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</row>
    <row r="316">
      <c r="A316" s="179"/>
      <c r="B316" s="179"/>
      <c r="C316" s="179"/>
      <c r="D316" s="189"/>
      <c r="E316" s="199"/>
      <c r="F316" s="199"/>
      <c r="G316" s="199"/>
      <c r="H316" s="199"/>
      <c r="I316" s="196"/>
      <c r="J316" s="205"/>
      <c r="K316" s="189"/>
      <c r="L316" s="199"/>
      <c r="M316" s="179"/>
      <c r="N316" s="179"/>
      <c r="O316" s="179"/>
      <c r="P316" s="179"/>
      <c r="Q316" s="196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</row>
    <row r="317">
      <c r="A317" s="179"/>
      <c r="B317" s="179"/>
      <c r="C317" s="179"/>
      <c r="D317" s="189"/>
      <c r="E317" s="199"/>
      <c r="F317" s="199"/>
      <c r="G317" s="199"/>
      <c r="H317" s="199"/>
      <c r="I317" s="196"/>
      <c r="J317" s="205"/>
      <c r="K317" s="189"/>
      <c r="L317" s="199"/>
      <c r="M317" s="179"/>
      <c r="N317" s="179"/>
      <c r="O317" s="179"/>
      <c r="P317" s="179"/>
      <c r="Q317" s="196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</row>
    <row r="318">
      <c r="A318" s="179"/>
      <c r="B318" s="179"/>
      <c r="C318" s="179"/>
      <c r="D318" s="189"/>
      <c r="E318" s="199"/>
      <c r="F318" s="199"/>
      <c r="G318" s="199"/>
      <c r="H318" s="199"/>
      <c r="I318" s="196"/>
      <c r="J318" s="205"/>
      <c r="K318" s="189"/>
      <c r="L318" s="199"/>
      <c r="M318" s="179"/>
      <c r="N318" s="179"/>
      <c r="O318" s="179"/>
      <c r="P318" s="179"/>
      <c r="Q318" s="196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</row>
    <row r="319">
      <c r="A319" s="179"/>
      <c r="B319" s="179"/>
      <c r="C319" s="179"/>
      <c r="D319" s="189"/>
      <c r="E319" s="199"/>
      <c r="F319" s="199"/>
      <c r="G319" s="199"/>
      <c r="H319" s="199"/>
      <c r="I319" s="196"/>
      <c r="J319" s="205"/>
      <c r="K319" s="189"/>
      <c r="L319" s="199"/>
      <c r="M319" s="179"/>
      <c r="N319" s="179"/>
      <c r="O319" s="179"/>
      <c r="P319" s="179"/>
      <c r="Q319" s="196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</row>
    <row r="320">
      <c r="A320" s="179"/>
      <c r="B320" s="179"/>
      <c r="C320" s="179"/>
      <c r="D320" s="189"/>
      <c r="E320" s="199"/>
      <c r="F320" s="199"/>
      <c r="G320" s="199"/>
      <c r="H320" s="199"/>
      <c r="I320" s="196"/>
      <c r="J320" s="205"/>
      <c r="K320" s="189"/>
      <c r="L320" s="199"/>
      <c r="M320" s="179"/>
      <c r="N320" s="179"/>
      <c r="O320" s="179"/>
      <c r="P320" s="179"/>
      <c r="Q320" s="196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</row>
    <row r="321">
      <c r="A321" s="179"/>
      <c r="B321" s="179"/>
      <c r="C321" s="179"/>
      <c r="D321" s="189"/>
      <c r="E321" s="199"/>
      <c r="F321" s="199"/>
      <c r="G321" s="199"/>
      <c r="H321" s="199"/>
      <c r="I321" s="196"/>
      <c r="J321" s="205"/>
      <c r="K321" s="189"/>
      <c r="L321" s="199"/>
      <c r="M321" s="179"/>
      <c r="N321" s="179"/>
      <c r="O321" s="179"/>
      <c r="P321" s="179"/>
      <c r="Q321" s="196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</row>
    <row r="322">
      <c r="A322" s="179"/>
      <c r="B322" s="179"/>
      <c r="C322" s="179"/>
      <c r="D322" s="189"/>
      <c r="E322" s="199"/>
      <c r="F322" s="199"/>
      <c r="G322" s="199"/>
      <c r="H322" s="199"/>
      <c r="I322" s="196"/>
      <c r="J322" s="205"/>
      <c r="K322" s="189"/>
      <c r="L322" s="199"/>
      <c r="M322" s="179"/>
      <c r="N322" s="179"/>
      <c r="O322" s="179"/>
      <c r="P322" s="179"/>
      <c r="Q322" s="196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</row>
    <row r="323">
      <c r="A323" s="179"/>
      <c r="B323" s="179"/>
      <c r="C323" s="179"/>
      <c r="D323" s="189"/>
      <c r="E323" s="199"/>
      <c r="F323" s="199"/>
      <c r="G323" s="199"/>
      <c r="H323" s="199"/>
      <c r="I323" s="196"/>
      <c r="J323" s="205"/>
      <c r="K323" s="189"/>
      <c r="L323" s="199"/>
      <c r="M323" s="179"/>
      <c r="N323" s="179"/>
      <c r="O323" s="179"/>
      <c r="P323" s="179"/>
      <c r="Q323" s="196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</row>
    <row r="324">
      <c r="A324" s="179"/>
      <c r="B324" s="179"/>
      <c r="C324" s="179"/>
      <c r="D324" s="189"/>
      <c r="E324" s="199"/>
      <c r="F324" s="199"/>
      <c r="G324" s="199"/>
      <c r="H324" s="199"/>
      <c r="I324" s="196"/>
      <c r="J324" s="205"/>
      <c r="K324" s="189"/>
      <c r="L324" s="199"/>
      <c r="M324" s="179"/>
      <c r="N324" s="179"/>
      <c r="O324" s="179"/>
      <c r="P324" s="179"/>
      <c r="Q324" s="196"/>
      <c r="R324" s="179"/>
      <c r="S324" s="179"/>
      <c r="T324" s="179"/>
      <c r="U324" s="179"/>
      <c r="V324" s="179"/>
      <c r="W324" s="179"/>
      <c r="X324" s="179"/>
      <c r="Y324" s="179"/>
      <c r="Z324" s="179"/>
      <c r="AA324" s="179"/>
    </row>
    <row r="325">
      <c r="A325" s="179"/>
      <c r="B325" s="179"/>
      <c r="C325" s="179"/>
      <c r="D325" s="189"/>
      <c r="E325" s="199"/>
      <c r="F325" s="199"/>
      <c r="G325" s="199"/>
      <c r="H325" s="199"/>
      <c r="I325" s="196"/>
      <c r="J325" s="205"/>
      <c r="K325" s="189"/>
      <c r="L325" s="199"/>
      <c r="M325" s="179"/>
      <c r="N325" s="179"/>
      <c r="O325" s="179"/>
      <c r="P325" s="179"/>
      <c r="Q325" s="196"/>
      <c r="R325" s="179"/>
      <c r="S325" s="179"/>
      <c r="T325" s="179"/>
      <c r="U325" s="179"/>
      <c r="V325" s="179"/>
      <c r="W325" s="179"/>
      <c r="X325" s="179"/>
      <c r="Y325" s="179"/>
      <c r="Z325" s="179"/>
      <c r="AA325" s="179"/>
    </row>
    <row r="326">
      <c r="A326" s="179"/>
      <c r="B326" s="179"/>
      <c r="C326" s="179"/>
      <c r="D326" s="189"/>
      <c r="E326" s="199"/>
      <c r="F326" s="199"/>
      <c r="G326" s="199"/>
      <c r="H326" s="199"/>
      <c r="I326" s="196"/>
      <c r="J326" s="205"/>
      <c r="K326" s="189"/>
      <c r="L326" s="199"/>
      <c r="M326" s="179"/>
      <c r="N326" s="179"/>
      <c r="O326" s="179"/>
      <c r="P326" s="179"/>
      <c r="Q326" s="196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</row>
    <row r="327">
      <c r="A327" s="179"/>
      <c r="B327" s="179"/>
      <c r="C327" s="179"/>
      <c r="D327" s="189"/>
      <c r="E327" s="199"/>
      <c r="F327" s="199"/>
      <c r="G327" s="199"/>
      <c r="H327" s="199"/>
      <c r="I327" s="196"/>
      <c r="J327" s="205"/>
      <c r="K327" s="189"/>
      <c r="L327" s="199"/>
      <c r="M327" s="179"/>
      <c r="N327" s="179"/>
      <c r="O327" s="179"/>
      <c r="P327" s="179"/>
      <c r="Q327" s="196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</row>
    <row r="328">
      <c r="A328" s="179"/>
      <c r="B328" s="179"/>
      <c r="C328" s="179"/>
      <c r="D328" s="189"/>
      <c r="E328" s="199"/>
      <c r="F328" s="199"/>
      <c r="G328" s="199"/>
      <c r="H328" s="199"/>
      <c r="I328" s="196"/>
      <c r="J328" s="205"/>
      <c r="K328" s="189"/>
      <c r="L328" s="199"/>
      <c r="M328" s="179"/>
      <c r="N328" s="179"/>
      <c r="O328" s="179"/>
      <c r="P328" s="179"/>
      <c r="Q328" s="196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</row>
    <row r="329">
      <c r="A329" s="179"/>
      <c r="B329" s="179"/>
      <c r="C329" s="179"/>
      <c r="D329" s="189"/>
      <c r="E329" s="199"/>
      <c r="F329" s="199"/>
      <c r="G329" s="199"/>
      <c r="H329" s="199"/>
      <c r="I329" s="196"/>
      <c r="J329" s="205"/>
      <c r="K329" s="189"/>
      <c r="L329" s="199"/>
      <c r="M329" s="179"/>
      <c r="N329" s="179"/>
      <c r="O329" s="179"/>
      <c r="P329" s="179"/>
      <c r="Q329" s="196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</row>
    <row r="330">
      <c r="A330" s="179"/>
      <c r="B330" s="179"/>
      <c r="C330" s="179"/>
      <c r="D330" s="189"/>
      <c r="E330" s="199"/>
      <c r="F330" s="199"/>
      <c r="G330" s="199"/>
      <c r="H330" s="199"/>
      <c r="I330" s="196"/>
      <c r="J330" s="205"/>
      <c r="K330" s="189"/>
      <c r="L330" s="199"/>
      <c r="M330" s="179"/>
      <c r="N330" s="179"/>
      <c r="O330" s="179"/>
      <c r="P330" s="179"/>
      <c r="Q330" s="196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</row>
    <row r="331">
      <c r="A331" s="179"/>
      <c r="B331" s="179"/>
      <c r="C331" s="179"/>
      <c r="D331" s="189"/>
      <c r="E331" s="199"/>
      <c r="F331" s="199"/>
      <c r="G331" s="199"/>
      <c r="H331" s="199"/>
      <c r="I331" s="196"/>
      <c r="J331" s="205"/>
      <c r="K331" s="189"/>
      <c r="L331" s="199"/>
      <c r="M331" s="179"/>
      <c r="N331" s="179"/>
      <c r="O331" s="179"/>
      <c r="P331" s="179"/>
      <c r="Q331" s="196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</row>
    <row r="332">
      <c r="A332" s="179"/>
      <c r="B332" s="179"/>
      <c r="C332" s="179"/>
      <c r="D332" s="189"/>
      <c r="E332" s="199"/>
      <c r="F332" s="199"/>
      <c r="G332" s="199"/>
      <c r="H332" s="199"/>
      <c r="I332" s="196"/>
      <c r="J332" s="205"/>
      <c r="K332" s="189"/>
      <c r="L332" s="199"/>
      <c r="M332" s="179"/>
      <c r="N332" s="179"/>
      <c r="O332" s="179"/>
      <c r="P332" s="179"/>
      <c r="Q332" s="196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</row>
    <row r="333">
      <c r="A333" s="179"/>
      <c r="B333" s="179"/>
      <c r="C333" s="179"/>
      <c r="D333" s="189"/>
      <c r="E333" s="199"/>
      <c r="F333" s="199"/>
      <c r="G333" s="199"/>
      <c r="H333" s="199"/>
      <c r="I333" s="196"/>
      <c r="J333" s="205"/>
      <c r="K333" s="189"/>
      <c r="L333" s="199"/>
      <c r="M333" s="179"/>
      <c r="N333" s="179"/>
      <c r="O333" s="179"/>
      <c r="P333" s="179"/>
      <c r="Q333" s="196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</row>
    <row r="334">
      <c r="A334" s="179"/>
      <c r="B334" s="179"/>
      <c r="C334" s="179"/>
      <c r="D334" s="189"/>
      <c r="E334" s="199"/>
      <c r="F334" s="199"/>
      <c r="G334" s="199"/>
      <c r="H334" s="199"/>
      <c r="I334" s="196"/>
      <c r="J334" s="205"/>
      <c r="K334" s="189"/>
      <c r="L334" s="199"/>
      <c r="M334" s="179"/>
      <c r="N334" s="179"/>
      <c r="O334" s="179"/>
      <c r="P334" s="179"/>
      <c r="Q334" s="196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</row>
    <row r="335">
      <c r="A335" s="179"/>
      <c r="B335" s="179"/>
      <c r="C335" s="179"/>
      <c r="D335" s="189"/>
      <c r="E335" s="199"/>
      <c r="F335" s="199"/>
      <c r="G335" s="199"/>
      <c r="H335" s="199"/>
      <c r="I335" s="196"/>
      <c r="J335" s="205"/>
      <c r="K335" s="189"/>
      <c r="L335" s="199"/>
      <c r="M335" s="179"/>
      <c r="N335" s="179"/>
      <c r="O335" s="179"/>
      <c r="P335" s="179"/>
      <c r="Q335" s="196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</row>
    <row r="336">
      <c r="A336" s="179"/>
      <c r="B336" s="179"/>
      <c r="C336" s="179"/>
      <c r="D336" s="189"/>
      <c r="E336" s="199"/>
      <c r="F336" s="199"/>
      <c r="G336" s="199"/>
      <c r="H336" s="199"/>
      <c r="I336" s="196"/>
      <c r="J336" s="205"/>
      <c r="K336" s="189"/>
      <c r="L336" s="199"/>
      <c r="M336" s="179"/>
      <c r="N336" s="179"/>
      <c r="O336" s="179"/>
      <c r="P336" s="179"/>
      <c r="Q336" s="196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</row>
    <row r="337">
      <c r="A337" s="179"/>
      <c r="B337" s="179"/>
      <c r="C337" s="179"/>
      <c r="D337" s="189"/>
      <c r="E337" s="199"/>
      <c r="F337" s="199"/>
      <c r="G337" s="199"/>
      <c r="H337" s="199"/>
      <c r="I337" s="196"/>
      <c r="J337" s="205"/>
      <c r="K337" s="189"/>
      <c r="L337" s="199"/>
      <c r="M337" s="179"/>
      <c r="N337" s="179"/>
      <c r="O337" s="179"/>
      <c r="P337" s="179"/>
      <c r="Q337" s="196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</row>
    <row r="338">
      <c r="A338" s="179"/>
      <c r="B338" s="179"/>
      <c r="C338" s="179"/>
      <c r="D338" s="189"/>
      <c r="E338" s="199"/>
      <c r="F338" s="199"/>
      <c r="G338" s="199"/>
      <c r="H338" s="199"/>
      <c r="I338" s="196"/>
      <c r="J338" s="205"/>
      <c r="K338" s="189"/>
      <c r="L338" s="199"/>
      <c r="M338" s="179"/>
      <c r="N338" s="179"/>
      <c r="O338" s="179"/>
      <c r="P338" s="179"/>
      <c r="Q338" s="196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</row>
    <row r="339">
      <c r="A339" s="179"/>
      <c r="B339" s="179"/>
      <c r="C339" s="179"/>
      <c r="D339" s="189"/>
      <c r="E339" s="199"/>
      <c r="F339" s="199"/>
      <c r="G339" s="199"/>
      <c r="H339" s="199"/>
      <c r="I339" s="196"/>
      <c r="J339" s="205"/>
      <c r="K339" s="189"/>
      <c r="L339" s="199"/>
      <c r="M339" s="179"/>
      <c r="N339" s="179"/>
      <c r="O339" s="179"/>
      <c r="P339" s="179"/>
      <c r="Q339" s="196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</row>
    <row r="340">
      <c r="A340" s="179"/>
      <c r="B340" s="179"/>
      <c r="C340" s="179"/>
      <c r="D340" s="189"/>
      <c r="E340" s="199"/>
      <c r="F340" s="199"/>
      <c r="G340" s="199"/>
      <c r="H340" s="199"/>
      <c r="I340" s="196"/>
      <c r="J340" s="205"/>
      <c r="K340" s="189"/>
      <c r="L340" s="199"/>
      <c r="M340" s="179"/>
      <c r="N340" s="179"/>
      <c r="O340" s="179"/>
      <c r="P340" s="179"/>
      <c r="Q340" s="196"/>
      <c r="R340" s="179"/>
      <c r="S340" s="179"/>
      <c r="T340" s="179"/>
      <c r="U340" s="179"/>
      <c r="V340" s="179"/>
      <c r="W340" s="179"/>
      <c r="X340" s="179"/>
      <c r="Y340" s="179"/>
      <c r="Z340" s="179"/>
      <c r="AA340" s="179"/>
    </row>
    <row r="341">
      <c r="A341" s="179"/>
      <c r="B341" s="179"/>
      <c r="C341" s="179"/>
      <c r="D341" s="189"/>
      <c r="E341" s="199"/>
      <c r="F341" s="199"/>
      <c r="G341" s="199"/>
      <c r="H341" s="199"/>
      <c r="I341" s="196"/>
      <c r="J341" s="205"/>
      <c r="K341" s="189"/>
      <c r="L341" s="199"/>
      <c r="M341" s="179"/>
      <c r="N341" s="179"/>
      <c r="O341" s="179"/>
      <c r="P341" s="179"/>
      <c r="Q341" s="196"/>
      <c r="R341" s="179"/>
      <c r="S341" s="179"/>
      <c r="T341" s="179"/>
      <c r="U341" s="179"/>
      <c r="V341" s="179"/>
      <c r="W341" s="179"/>
      <c r="X341" s="179"/>
      <c r="Y341" s="179"/>
      <c r="Z341" s="179"/>
      <c r="AA341" s="179"/>
    </row>
    <row r="342">
      <c r="A342" s="179"/>
      <c r="B342" s="179"/>
      <c r="C342" s="179"/>
      <c r="D342" s="189"/>
      <c r="E342" s="199"/>
      <c r="F342" s="199"/>
      <c r="G342" s="199"/>
      <c r="H342" s="199"/>
      <c r="I342" s="196"/>
      <c r="J342" s="205"/>
      <c r="K342" s="189"/>
      <c r="L342" s="199"/>
      <c r="M342" s="179"/>
      <c r="N342" s="179"/>
      <c r="O342" s="179"/>
      <c r="P342" s="179"/>
      <c r="Q342" s="196"/>
      <c r="R342" s="179"/>
      <c r="S342" s="179"/>
      <c r="T342" s="179"/>
      <c r="U342" s="179"/>
      <c r="V342" s="179"/>
      <c r="W342" s="179"/>
      <c r="X342" s="179"/>
      <c r="Y342" s="179"/>
      <c r="Z342" s="179"/>
      <c r="AA342" s="179"/>
    </row>
    <row r="343">
      <c r="A343" s="179"/>
      <c r="B343" s="179"/>
      <c r="C343" s="179"/>
      <c r="D343" s="189"/>
      <c r="E343" s="199"/>
      <c r="F343" s="199"/>
      <c r="G343" s="199"/>
      <c r="H343" s="199"/>
      <c r="I343" s="196"/>
      <c r="J343" s="205"/>
      <c r="K343" s="189"/>
      <c r="L343" s="199"/>
      <c r="M343" s="179"/>
      <c r="N343" s="179"/>
      <c r="O343" s="179"/>
      <c r="P343" s="179"/>
      <c r="Q343" s="196"/>
      <c r="R343" s="179"/>
      <c r="S343" s="179"/>
      <c r="T343" s="179"/>
      <c r="U343" s="179"/>
      <c r="V343" s="179"/>
      <c r="W343" s="179"/>
      <c r="X343" s="179"/>
      <c r="Y343" s="179"/>
      <c r="Z343" s="179"/>
      <c r="AA343" s="179"/>
    </row>
    <row r="344">
      <c r="A344" s="179"/>
      <c r="B344" s="179"/>
      <c r="C344" s="179"/>
      <c r="D344" s="189"/>
      <c r="E344" s="199"/>
      <c r="F344" s="199"/>
      <c r="G344" s="199"/>
      <c r="H344" s="199"/>
      <c r="I344" s="196"/>
      <c r="J344" s="205"/>
      <c r="K344" s="189"/>
      <c r="L344" s="199"/>
      <c r="M344" s="179"/>
      <c r="N344" s="179"/>
      <c r="O344" s="179"/>
      <c r="P344" s="179"/>
      <c r="Q344" s="196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</row>
    <row r="345">
      <c r="A345" s="179"/>
      <c r="B345" s="179"/>
      <c r="C345" s="179"/>
      <c r="D345" s="189"/>
      <c r="E345" s="199"/>
      <c r="F345" s="199"/>
      <c r="G345" s="199"/>
      <c r="H345" s="199"/>
      <c r="I345" s="196"/>
      <c r="J345" s="205"/>
      <c r="K345" s="189"/>
      <c r="L345" s="199"/>
      <c r="M345" s="179"/>
      <c r="N345" s="179"/>
      <c r="O345" s="179"/>
      <c r="P345" s="179"/>
      <c r="Q345" s="196"/>
      <c r="R345" s="179"/>
      <c r="S345" s="179"/>
      <c r="T345" s="179"/>
      <c r="U345" s="179"/>
      <c r="V345" s="179"/>
      <c r="W345" s="179"/>
      <c r="X345" s="179"/>
      <c r="Y345" s="179"/>
      <c r="Z345" s="179"/>
      <c r="AA345" s="179"/>
    </row>
    <row r="346">
      <c r="A346" s="179"/>
      <c r="B346" s="179"/>
      <c r="C346" s="179"/>
      <c r="D346" s="189"/>
      <c r="E346" s="199"/>
      <c r="F346" s="199"/>
      <c r="G346" s="199"/>
      <c r="H346" s="199"/>
      <c r="I346" s="196"/>
      <c r="J346" s="205"/>
      <c r="K346" s="189"/>
      <c r="L346" s="199"/>
      <c r="M346" s="179"/>
      <c r="N346" s="179"/>
      <c r="O346" s="179"/>
      <c r="P346" s="179"/>
      <c r="Q346" s="196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</row>
    <row r="347">
      <c r="A347" s="179"/>
      <c r="B347" s="179"/>
      <c r="C347" s="179"/>
      <c r="D347" s="189"/>
      <c r="E347" s="199"/>
      <c r="F347" s="199"/>
      <c r="G347" s="199"/>
      <c r="H347" s="199"/>
      <c r="I347" s="196"/>
      <c r="J347" s="205"/>
      <c r="K347" s="189"/>
      <c r="L347" s="199"/>
      <c r="M347" s="179"/>
      <c r="N347" s="179"/>
      <c r="O347" s="179"/>
      <c r="P347" s="179"/>
      <c r="Q347" s="196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</row>
    <row r="348">
      <c r="A348" s="179"/>
      <c r="B348" s="179"/>
      <c r="C348" s="179"/>
      <c r="D348" s="189"/>
      <c r="E348" s="199"/>
      <c r="F348" s="199"/>
      <c r="G348" s="199"/>
      <c r="H348" s="199"/>
      <c r="I348" s="196"/>
      <c r="J348" s="205"/>
      <c r="K348" s="189"/>
      <c r="L348" s="199"/>
      <c r="M348" s="179"/>
      <c r="N348" s="179"/>
      <c r="O348" s="179"/>
      <c r="P348" s="179"/>
      <c r="Q348" s="196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</row>
    <row r="349">
      <c r="A349" s="179"/>
      <c r="B349" s="179"/>
      <c r="C349" s="179"/>
      <c r="D349" s="189"/>
      <c r="E349" s="199"/>
      <c r="F349" s="199"/>
      <c r="G349" s="199"/>
      <c r="H349" s="199"/>
      <c r="I349" s="196"/>
      <c r="J349" s="205"/>
      <c r="K349" s="189"/>
      <c r="L349" s="199"/>
      <c r="M349" s="179"/>
      <c r="N349" s="179"/>
      <c r="O349" s="179"/>
      <c r="P349" s="179"/>
      <c r="Q349" s="196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</row>
    <row r="350">
      <c r="A350" s="179"/>
      <c r="B350" s="179"/>
      <c r="C350" s="179"/>
      <c r="D350" s="189"/>
      <c r="E350" s="199"/>
      <c r="F350" s="199"/>
      <c r="G350" s="199"/>
      <c r="H350" s="199"/>
      <c r="I350" s="196"/>
      <c r="J350" s="205"/>
      <c r="K350" s="189"/>
      <c r="L350" s="199"/>
      <c r="M350" s="179"/>
      <c r="N350" s="179"/>
      <c r="O350" s="179"/>
      <c r="P350" s="179"/>
      <c r="Q350" s="196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</row>
    <row r="351">
      <c r="A351" s="179"/>
      <c r="B351" s="179"/>
      <c r="C351" s="179"/>
      <c r="D351" s="189"/>
      <c r="E351" s="199"/>
      <c r="F351" s="199"/>
      <c r="G351" s="199"/>
      <c r="H351" s="199"/>
      <c r="I351" s="196"/>
      <c r="J351" s="205"/>
      <c r="K351" s="189"/>
      <c r="L351" s="199"/>
      <c r="M351" s="179"/>
      <c r="N351" s="179"/>
      <c r="O351" s="179"/>
      <c r="P351" s="179"/>
      <c r="Q351" s="196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</row>
    <row r="352">
      <c r="A352" s="179"/>
      <c r="B352" s="179"/>
      <c r="C352" s="179"/>
      <c r="D352" s="189"/>
      <c r="E352" s="199"/>
      <c r="F352" s="199"/>
      <c r="G352" s="199"/>
      <c r="H352" s="199"/>
      <c r="I352" s="196"/>
      <c r="J352" s="205"/>
      <c r="K352" s="189"/>
      <c r="L352" s="199"/>
      <c r="M352" s="179"/>
      <c r="N352" s="179"/>
      <c r="O352" s="179"/>
      <c r="P352" s="179"/>
      <c r="Q352" s="196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</row>
    <row r="353">
      <c r="A353" s="179"/>
      <c r="B353" s="179"/>
      <c r="C353" s="179"/>
      <c r="D353" s="189"/>
      <c r="E353" s="199"/>
      <c r="F353" s="199"/>
      <c r="G353" s="199"/>
      <c r="H353" s="199"/>
      <c r="I353" s="196"/>
      <c r="J353" s="205"/>
      <c r="K353" s="189"/>
      <c r="L353" s="199"/>
      <c r="M353" s="179"/>
      <c r="N353" s="179"/>
      <c r="O353" s="179"/>
      <c r="P353" s="179"/>
      <c r="Q353" s="196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</row>
    <row r="354">
      <c r="A354" s="179"/>
      <c r="B354" s="179"/>
      <c r="C354" s="179"/>
      <c r="D354" s="189"/>
      <c r="E354" s="199"/>
      <c r="F354" s="199"/>
      <c r="G354" s="199"/>
      <c r="H354" s="199"/>
      <c r="I354" s="196"/>
      <c r="J354" s="205"/>
      <c r="K354" s="189"/>
      <c r="L354" s="199"/>
      <c r="M354" s="179"/>
      <c r="N354" s="179"/>
      <c r="O354" s="179"/>
      <c r="P354" s="179"/>
      <c r="Q354" s="196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</row>
    <row r="355">
      <c r="A355" s="179"/>
      <c r="B355" s="179"/>
      <c r="C355" s="179"/>
      <c r="D355" s="189"/>
      <c r="E355" s="199"/>
      <c r="F355" s="199"/>
      <c r="G355" s="199"/>
      <c r="H355" s="199"/>
      <c r="I355" s="196"/>
      <c r="J355" s="205"/>
      <c r="K355" s="189"/>
      <c r="L355" s="199"/>
      <c r="M355" s="179"/>
      <c r="N355" s="179"/>
      <c r="O355" s="179"/>
      <c r="P355" s="179"/>
      <c r="Q355" s="196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</row>
    <row r="356">
      <c r="A356" s="179"/>
      <c r="B356" s="179"/>
      <c r="C356" s="179"/>
      <c r="D356" s="189"/>
      <c r="E356" s="199"/>
      <c r="F356" s="199"/>
      <c r="G356" s="199"/>
      <c r="H356" s="199"/>
      <c r="I356" s="196"/>
      <c r="J356" s="205"/>
      <c r="K356" s="189"/>
      <c r="L356" s="199"/>
      <c r="M356" s="179"/>
      <c r="N356" s="179"/>
      <c r="O356" s="179"/>
      <c r="P356" s="179"/>
      <c r="Q356" s="196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</row>
    <row r="357">
      <c r="A357" s="179"/>
      <c r="B357" s="179"/>
      <c r="C357" s="179"/>
      <c r="D357" s="189"/>
      <c r="E357" s="199"/>
      <c r="F357" s="199"/>
      <c r="G357" s="199"/>
      <c r="H357" s="199"/>
      <c r="I357" s="196"/>
      <c r="J357" s="205"/>
      <c r="K357" s="189"/>
      <c r="L357" s="199"/>
      <c r="M357" s="179"/>
      <c r="N357" s="179"/>
      <c r="O357" s="179"/>
      <c r="P357" s="179"/>
      <c r="Q357" s="196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</row>
    <row r="358">
      <c r="A358" s="179"/>
      <c r="B358" s="179"/>
      <c r="C358" s="179"/>
      <c r="D358" s="189"/>
      <c r="E358" s="199"/>
      <c r="F358" s="199"/>
      <c r="G358" s="199"/>
      <c r="H358" s="199"/>
      <c r="I358" s="196"/>
      <c r="J358" s="205"/>
      <c r="K358" s="189"/>
      <c r="L358" s="199"/>
      <c r="M358" s="179"/>
      <c r="N358" s="179"/>
      <c r="O358" s="179"/>
      <c r="P358" s="179"/>
      <c r="Q358" s="196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</row>
    <row r="359">
      <c r="A359" s="179"/>
      <c r="B359" s="179"/>
      <c r="C359" s="179"/>
      <c r="D359" s="189"/>
      <c r="E359" s="199"/>
      <c r="F359" s="199"/>
      <c r="G359" s="199"/>
      <c r="H359" s="199"/>
      <c r="I359" s="196"/>
      <c r="J359" s="205"/>
      <c r="K359" s="189"/>
      <c r="L359" s="199"/>
      <c r="M359" s="179"/>
      <c r="N359" s="179"/>
      <c r="O359" s="179"/>
      <c r="P359" s="179"/>
      <c r="Q359" s="196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</row>
    <row r="360">
      <c r="A360" s="179"/>
      <c r="B360" s="179"/>
      <c r="C360" s="179"/>
      <c r="D360" s="189"/>
      <c r="E360" s="199"/>
      <c r="F360" s="199"/>
      <c r="G360" s="199"/>
      <c r="H360" s="199"/>
      <c r="I360" s="196"/>
      <c r="J360" s="205"/>
      <c r="K360" s="189"/>
      <c r="L360" s="199"/>
      <c r="M360" s="179"/>
      <c r="N360" s="179"/>
      <c r="O360" s="179"/>
      <c r="P360" s="179"/>
      <c r="Q360" s="196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</row>
    <row r="361">
      <c r="A361" s="179"/>
      <c r="B361" s="179"/>
      <c r="C361" s="179"/>
      <c r="D361" s="189"/>
      <c r="E361" s="199"/>
      <c r="F361" s="199"/>
      <c r="G361" s="199"/>
      <c r="H361" s="199"/>
      <c r="I361" s="196"/>
      <c r="J361" s="205"/>
      <c r="K361" s="189"/>
      <c r="L361" s="199"/>
      <c r="M361" s="179"/>
      <c r="N361" s="179"/>
      <c r="O361" s="179"/>
      <c r="P361" s="179"/>
      <c r="Q361" s="196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</row>
    <row r="362">
      <c r="A362" s="179"/>
      <c r="B362" s="179"/>
      <c r="C362" s="179"/>
      <c r="D362" s="189"/>
      <c r="E362" s="199"/>
      <c r="F362" s="199"/>
      <c r="G362" s="199"/>
      <c r="H362" s="199"/>
      <c r="I362" s="196"/>
      <c r="J362" s="205"/>
      <c r="K362" s="189"/>
      <c r="L362" s="199"/>
      <c r="M362" s="179"/>
      <c r="N362" s="179"/>
      <c r="O362" s="179"/>
      <c r="P362" s="179"/>
      <c r="Q362" s="196"/>
      <c r="R362" s="179"/>
      <c r="S362" s="179"/>
      <c r="T362" s="179"/>
      <c r="U362" s="179"/>
      <c r="V362" s="179"/>
      <c r="W362" s="179"/>
      <c r="X362" s="179"/>
      <c r="Y362" s="179"/>
      <c r="Z362" s="179"/>
      <c r="AA362" s="179"/>
    </row>
    <row r="363">
      <c r="A363" s="179"/>
      <c r="B363" s="179"/>
      <c r="C363" s="179"/>
      <c r="D363" s="189"/>
      <c r="E363" s="199"/>
      <c r="F363" s="199"/>
      <c r="G363" s="199"/>
      <c r="H363" s="199"/>
      <c r="I363" s="196"/>
      <c r="J363" s="205"/>
      <c r="K363" s="189"/>
      <c r="L363" s="199"/>
      <c r="M363" s="179"/>
      <c r="N363" s="179"/>
      <c r="O363" s="179"/>
      <c r="P363" s="179"/>
      <c r="Q363" s="196"/>
      <c r="R363" s="179"/>
      <c r="S363" s="179"/>
      <c r="T363" s="179"/>
      <c r="U363" s="179"/>
      <c r="V363" s="179"/>
      <c r="W363" s="179"/>
      <c r="X363" s="179"/>
      <c r="Y363" s="179"/>
      <c r="Z363" s="179"/>
      <c r="AA363" s="179"/>
    </row>
    <row r="364">
      <c r="A364" s="179"/>
      <c r="B364" s="179"/>
      <c r="C364" s="179"/>
      <c r="D364" s="189"/>
      <c r="E364" s="199"/>
      <c r="F364" s="199"/>
      <c r="G364" s="199"/>
      <c r="H364" s="199"/>
      <c r="I364" s="196"/>
      <c r="J364" s="205"/>
      <c r="K364" s="189"/>
      <c r="L364" s="199"/>
      <c r="M364" s="179"/>
      <c r="N364" s="179"/>
      <c r="O364" s="179"/>
      <c r="P364" s="179"/>
      <c r="Q364" s="196"/>
      <c r="R364" s="179"/>
      <c r="S364" s="179"/>
      <c r="T364" s="179"/>
      <c r="U364" s="179"/>
      <c r="V364" s="179"/>
      <c r="W364" s="179"/>
      <c r="X364" s="179"/>
      <c r="Y364" s="179"/>
      <c r="Z364" s="179"/>
      <c r="AA364" s="179"/>
    </row>
    <row r="365">
      <c r="A365" s="179"/>
      <c r="B365" s="179"/>
      <c r="C365" s="179"/>
      <c r="D365" s="189"/>
      <c r="E365" s="199"/>
      <c r="F365" s="199"/>
      <c r="G365" s="199"/>
      <c r="H365" s="199"/>
      <c r="I365" s="196"/>
      <c r="J365" s="205"/>
      <c r="K365" s="189"/>
      <c r="L365" s="199"/>
      <c r="M365" s="179"/>
      <c r="N365" s="179"/>
      <c r="O365" s="179"/>
      <c r="P365" s="179"/>
      <c r="Q365" s="196"/>
      <c r="R365" s="179"/>
      <c r="S365" s="179"/>
      <c r="T365" s="179"/>
      <c r="U365" s="179"/>
      <c r="V365" s="179"/>
      <c r="W365" s="179"/>
      <c r="X365" s="179"/>
      <c r="Y365" s="179"/>
      <c r="Z365" s="179"/>
      <c r="AA365" s="179"/>
    </row>
    <row r="366">
      <c r="A366" s="179"/>
      <c r="B366" s="179"/>
      <c r="C366" s="179"/>
      <c r="D366" s="189"/>
      <c r="E366" s="199"/>
      <c r="F366" s="199"/>
      <c r="G366" s="199"/>
      <c r="H366" s="199"/>
      <c r="I366" s="196"/>
      <c r="J366" s="205"/>
      <c r="K366" s="189"/>
      <c r="L366" s="199"/>
      <c r="M366" s="179"/>
      <c r="N366" s="179"/>
      <c r="O366" s="179"/>
      <c r="P366" s="179"/>
      <c r="Q366" s="196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</row>
    <row r="367">
      <c r="A367" s="179"/>
      <c r="B367" s="179"/>
      <c r="C367" s="179"/>
      <c r="D367" s="189"/>
      <c r="E367" s="199"/>
      <c r="F367" s="199"/>
      <c r="G367" s="199"/>
      <c r="H367" s="199"/>
      <c r="I367" s="196"/>
      <c r="J367" s="205"/>
      <c r="K367" s="189"/>
      <c r="L367" s="199"/>
      <c r="M367" s="179"/>
      <c r="N367" s="179"/>
      <c r="O367" s="179"/>
      <c r="P367" s="179"/>
      <c r="Q367" s="196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</row>
    <row r="368">
      <c r="A368" s="179"/>
      <c r="B368" s="179"/>
      <c r="C368" s="179"/>
      <c r="D368" s="189"/>
      <c r="E368" s="199"/>
      <c r="F368" s="199"/>
      <c r="G368" s="199"/>
      <c r="H368" s="199"/>
      <c r="I368" s="196"/>
      <c r="J368" s="205"/>
      <c r="K368" s="189"/>
      <c r="L368" s="199"/>
      <c r="M368" s="179"/>
      <c r="N368" s="179"/>
      <c r="O368" s="179"/>
      <c r="P368" s="179"/>
      <c r="Q368" s="196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</row>
    <row r="369">
      <c r="A369" s="179"/>
      <c r="B369" s="179"/>
      <c r="C369" s="179"/>
      <c r="D369" s="189"/>
      <c r="E369" s="199"/>
      <c r="F369" s="199"/>
      <c r="G369" s="199"/>
      <c r="H369" s="199"/>
      <c r="I369" s="196"/>
      <c r="J369" s="205"/>
      <c r="K369" s="189"/>
      <c r="L369" s="199"/>
      <c r="M369" s="179"/>
      <c r="N369" s="179"/>
      <c r="O369" s="179"/>
      <c r="P369" s="179"/>
      <c r="Q369" s="196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</row>
    <row r="370">
      <c r="A370" s="179"/>
      <c r="B370" s="179"/>
      <c r="C370" s="179"/>
      <c r="D370" s="189"/>
      <c r="E370" s="199"/>
      <c r="F370" s="199"/>
      <c r="G370" s="199"/>
      <c r="H370" s="199"/>
      <c r="I370" s="196"/>
      <c r="J370" s="205"/>
      <c r="K370" s="189"/>
      <c r="L370" s="199"/>
      <c r="M370" s="179"/>
      <c r="N370" s="179"/>
      <c r="O370" s="179"/>
      <c r="P370" s="179"/>
      <c r="Q370" s="196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</row>
    <row r="371">
      <c r="A371" s="179"/>
      <c r="B371" s="179"/>
      <c r="C371" s="179"/>
      <c r="D371" s="189"/>
      <c r="E371" s="199"/>
      <c r="F371" s="199"/>
      <c r="G371" s="199"/>
      <c r="H371" s="199"/>
      <c r="I371" s="196"/>
      <c r="J371" s="205"/>
      <c r="K371" s="189"/>
      <c r="L371" s="199"/>
      <c r="M371" s="179"/>
      <c r="N371" s="179"/>
      <c r="O371" s="179"/>
      <c r="P371" s="179"/>
      <c r="Q371" s="196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</row>
    <row r="372">
      <c r="A372" s="179"/>
      <c r="B372" s="179"/>
      <c r="C372" s="179"/>
      <c r="D372" s="189"/>
      <c r="E372" s="199"/>
      <c r="F372" s="199"/>
      <c r="G372" s="199"/>
      <c r="H372" s="199"/>
      <c r="I372" s="196"/>
      <c r="J372" s="205"/>
      <c r="K372" s="189"/>
      <c r="L372" s="199"/>
      <c r="M372" s="179"/>
      <c r="N372" s="179"/>
      <c r="O372" s="179"/>
      <c r="P372" s="179"/>
      <c r="Q372" s="196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</row>
    <row r="373">
      <c r="A373" s="179"/>
      <c r="B373" s="179"/>
      <c r="C373" s="179"/>
      <c r="D373" s="189"/>
      <c r="E373" s="199"/>
      <c r="F373" s="199"/>
      <c r="G373" s="199"/>
      <c r="H373" s="199"/>
      <c r="I373" s="196"/>
      <c r="J373" s="205"/>
      <c r="K373" s="189"/>
      <c r="L373" s="199"/>
      <c r="M373" s="179"/>
      <c r="N373" s="179"/>
      <c r="O373" s="179"/>
      <c r="P373" s="179"/>
      <c r="Q373" s="196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</row>
    <row r="374">
      <c r="A374" s="179"/>
      <c r="B374" s="179"/>
      <c r="C374" s="179"/>
      <c r="D374" s="189"/>
      <c r="E374" s="199"/>
      <c r="F374" s="199"/>
      <c r="G374" s="199"/>
      <c r="H374" s="199"/>
      <c r="I374" s="196"/>
      <c r="J374" s="205"/>
      <c r="K374" s="189"/>
      <c r="L374" s="199"/>
      <c r="M374" s="179"/>
      <c r="N374" s="179"/>
      <c r="O374" s="179"/>
      <c r="P374" s="179"/>
      <c r="Q374" s="196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</row>
    <row r="375">
      <c r="A375" s="179"/>
      <c r="B375" s="179"/>
      <c r="C375" s="179"/>
      <c r="D375" s="189"/>
      <c r="E375" s="199"/>
      <c r="F375" s="199"/>
      <c r="G375" s="199"/>
      <c r="H375" s="199"/>
      <c r="I375" s="196"/>
      <c r="J375" s="205"/>
      <c r="K375" s="189"/>
      <c r="L375" s="199"/>
      <c r="M375" s="179"/>
      <c r="N375" s="179"/>
      <c r="O375" s="179"/>
      <c r="P375" s="179"/>
      <c r="Q375" s="196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</row>
    <row r="376">
      <c r="A376" s="179"/>
      <c r="B376" s="179"/>
      <c r="C376" s="179"/>
      <c r="D376" s="189"/>
      <c r="E376" s="199"/>
      <c r="F376" s="199"/>
      <c r="G376" s="199"/>
      <c r="H376" s="199"/>
      <c r="I376" s="196"/>
      <c r="J376" s="205"/>
      <c r="K376" s="189"/>
      <c r="L376" s="199"/>
      <c r="M376" s="179"/>
      <c r="N376" s="179"/>
      <c r="O376" s="179"/>
      <c r="P376" s="179"/>
      <c r="Q376" s="196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</row>
    <row r="377">
      <c r="A377" s="179"/>
      <c r="B377" s="179"/>
      <c r="C377" s="179"/>
      <c r="D377" s="189"/>
      <c r="E377" s="199"/>
      <c r="F377" s="199"/>
      <c r="G377" s="199"/>
      <c r="H377" s="199"/>
      <c r="I377" s="196"/>
      <c r="J377" s="205"/>
      <c r="K377" s="189"/>
      <c r="L377" s="199"/>
      <c r="M377" s="179"/>
      <c r="N377" s="179"/>
      <c r="O377" s="179"/>
      <c r="P377" s="179"/>
      <c r="Q377" s="196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</row>
    <row r="378">
      <c r="A378" s="179"/>
      <c r="B378" s="179"/>
      <c r="C378" s="179"/>
      <c r="D378" s="189"/>
      <c r="E378" s="199"/>
      <c r="F378" s="199"/>
      <c r="G378" s="199"/>
      <c r="H378" s="199"/>
      <c r="I378" s="196"/>
      <c r="J378" s="205"/>
      <c r="K378" s="189"/>
      <c r="L378" s="199"/>
      <c r="M378" s="179"/>
      <c r="N378" s="179"/>
      <c r="O378" s="179"/>
      <c r="P378" s="179"/>
      <c r="Q378" s="196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</row>
    <row r="379">
      <c r="A379" s="179"/>
      <c r="B379" s="179"/>
      <c r="C379" s="179"/>
      <c r="D379" s="189"/>
      <c r="E379" s="199"/>
      <c r="F379" s="199"/>
      <c r="G379" s="199"/>
      <c r="H379" s="199"/>
      <c r="I379" s="196"/>
      <c r="J379" s="205"/>
      <c r="K379" s="189"/>
      <c r="L379" s="199"/>
      <c r="M379" s="179"/>
      <c r="N379" s="179"/>
      <c r="O379" s="179"/>
      <c r="P379" s="179"/>
      <c r="Q379" s="196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</row>
    <row r="380">
      <c r="A380" s="179"/>
      <c r="B380" s="179"/>
      <c r="C380" s="179"/>
      <c r="D380" s="189"/>
      <c r="E380" s="199"/>
      <c r="F380" s="199"/>
      <c r="G380" s="199"/>
      <c r="H380" s="199"/>
      <c r="I380" s="196"/>
      <c r="J380" s="205"/>
      <c r="K380" s="189"/>
      <c r="L380" s="199"/>
      <c r="M380" s="179"/>
      <c r="N380" s="179"/>
      <c r="O380" s="179"/>
      <c r="P380" s="179"/>
      <c r="Q380" s="196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</row>
    <row r="381">
      <c r="A381" s="179"/>
      <c r="B381" s="179"/>
      <c r="C381" s="179"/>
      <c r="D381" s="189"/>
      <c r="E381" s="199"/>
      <c r="F381" s="199"/>
      <c r="G381" s="199"/>
      <c r="H381" s="199"/>
      <c r="I381" s="196"/>
      <c r="J381" s="205"/>
      <c r="K381" s="189"/>
      <c r="L381" s="199"/>
      <c r="M381" s="179"/>
      <c r="N381" s="179"/>
      <c r="O381" s="179"/>
      <c r="P381" s="179"/>
      <c r="Q381" s="196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</row>
    <row r="382">
      <c r="A382" s="179"/>
      <c r="B382" s="179"/>
      <c r="C382" s="179"/>
      <c r="D382" s="189"/>
      <c r="E382" s="199"/>
      <c r="F382" s="199"/>
      <c r="G382" s="199"/>
      <c r="H382" s="199"/>
      <c r="I382" s="196"/>
      <c r="J382" s="205"/>
      <c r="K382" s="189"/>
      <c r="L382" s="199"/>
      <c r="M382" s="179"/>
      <c r="N382" s="179"/>
      <c r="O382" s="179"/>
      <c r="P382" s="179"/>
      <c r="Q382" s="196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</row>
    <row r="383">
      <c r="A383" s="179"/>
      <c r="B383" s="179"/>
      <c r="C383" s="179"/>
      <c r="D383" s="189"/>
      <c r="E383" s="199"/>
      <c r="F383" s="199"/>
      <c r="G383" s="199"/>
      <c r="H383" s="199"/>
      <c r="I383" s="196"/>
      <c r="J383" s="205"/>
      <c r="K383" s="189"/>
      <c r="L383" s="199"/>
      <c r="M383" s="179"/>
      <c r="N383" s="179"/>
      <c r="O383" s="179"/>
      <c r="P383" s="179"/>
      <c r="Q383" s="196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</row>
    <row r="384">
      <c r="A384" s="179"/>
      <c r="B384" s="179"/>
      <c r="C384" s="179"/>
      <c r="D384" s="189"/>
      <c r="E384" s="199"/>
      <c r="F384" s="199"/>
      <c r="G384" s="199"/>
      <c r="H384" s="199"/>
      <c r="I384" s="196"/>
      <c r="J384" s="205"/>
      <c r="K384" s="189"/>
      <c r="L384" s="199"/>
      <c r="M384" s="179"/>
      <c r="N384" s="179"/>
      <c r="O384" s="179"/>
      <c r="P384" s="179"/>
      <c r="Q384" s="196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</row>
    <row r="385">
      <c r="A385" s="179"/>
      <c r="B385" s="179"/>
      <c r="C385" s="179"/>
      <c r="D385" s="189"/>
      <c r="E385" s="199"/>
      <c r="F385" s="199"/>
      <c r="G385" s="199"/>
      <c r="H385" s="199"/>
      <c r="I385" s="196"/>
      <c r="J385" s="205"/>
      <c r="K385" s="189"/>
      <c r="L385" s="199"/>
      <c r="M385" s="179"/>
      <c r="N385" s="179"/>
      <c r="O385" s="179"/>
      <c r="P385" s="179"/>
      <c r="Q385" s="196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</row>
    <row r="386">
      <c r="A386" s="179"/>
      <c r="B386" s="179"/>
      <c r="C386" s="179"/>
      <c r="D386" s="189"/>
      <c r="E386" s="199"/>
      <c r="F386" s="199"/>
      <c r="G386" s="199"/>
      <c r="H386" s="199"/>
      <c r="I386" s="196"/>
      <c r="J386" s="205"/>
      <c r="K386" s="189"/>
      <c r="L386" s="199"/>
      <c r="M386" s="179"/>
      <c r="N386" s="179"/>
      <c r="O386" s="179"/>
      <c r="P386" s="179"/>
      <c r="Q386" s="196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</row>
    <row r="387">
      <c r="A387" s="179"/>
      <c r="B387" s="179"/>
      <c r="C387" s="179"/>
      <c r="D387" s="189"/>
      <c r="E387" s="199"/>
      <c r="F387" s="199"/>
      <c r="G387" s="199"/>
      <c r="H387" s="199"/>
      <c r="I387" s="196"/>
      <c r="J387" s="205"/>
      <c r="K387" s="189"/>
      <c r="L387" s="199"/>
      <c r="M387" s="179"/>
      <c r="N387" s="179"/>
      <c r="O387" s="179"/>
      <c r="P387" s="179"/>
      <c r="Q387" s="196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</row>
    <row r="388">
      <c r="A388" s="179"/>
      <c r="B388" s="179"/>
      <c r="C388" s="179"/>
      <c r="D388" s="189"/>
      <c r="E388" s="199"/>
      <c r="F388" s="199"/>
      <c r="G388" s="199"/>
      <c r="H388" s="199"/>
      <c r="I388" s="196"/>
      <c r="J388" s="205"/>
      <c r="K388" s="189"/>
      <c r="L388" s="199"/>
      <c r="M388" s="179"/>
      <c r="N388" s="179"/>
      <c r="O388" s="179"/>
      <c r="P388" s="179"/>
      <c r="Q388" s="196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</row>
    <row r="389">
      <c r="A389" s="179"/>
      <c r="B389" s="179"/>
      <c r="C389" s="179"/>
      <c r="D389" s="189"/>
      <c r="E389" s="199"/>
      <c r="F389" s="199"/>
      <c r="G389" s="199"/>
      <c r="H389" s="199"/>
      <c r="I389" s="196"/>
      <c r="J389" s="205"/>
      <c r="K389" s="189"/>
      <c r="L389" s="199"/>
      <c r="M389" s="179"/>
      <c r="N389" s="179"/>
      <c r="O389" s="179"/>
      <c r="P389" s="179"/>
      <c r="Q389" s="196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</row>
    <row r="390">
      <c r="A390" s="179"/>
      <c r="B390" s="179"/>
      <c r="C390" s="179"/>
      <c r="D390" s="189"/>
      <c r="E390" s="199"/>
      <c r="F390" s="199"/>
      <c r="G390" s="199"/>
      <c r="H390" s="199"/>
      <c r="I390" s="196"/>
      <c r="J390" s="205"/>
      <c r="K390" s="189"/>
      <c r="L390" s="199"/>
      <c r="M390" s="179"/>
      <c r="N390" s="179"/>
      <c r="O390" s="179"/>
      <c r="P390" s="179"/>
      <c r="Q390" s="196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</row>
    <row r="391">
      <c r="A391" s="179"/>
      <c r="B391" s="179"/>
      <c r="C391" s="179"/>
      <c r="D391" s="189"/>
      <c r="E391" s="199"/>
      <c r="F391" s="199"/>
      <c r="G391" s="199"/>
      <c r="H391" s="199"/>
      <c r="I391" s="196"/>
      <c r="J391" s="205"/>
      <c r="K391" s="189"/>
      <c r="L391" s="199"/>
      <c r="M391" s="179"/>
      <c r="N391" s="179"/>
      <c r="O391" s="179"/>
      <c r="P391" s="179"/>
      <c r="Q391" s="196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</row>
    <row r="392">
      <c r="A392" s="179"/>
      <c r="B392" s="179"/>
      <c r="C392" s="179"/>
      <c r="D392" s="189"/>
      <c r="E392" s="199"/>
      <c r="F392" s="199"/>
      <c r="G392" s="199"/>
      <c r="H392" s="199"/>
      <c r="I392" s="196"/>
      <c r="J392" s="205"/>
      <c r="K392" s="189"/>
      <c r="L392" s="199"/>
      <c r="M392" s="179"/>
      <c r="N392" s="179"/>
      <c r="O392" s="179"/>
      <c r="P392" s="179"/>
      <c r="Q392" s="196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</row>
    <row r="393">
      <c r="A393" s="179"/>
      <c r="B393" s="179"/>
      <c r="C393" s="179"/>
      <c r="D393" s="189"/>
      <c r="E393" s="199"/>
      <c r="F393" s="199"/>
      <c r="G393" s="199"/>
      <c r="H393" s="199"/>
      <c r="I393" s="196"/>
      <c r="J393" s="205"/>
      <c r="K393" s="189"/>
      <c r="L393" s="199"/>
      <c r="M393" s="179"/>
      <c r="N393" s="179"/>
      <c r="O393" s="179"/>
      <c r="P393" s="179"/>
      <c r="Q393" s="196"/>
      <c r="R393" s="179"/>
      <c r="S393" s="179"/>
      <c r="T393" s="179"/>
      <c r="U393" s="179"/>
      <c r="V393" s="179"/>
      <c r="W393" s="179"/>
      <c r="X393" s="179"/>
      <c r="Y393" s="179"/>
      <c r="Z393" s="179"/>
      <c r="AA393" s="179"/>
    </row>
    <row r="394">
      <c r="A394" s="179"/>
      <c r="B394" s="179"/>
      <c r="C394" s="179"/>
      <c r="D394" s="189"/>
      <c r="E394" s="199"/>
      <c r="F394" s="199"/>
      <c r="G394" s="199"/>
      <c r="H394" s="199"/>
      <c r="I394" s="196"/>
      <c r="J394" s="205"/>
      <c r="K394" s="189"/>
      <c r="L394" s="199"/>
      <c r="M394" s="179"/>
      <c r="N394" s="179"/>
      <c r="O394" s="179"/>
      <c r="P394" s="179"/>
      <c r="Q394" s="196"/>
      <c r="R394" s="179"/>
      <c r="S394" s="179"/>
      <c r="T394" s="179"/>
      <c r="U394" s="179"/>
      <c r="V394" s="179"/>
      <c r="W394" s="179"/>
      <c r="X394" s="179"/>
      <c r="Y394" s="179"/>
      <c r="Z394" s="179"/>
      <c r="AA394" s="179"/>
    </row>
    <row r="395">
      <c r="A395" s="179"/>
      <c r="B395" s="179"/>
      <c r="C395" s="179"/>
      <c r="D395" s="189"/>
      <c r="E395" s="199"/>
      <c r="F395" s="199"/>
      <c r="G395" s="199"/>
      <c r="H395" s="199"/>
      <c r="I395" s="196"/>
      <c r="J395" s="205"/>
      <c r="K395" s="189"/>
      <c r="L395" s="199"/>
      <c r="M395" s="179"/>
      <c r="N395" s="179"/>
      <c r="O395" s="179"/>
      <c r="P395" s="179"/>
      <c r="Q395" s="196"/>
      <c r="R395" s="179"/>
      <c r="S395" s="179"/>
      <c r="T395" s="179"/>
      <c r="U395" s="179"/>
      <c r="V395" s="179"/>
      <c r="W395" s="179"/>
      <c r="X395" s="179"/>
      <c r="Y395" s="179"/>
      <c r="Z395" s="179"/>
      <c r="AA395" s="179"/>
    </row>
    <row r="396">
      <c r="A396" s="179"/>
      <c r="B396" s="179"/>
      <c r="C396" s="179"/>
      <c r="D396" s="189"/>
      <c r="E396" s="199"/>
      <c r="F396" s="199"/>
      <c r="G396" s="199"/>
      <c r="H396" s="199"/>
      <c r="I396" s="196"/>
      <c r="J396" s="205"/>
      <c r="K396" s="189"/>
      <c r="L396" s="199"/>
      <c r="M396" s="179"/>
      <c r="N396" s="179"/>
      <c r="O396" s="179"/>
      <c r="P396" s="179"/>
      <c r="Q396" s="196"/>
      <c r="R396" s="179"/>
      <c r="S396" s="179"/>
      <c r="T396" s="179"/>
      <c r="U396" s="179"/>
      <c r="V396" s="179"/>
      <c r="W396" s="179"/>
      <c r="X396" s="179"/>
      <c r="Y396" s="179"/>
      <c r="Z396" s="179"/>
      <c r="AA396" s="179"/>
    </row>
    <row r="397">
      <c r="A397" s="179"/>
      <c r="B397" s="179"/>
      <c r="C397" s="179"/>
      <c r="D397" s="189"/>
      <c r="E397" s="199"/>
      <c r="F397" s="199"/>
      <c r="G397" s="199"/>
      <c r="H397" s="199"/>
      <c r="I397" s="196"/>
      <c r="J397" s="205"/>
      <c r="K397" s="189"/>
      <c r="L397" s="199"/>
      <c r="M397" s="179"/>
      <c r="N397" s="179"/>
      <c r="O397" s="179"/>
      <c r="P397" s="179"/>
      <c r="Q397" s="196"/>
      <c r="R397" s="179"/>
      <c r="S397" s="179"/>
      <c r="T397" s="179"/>
      <c r="U397" s="179"/>
      <c r="V397" s="179"/>
      <c r="W397" s="179"/>
      <c r="X397" s="179"/>
      <c r="Y397" s="179"/>
      <c r="Z397" s="179"/>
      <c r="AA397" s="179"/>
    </row>
    <row r="398">
      <c r="A398" s="179"/>
      <c r="B398" s="179"/>
      <c r="C398" s="179"/>
      <c r="D398" s="189"/>
      <c r="E398" s="199"/>
      <c r="F398" s="199"/>
      <c r="G398" s="199"/>
      <c r="H398" s="199"/>
      <c r="I398" s="196"/>
      <c r="J398" s="205"/>
      <c r="K398" s="189"/>
      <c r="L398" s="199"/>
      <c r="M398" s="179"/>
      <c r="N398" s="179"/>
      <c r="O398" s="179"/>
      <c r="P398" s="179"/>
      <c r="Q398" s="196"/>
      <c r="R398" s="179"/>
      <c r="S398" s="179"/>
      <c r="T398" s="179"/>
      <c r="U398" s="179"/>
      <c r="V398" s="179"/>
      <c r="W398" s="179"/>
      <c r="X398" s="179"/>
      <c r="Y398" s="179"/>
      <c r="Z398" s="179"/>
      <c r="AA398" s="179"/>
    </row>
    <row r="399">
      <c r="A399" s="179"/>
      <c r="B399" s="179"/>
      <c r="C399" s="179"/>
      <c r="D399" s="189"/>
      <c r="E399" s="199"/>
      <c r="F399" s="199"/>
      <c r="G399" s="199"/>
      <c r="H399" s="199"/>
      <c r="I399" s="196"/>
      <c r="J399" s="205"/>
      <c r="K399" s="189"/>
      <c r="L399" s="199"/>
      <c r="M399" s="179"/>
      <c r="N399" s="179"/>
      <c r="O399" s="179"/>
      <c r="P399" s="179"/>
      <c r="Q399" s="196"/>
      <c r="R399" s="179"/>
      <c r="S399" s="179"/>
      <c r="T399" s="179"/>
      <c r="U399" s="179"/>
      <c r="V399" s="179"/>
      <c r="W399" s="179"/>
      <c r="X399" s="179"/>
      <c r="Y399" s="179"/>
      <c r="Z399" s="179"/>
      <c r="AA399" s="179"/>
    </row>
    <row r="400">
      <c r="A400" s="179"/>
      <c r="B400" s="179"/>
      <c r="C400" s="179"/>
      <c r="D400" s="189"/>
      <c r="E400" s="199"/>
      <c r="F400" s="199"/>
      <c r="G400" s="199"/>
      <c r="H400" s="199"/>
      <c r="I400" s="196"/>
      <c r="J400" s="205"/>
      <c r="K400" s="189"/>
      <c r="L400" s="199"/>
      <c r="M400" s="179"/>
      <c r="N400" s="179"/>
      <c r="O400" s="179"/>
      <c r="P400" s="179"/>
      <c r="Q400" s="196"/>
      <c r="R400" s="179"/>
      <c r="S400" s="179"/>
      <c r="T400" s="179"/>
      <c r="U400" s="179"/>
      <c r="V400" s="179"/>
      <c r="W400" s="179"/>
      <c r="X400" s="179"/>
      <c r="Y400" s="179"/>
      <c r="Z400" s="179"/>
      <c r="AA400" s="179"/>
    </row>
    <row r="401">
      <c r="A401" s="179"/>
      <c r="B401" s="179"/>
      <c r="C401" s="179"/>
      <c r="D401" s="189"/>
      <c r="E401" s="199"/>
      <c r="F401" s="199"/>
      <c r="G401" s="199"/>
      <c r="H401" s="199"/>
      <c r="I401" s="196"/>
      <c r="J401" s="205"/>
      <c r="K401" s="189"/>
      <c r="L401" s="199"/>
      <c r="M401" s="179"/>
      <c r="N401" s="179"/>
      <c r="O401" s="179"/>
      <c r="P401" s="179"/>
      <c r="Q401" s="196"/>
      <c r="R401" s="179"/>
      <c r="S401" s="179"/>
      <c r="T401" s="179"/>
      <c r="U401" s="179"/>
      <c r="V401" s="179"/>
      <c r="W401" s="179"/>
      <c r="X401" s="179"/>
      <c r="Y401" s="179"/>
      <c r="Z401" s="179"/>
      <c r="AA401" s="179"/>
    </row>
    <row r="402">
      <c r="A402" s="179"/>
      <c r="B402" s="179"/>
      <c r="C402" s="179"/>
      <c r="D402" s="189"/>
      <c r="E402" s="199"/>
      <c r="F402" s="199"/>
      <c r="G402" s="199"/>
      <c r="H402" s="199"/>
      <c r="I402" s="196"/>
      <c r="J402" s="205"/>
      <c r="K402" s="189"/>
      <c r="L402" s="199"/>
      <c r="M402" s="179"/>
      <c r="N402" s="179"/>
      <c r="O402" s="179"/>
      <c r="P402" s="179"/>
      <c r="Q402" s="196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</row>
    <row r="403">
      <c r="A403" s="179"/>
      <c r="B403" s="179"/>
      <c r="C403" s="179"/>
      <c r="D403" s="189"/>
      <c r="E403" s="199"/>
      <c r="F403" s="199"/>
      <c r="G403" s="199"/>
      <c r="H403" s="199"/>
      <c r="I403" s="196"/>
      <c r="J403" s="205"/>
      <c r="K403" s="189"/>
      <c r="L403" s="199"/>
      <c r="M403" s="179"/>
      <c r="N403" s="179"/>
      <c r="O403" s="179"/>
      <c r="P403" s="179"/>
      <c r="Q403" s="196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</row>
    <row r="404">
      <c r="A404" s="179"/>
      <c r="B404" s="179"/>
      <c r="C404" s="179"/>
      <c r="D404" s="189"/>
      <c r="E404" s="199"/>
      <c r="F404" s="199"/>
      <c r="G404" s="199"/>
      <c r="H404" s="199"/>
      <c r="I404" s="196"/>
      <c r="J404" s="205"/>
      <c r="K404" s="189"/>
      <c r="L404" s="199"/>
      <c r="M404" s="179"/>
      <c r="N404" s="179"/>
      <c r="O404" s="179"/>
      <c r="P404" s="179"/>
      <c r="Q404" s="196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</row>
    <row r="405">
      <c r="A405" s="179"/>
      <c r="B405" s="179"/>
      <c r="C405" s="179"/>
      <c r="D405" s="189"/>
      <c r="E405" s="199"/>
      <c r="F405" s="199"/>
      <c r="G405" s="199"/>
      <c r="H405" s="199"/>
      <c r="I405" s="196"/>
      <c r="J405" s="205"/>
      <c r="K405" s="189"/>
      <c r="L405" s="199"/>
      <c r="M405" s="179"/>
      <c r="N405" s="179"/>
      <c r="O405" s="179"/>
      <c r="P405" s="179"/>
      <c r="Q405" s="196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</row>
    <row r="406">
      <c r="A406" s="179"/>
      <c r="B406" s="179"/>
      <c r="C406" s="179"/>
      <c r="D406" s="189"/>
      <c r="E406" s="199"/>
      <c r="F406" s="199"/>
      <c r="G406" s="199"/>
      <c r="H406" s="199"/>
      <c r="I406" s="196"/>
      <c r="J406" s="205"/>
      <c r="K406" s="189"/>
      <c r="L406" s="199"/>
      <c r="M406" s="179"/>
      <c r="N406" s="179"/>
      <c r="O406" s="179"/>
      <c r="P406" s="179"/>
      <c r="Q406" s="196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</row>
    <row r="407">
      <c r="A407" s="179"/>
      <c r="B407" s="179"/>
      <c r="C407" s="179"/>
      <c r="D407" s="189"/>
      <c r="E407" s="199"/>
      <c r="F407" s="199"/>
      <c r="G407" s="199"/>
      <c r="H407" s="199"/>
      <c r="I407" s="196"/>
      <c r="J407" s="205"/>
      <c r="K407" s="189"/>
      <c r="L407" s="199"/>
      <c r="M407" s="179"/>
      <c r="N407" s="179"/>
      <c r="O407" s="179"/>
      <c r="P407" s="179"/>
      <c r="Q407" s="196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</row>
    <row r="408">
      <c r="A408" s="179"/>
      <c r="B408" s="179"/>
      <c r="C408" s="179"/>
      <c r="D408" s="189"/>
      <c r="E408" s="199"/>
      <c r="F408" s="199"/>
      <c r="G408" s="199"/>
      <c r="H408" s="199"/>
      <c r="I408" s="196"/>
      <c r="J408" s="205"/>
      <c r="K408" s="189"/>
      <c r="L408" s="199"/>
      <c r="M408" s="179"/>
      <c r="N408" s="179"/>
      <c r="O408" s="179"/>
      <c r="P408" s="179"/>
      <c r="Q408" s="196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</row>
    <row r="409">
      <c r="A409" s="179"/>
      <c r="B409" s="179"/>
      <c r="C409" s="179"/>
      <c r="D409" s="189"/>
      <c r="E409" s="199"/>
      <c r="F409" s="199"/>
      <c r="G409" s="199"/>
      <c r="H409" s="199"/>
      <c r="I409" s="196"/>
      <c r="J409" s="205"/>
      <c r="K409" s="189"/>
      <c r="L409" s="199"/>
      <c r="M409" s="179"/>
      <c r="N409" s="179"/>
      <c r="O409" s="179"/>
      <c r="P409" s="179"/>
      <c r="Q409" s="196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</row>
    <row r="410">
      <c r="A410" s="179"/>
      <c r="B410" s="179"/>
      <c r="C410" s="179"/>
      <c r="D410" s="189"/>
      <c r="E410" s="199"/>
      <c r="F410" s="199"/>
      <c r="G410" s="199"/>
      <c r="H410" s="199"/>
      <c r="I410" s="196"/>
      <c r="J410" s="205"/>
      <c r="K410" s="189"/>
      <c r="L410" s="199"/>
      <c r="M410" s="179"/>
      <c r="N410" s="179"/>
      <c r="O410" s="179"/>
      <c r="P410" s="179"/>
      <c r="Q410" s="196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</row>
    <row r="411">
      <c r="A411" s="179"/>
      <c r="B411" s="179"/>
      <c r="C411" s="179"/>
      <c r="D411" s="189"/>
      <c r="E411" s="199"/>
      <c r="F411" s="199"/>
      <c r="G411" s="199"/>
      <c r="H411" s="199"/>
      <c r="I411" s="196"/>
      <c r="J411" s="205"/>
      <c r="K411" s="189"/>
      <c r="L411" s="199"/>
      <c r="M411" s="179"/>
      <c r="N411" s="179"/>
      <c r="O411" s="179"/>
      <c r="P411" s="179"/>
      <c r="Q411" s="196"/>
      <c r="R411" s="179"/>
      <c r="S411" s="179"/>
      <c r="T411" s="179"/>
      <c r="U411" s="179"/>
      <c r="V411" s="179"/>
      <c r="W411" s="179"/>
      <c r="X411" s="179"/>
      <c r="Y411" s="179"/>
      <c r="Z411" s="179"/>
      <c r="AA411" s="179"/>
    </row>
    <row r="412">
      <c r="A412" s="179"/>
      <c r="B412" s="179"/>
      <c r="C412" s="179"/>
      <c r="D412" s="189"/>
      <c r="E412" s="199"/>
      <c r="F412" s="199"/>
      <c r="G412" s="199"/>
      <c r="H412" s="199"/>
      <c r="I412" s="196"/>
      <c r="J412" s="205"/>
      <c r="K412" s="189"/>
      <c r="L412" s="199"/>
      <c r="M412" s="179"/>
      <c r="N412" s="179"/>
      <c r="O412" s="179"/>
      <c r="P412" s="179"/>
      <c r="Q412" s="196"/>
      <c r="R412" s="179"/>
      <c r="S412" s="179"/>
      <c r="T412" s="179"/>
      <c r="U412" s="179"/>
      <c r="V412" s="179"/>
      <c r="W412" s="179"/>
      <c r="X412" s="179"/>
      <c r="Y412" s="179"/>
      <c r="Z412" s="179"/>
      <c r="AA412" s="179"/>
    </row>
    <row r="413">
      <c r="A413" s="179"/>
      <c r="B413" s="179"/>
      <c r="C413" s="179"/>
      <c r="D413" s="189"/>
      <c r="E413" s="199"/>
      <c r="F413" s="199"/>
      <c r="G413" s="199"/>
      <c r="H413" s="199"/>
      <c r="I413" s="196"/>
      <c r="J413" s="205"/>
      <c r="K413" s="189"/>
      <c r="L413" s="199"/>
      <c r="M413" s="179"/>
      <c r="N413" s="179"/>
      <c r="O413" s="179"/>
      <c r="P413" s="179"/>
      <c r="Q413" s="196"/>
      <c r="R413" s="179"/>
      <c r="S413" s="179"/>
      <c r="T413" s="179"/>
      <c r="U413" s="179"/>
      <c r="V413" s="179"/>
      <c r="W413" s="179"/>
      <c r="X413" s="179"/>
      <c r="Y413" s="179"/>
      <c r="Z413" s="179"/>
      <c r="AA413" s="179"/>
    </row>
    <row r="414">
      <c r="A414" s="179"/>
      <c r="B414" s="179"/>
      <c r="C414" s="179"/>
      <c r="D414" s="189"/>
      <c r="E414" s="199"/>
      <c r="F414" s="199"/>
      <c r="G414" s="199"/>
      <c r="H414" s="199"/>
      <c r="I414" s="196"/>
      <c r="J414" s="205"/>
      <c r="K414" s="189"/>
      <c r="L414" s="199"/>
      <c r="M414" s="179"/>
      <c r="N414" s="179"/>
      <c r="O414" s="179"/>
      <c r="P414" s="179"/>
      <c r="Q414" s="196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</row>
    <row r="415">
      <c r="A415" s="179"/>
      <c r="B415" s="179"/>
      <c r="C415" s="179"/>
      <c r="D415" s="189"/>
      <c r="E415" s="199"/>
      <c r="F415" s="199"/>
      <c r="G415" s="199"/>
      <c r="H415" s="199"/>
      <c r="I415" s="196"/>
      <c r="J415" s="205"/>
      <c r="K415" s="189"/>
      <c r="L415" s="199"/>
      <c r="M415" s="179"/>
      <c r="N415" s="179"/>
      <c r="O415" s="179"/>
      <c r="P415" s="179"/>
      <c r="Q415" s="196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</row>
    <row r="416">
      <c r="A416" s="179"/>
      <c r="B416" s="179"/>
      <c r="C416" s="179"/>
      <c r="D416" s="189"/>
      <c r="E416" s="199"/>
      <c r="F416" s="199"/>
      <c r="G416" s="199"/>
      <c r="H416" s="199"/>
      <c r="I416" s="196"/>
      <c r="J416" s="205"/>
      <c r="K416" s="189"/>
      <c r="L416" s="199"/>
      <c r="M416" s="179"/>
      <c r="N416" s="179"/>
      <c r="O416" s="179"/>
      <c r="P416" s="179"/>
      <c r="Q416" s="196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</row>
    <row r="417">
      <c r="A417" s="179"/>
      <c r="B417" s="179"/>
      <c r="C417" s="179"/>
      <c r="D417" s="189"/>
      <c r="E417" s="199"/>
      <c r="F417" s="199"/>
      <c r="G417" s="199"/>
      <c r="H417" s="199"/>
      <c r="I417" s="196"/>
      <c r="J417" s="205"/>
      <c r="K417" s="189"/>
      <c r="L417" s="199"/>
      <c r="M417" s="179"/>
      <c r="N417" s="179"/>
      <c r="O417" s="179"/>
      <c r="P417" s="179"/>
      <c r="Q417" s="196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</row>
    <row r="418">
      <c r="A418" s="179"/>
      <c r="B418" s="179"/>
      <c r="C418" s="179"/>
      <c r="D418" s="189"/>
      <c r="E418" s="199"/>
      <c r="F418" s="199"/>
      <c r="G418" s="199"/>
      <c r="H418" s="199"/>
      <c r="I418" s="196"/>
      <c r="J418" s="205"/>
      <c r="K418" s="189"/>
      <c r="L418" s="199"/>
      <c r="M418" s="179"/>
      <c r="N418" s="179"/>
      <c r="O418" s="179"/>
      <c r="P418" s="179"/>
      <c r="Q418" s="196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</row>
    <row r="419">
      <c r="A419" s="179"/>
      <c r="B419" s="179"/>
      <c r="C419" s="179"/>
      <c r="D419" s="189"/>
      <c r="E419" s="199"/>
      <c r="F419" s="199"/>
      <c r="G419" s="199"/>
      <c r="H419" s="199"/>
      <c r="I419" s="196"/>
      <c r="J419" s="205"/>
      <c r="K419" s="189"/>
      <c r="L419" s="199"/>
      <c r="M419" s="179"/>
      <c r="N419" s="179"/>
      <c r="O419" s="179"/>
      <c r="P419" s="179"/>
      <c r="Q419" s="196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</row>
    <row r="420">
      <c r="A420" s="179"/>
      <c r="B420" s="179"/>
      <c r="C420" s="179"/>
      <c r="D420" s="189"/>
      <c r="E420" s="199"/>
      <c r="F420" s="199"/>
      <c r="G420" s="199"/>
      <c r="H420" s="199"/>
      <c r="I420" s="196"/>
      <c r="J420" s="205"/>
      <c r="K420" s="189"/>
      <c r="L420" s="199"/>
      <c r="M420" s="179"/>
      <c r="N420" s="179"/>
      <c r="O420" s="179"/>
      <c r="P420" s="179"/>
      <c r="Q420" s="196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</row>
    <row r="421">
      <c r="A421" s="179"/>
      <c r="B421" s="179"/>
      <c r="C421" s="179"/>
      <c r="D421" s="189"/>
      <c r="E421" s="199"/>
      <c r="F421" s="199"/>
      <c r="G421" s="199"/>
      <c r="H421" s="199"/>
      <c r="I421" s="196"/>
      <c r="J421" s="205"/>
      <c r="K421" s="189"/>
      <c r="L421" s="199"/>
      <c r="M421" s="179"/>
      <c r="N421" s="179"/>
      <c r="O421" s="179"/>
      <c r="P421" s="179"/>
      <c r="Q421" s="196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</row>
    <row r="422">
      <c r="A422" s="179"/>
      <c r="B422" s="179"/>
      <c r="C422" s="179"/>
      <c r="D422" s="189"/>
      <c r="E422" s="199"/>
      <c r="F422" s="199"/>
      <c r="G422" s="199"/>
      <c r="H422" s="199"/>
      <c r="I422" s="196"/>
      <c r="J422" s="205"/>
      <c r="K422" s="189"/>
      <c r="L422" s="199"/>
      <c r="M422" s="179"/>
      <c r="N422" s="179"/>
      <c r="O422" s="179"/>
      <c r="P422" s="179"/>
      <c r="Q422" s="196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</row>
    <row r="423">
      <c r="A423" s="179"/>
      <c r="B423" s="179"/>
      <c r="C423" s="179"/>
      <c r="D423" s="189"/>
      <c r="E423" s="199"/>
      <c r="F423" s="199"/>
      <c r="G423" s="199"/>
      <c r="H423" s="199"/>
      <c r="I423" s="196"/>
      <c r="J423" s="205"/>
      <c r="K423" s="189"/>
      <c r="L423" s="199"/>
      <c r="M423" s="179"/>
      <c r="N423" s="179"/>
      <c r="O423" s="179"/>
      <c r="P423" s="179"/>
      <c r="Q423" s="196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</row>
    <row r="424">
      <c r="A424" s="179"/>
      <c r="B424" s="179"/>
      <c r="C424" s="179"/>
      <c r="D424" s="189"/>
      <c r="E424" s="199"/>
      <c r="F424" s="199"/>
      <c r="G424" s="199"/>
      <c r="H424" s="199"/>
      <c r="I424" s="196"/>
      <c r="J424" s="205"/>
      <c r="K424" s="189"/>
      <c r="L424" s="199"/>
      <c r="M424" s="179"/>
      <c r="N424" s="179"/>
      <c r="O424" s="179"/>
      <c r="P424" s="179"/>
      <c r="Q424" s="196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</row>
    <row r="425">
      <c r="A425" s="179"/>
      <c r="B425" s="179"/>
      <c r="C425" s="179"/>
      <c r="D425" s="189"/>
      <c r="E425" s="199"/>
      <c r="F425" s="199"/>
      <c r="G425" s="199"/>
      <c r="H425" s="199"/>
      <c r="I425" s="196"/>
      <c r="J425" s="205"/>
      <c r="K425" s="189"/>
      <c r="L425" s="199"/>
      <c r="M425" s="179"/>
      <c r="N425" s="179"/>
      <c r="O425" s="179"/>
      <c r="P425" s="179"/>
      <c r="Q425" s="196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</row>
    <row r="426">
      <c r="A426" s="179"/>
      <c r="B426" s="179"/>
      <c r="C426" s="179"/>
      <c r="D426" s="189"/>
      <c r="E426" s="199"/>
      <c r="F426" s="199"/>
      <c r="G426" s="199"/>
      <c r="H426" s="199"/>
      <c r="I426" s="196"/>
      <c r="J426" s="205"/>
      <c r="K426" s="189"/>
      <c r="L426" s="199"/>
      <c r="M426" s="179"/>
      <c r="N426" s="179"/>
      <c r="O426" s="179"/>
      <c r="P426" s="179"/>
      <c r="Q426" s="196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</row>
    <row r="427">
      <c r="A427" s="179"/>
      <c r="B427" s="179"/>
      <c r="C427" s="179"/>
      <c r="D427" s="189"/>
      <c r="E427" s="199"/>
      <c r="F427" s="199"/>
      <c r="G427" s="199"/>
      <c r="H427" s="199"/>
      <c r="I427" s="196"/>
      <c r="J427" s="205"/>
      <c r="K427" s="189"/>
      <c r="L427" s="199"/>
      <c r="M427" s="179"/>
      <c r="N427" s="179"/>
      <c r="O427" s="179"/>
      <c r="P427" s="179"/>
      <c r="Q427" s="196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</row>
    <row r="428">
      <c r="A428" s="179"/>
      <c r="B428" s="179"/>
      <c r="C428" s="179"/>
      <c r="D428" s="189"/>
      <c r="E428" s="199"/>
      <c r="F428" s="199"/>
      <c r="G428" s="199"/>
      <c r="H428" s="199"/>
      <c r="I428" s="196"/>
      <c r="J428" s="205"/>
      <c r="K428" s="189"/>
      <c r="L428" s="199"/>
      <c r="M428" s="179"/>
      <c r="N428" s="179"/>
      <c r="O428" s="179"/>
      <c r="P428" s="179"/>
      <c r="Q428" s="196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</row>
    <row r="429">
      <c r="A429" s="179"/>
      <c r="B429" s="179"/>
      <c r="C429" s="179"/>
      <c r="D429" s="189"/>
      <c r="E429" s="199"/>
      <c r="F429" s="199"/>
      <c r="G429" s="199"/>
      <c r="H429" s="199"/>
      <c r="I429" s="196"/>
      <c r="J429" s="205"/>
      <c r="K429" s="189"/>
      <c r="L429" s="199"/>
      <c r="M429" s="179"/>
      <c r="N429" s="179"/>
      <c r="O429" s="179"/>
      <c r="P429" s="179"/>
      <c r="Q429" s="196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</row>
    <row r="430">
      <c r="A430" s="179"/>
      <c r="B430" s="179"/>
      <c r="C430" s="179"/>
      <c r="D430" s="189"/>
      <c r="E430" s="199"/>
      <c r="F430" s="199"/>
      <c r="G430" s="199"/>
      <c r="H430" s="199"/>
      <c r="I430" s="196"/>
      <c r="J430" s="205"/>
      <c r="K430" s="189"/>
      <c r="L430" s="199"/>
      <c r="M430" s="179"/>
      <c r="N430" s="179"/>
      <c r="O430" s="179"/>
      <c r="P430" s="179"/>
      <c r="Q430" s="196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</row>
    <row r="431">
      <c r="A431" s="179"/>
      <c r="B431" s="179"/>
      <c r="C431" s="179"/>
      <c r="D431" s="189"/>
      <c r="E431" s="199"/>
      <c r="F431" s="199"/>
      <c r="G431" s="199"/>
      <c r="H431" s="199"/>
      <c r="I431" s="196"/>
      <c r="J431" s="205"/>
      <c r="K431" s="189"/>
      <c r="L431" s="199"/>
      <c r="M431" s="179"/>
      <c r="N431" s="179"/>
      <c r="O431" s="179"/>
      <c r="P431" s="179"/>
      <c r="Q431" s="196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</row>
    <row r="432">
      <c r="A432" s="179"/>
      <c r="B432" s="179"/>
      <c r="C432" s="179"/>
      <c r="D432" s="189"/>
      <c r="E432" s="199"/>
      <c r="F432" s="199"/>
      <c r="G432" s="199"/>
      <c r="H432" s="199"/>
      <c r="I432" s="196"/>
      <c r="J432" s="205"/>
      <c r="K432" s="189"/>
      <c r="L432" s="199"/>
      <c r="M432" s="179"/>
      <c r="N432" s="179"/>
      <c r="O432" s="179"/>
      <c r="P432" s="179"/>
      <c r="Q432" s="196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</row>
    <row r="433">
      <c r="A433" s="179"/>
      <c r="B433" s="179"/>
      <c r="C433" s="179"/>
      <c r="D433" s="189"/>
      <c r="E433" s="199"/>
      <c r="F433" s="199"/>
      <c r="G433" s="199"/>
      <c r="H433" s="199"/>
      <c r="I433" s="196"/>
      <c r="J433" s="205"/>
      <c r="K433" s="189"/>
      <c r="L433" s="199"/>
      <c r="M433" s="179"/>
      <c r="N433" s="179"/>
      <c r="O433" s="179"/>
      <c r="P433" s="179"/>
      <c r="Q433" s="196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</row>
    <row r="434">
      <c r="A434" s="179"/>
      <c r="B434" s="179"/>
      <c r="C434" s="179"/>
      <c r="D434" s="189"/>
      <c r="E434" s="199"/>
      <c r="F434" s="199"/>
      <c r="G434" s="199"/>
      <c r="H434" s="199"/>
      <c r="I434" s="196"/>
      <c r="J434" s="205"/>
      <c r="K434" s="189"/>
      <c r="L434" s="199"/>
      <c r="M434" s="179"/>
      <c r="N434" s="179"/>
      <c r="O434" s="179"/>
      <c r="P434" s="179"/>
      <c r="Q434" s="196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</row>
    <row r="435">
      <c r="A435" s="179"/>
      <c r="B435" s="179"/>
      <c r="C435" s="179"/>
      <c r="D435" s="189"/>
      <c r="E435" s="199"/>
      <c r="F435" s="199"/>
      <c r="G435" s="199"/>
      <c r="H435" s="199"/>
      <c r="I435" s="196"/>
      <c r="J435" s="205"/>
      <c r="K435" s="189"/>
      <c r="L435" s="199"/>
      <c r="M435" s="179"/>
      <c r="N435" s="179"/>
      <c r="O435" s="179"/>
      <c r="P435" s="179"/>
      <c r="Q435" s="196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</row>
    <row r="436">
      <c r="A436" s="179"/>
      <c r="B436" s="179"/>
      <c r="C436" s="179"/>
      <c r="D436" s="189"/>
      <c r="E436" s="199"/>
      <c r="F436" s="199"/>
      <c r="G436" s="199"/>
      <c r="H436" s="199"/>
      <c r="I436" s="196"/>
      <c r="J436" s="205"/>
      <c r="K436" s="189"/>
      <c r="L436" s="199"/>
      <c r="M436" s="179"/>
      <c r="N436" s="179"/>
      <c r="O436" s="179"/>
      <c r="P436" s="179"/>
      <c r="Q436" s="196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</row>
    <row r="437">
      <c r="A437" s="179"/>
      <c r="B437" s="179"/>
      <c r="C437" s="179"/>
      <c r="D437" s="189"/>
      <c r="E437" s="199"/>
      <c r="F437" s="199"/>
      <c r="G437" s="199"/>
      <c r="H437" s="199"/>
      <c r="I437" s="196"/>
      <c r="J437" s="205"/>
      <c r="K437" s="189"/>
      <c r="L437" s="199"/>
      <c r="M437" s="179"/>
      <c r="N437" s="179"/>
      <c r="O437" s="179"/>
      <c r="P437" s="179"/>
      <c r="Q437" s="196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</row>
    <row r="438">
      <c r="A438" s="179"/>
      <c r="B438" s="179"/>
      <c r="C438" s="179"/>
      <c r="D438" s="189"/>
      <c r="E438" s="199"/>
      <c r="F438" s="199"/>
      <c r="G438" s="199"/>
      <c r="H438" s="199"/>
      <c r="I438" s="196"/>
      <c r="J438" s="205"/>
      <c r="K438" s="189"/>
      <c r="L438" s="199"/>
      <c r="M438" s="179"/>
      <c r="N438" s="179"/>
      <c r="O438" s="179"/>
      <c r="P438" s="179"/>
      <c r="Q438" s="196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</row>
    <row r="439">
      <c r="A439" s="179"/>
      <c r="B439" s="179"/>
      <c r="C439" s="179"/>
      <c r="D439" s="189"/>
      <c r="E439" s="199"/>
      <c r="F439" s="199"/>
      <c r="G439" s="199"/>
      <c r="H439" s="199"/>
      <c r="I439" s="196"/>
      <c r="J439" s="205"/>
      <c r="K439" s="189"/>
      <c r="L439" s="199"/>
      <c r="M439" s="179"/>
      <c r="N439" s="179"/>
      <c r="O439" s="179"/>
      <c r="P439" s="179"/>
      <c r="Q439" s="196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</row>
    <row r="440">
      <c r="A440" s="179"/>
      <c r="B440" s="179"/>
      <c r="C440" s="179"/>
      <c r="D440" s="189"/>
      <c r="E440" s="199"/>
      <c r="F440" s="199"/>
      <c r="G440" s="199"/>
      <c r="H440" s="199"/>
      <c r="I440" s="196"/>
      <c r="J440" s="205"/>
      <c r="K440" s="189"/>
      <c r="L440" s="199"/>
      <c r="M440" s="179"/>
      <c r="N440" s="179"/>
      <c r="O440" s="179"/>
      <c r="P440" s="179"/>
      <c r="Q440" s="196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</row>
    <row r="441">
      <c r="A441" s="179"/>
      <c r="B441" s="179"/>
      <c r="C441" s="179"/>
      <c r="D441" s="189"/>
      <c r="E441" s="199"/>
      <c r="F441" s="199"/>
      <c r="G441" s="199"/>
      <c r="H441" s="199"/>
      <c r="I441" s="196"/>
      <c r="J441" s="205"/>
      <c r="K441" s="189"/>
      <c r="L441" s="199"/>
      <c r="M441" s="179"/>
      <c r="N441" s="179"/>
      <c r="O441" s="179"/>
      <c r="P441" s="179"/>
      <c r="Q441" s="196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</row>
    <row r="442">
      <c r="A442" s="179"/>
      <c r="B442" s="179"/>
      <c r="C442" s="179"/>
      <c r="D442" s="189"/>
      <c r="E442" s="199"/>
      <c r="F442" s="199"/>
      <c r="G442" s="199"/>
      <c r="H442" s="199"/>
      <c r="I442" s="196"/>
      <c r="J442" s="205"/>
      <c r="K442" s="189"/>
      <c r="L442" s="199"/>
      <c r="M442" s="179"/>
      <c r="N442" s="179"/>
      <c r="O442" s="179"/>
      <c r="P442" s="179"/>
      <c r="Q442" s="196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</row>
    <row r="443">
      <c r="A443" s="179"/>
      <c r="B443" s="179"/>
      <c r="C443" s="179"/>
      <c r="D443" s="189"/>
      <c r="E443" s="199"/>
      <c r="F443" s="199"/>
      <c r="G443" s="199"/>
      <c r="H443" s="199"/>
      <c r="I443" s="196"/>
      <c r="J443" s="205"/>
      <c r="K443" s="189"/>
      <c r="L443" s="199"/>
      <c r="M443" s="179"/>
      <c r="N443" s="179"/>
      <c r="O443" s="179"/>
      <c r="P443" s="179"/>
      <c r="Q443" s="196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</row>
    <row r="444">
      <c r="A444" s="179"/>
      <c r="B444" s="179"/>
      <c r="C444" s="179"/>
      <c r="D444" s="189"/>
      <c r="E444" s="199"/>
      <c r="F444" s="199"/>
      <c r="G444" s="199"/>
      <c r="H444" s="199"/>
      <c r="I444" s="196"/>
      <c r="J444" s="205"/>
      <c r="K444" s="189"/>
      <c r="L444" s="199"/>
      <c r="M444" s="179"/>
      <c r="N444" s="179"/>
      <c r="O444" s="179"/>
      <c r="P444" s="179"/>
      <c r="Q444" s="196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</row>
    <row r="445">
      <c r="A445" s="179"/>
      <c r="B445" s="179"/>
      <c r="C445" s="179"/>
      <c r="D445" s="189"/>
      <c r="E445" s="199"/>
      <c r="F445" s="199"/>
      <c r="G445" s="199"/>
      <c r="H445" s="199"/>
      <c r="I445" s="196"/>
      <c r="J445" s="205"/>
      <c r="K445" s="189"/>
      <c r="L445" s="199"/>
      <c r="M445" s="179"/>
      <c r="N445" s="179"/>
      <c r="O445" s="179"/>
      <c r="P445" s="179"/>
      <c r="Q445" s="196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</row>
    <row r="446">
      <c r="A446" s="179"/>
      <c r="B446" s="179"/>
      <c r="C446" s="179"/>
      <c r="D446" s="189"/>
      <c r="E446" s="199"/>
      <c r="F446" s="199"/>
      <c r="G446" s="199"/>
      <c r="H446" s="199"/>
      <c r="I446" s="196"/>
      <c r="J446" s="205"/>
      <c r="K446" s="189"/>
      <c r="L446" s="199"/>
      <c r="M446" s="179"/>
      <c r="N446" s="179"/>
      <c r="O446" s="179"/>
      <c r="P446" s="179"/>
      <c r="Q446" s="196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</row>
    <row r="447">
      <c r="A447" s="179"/>
      <c r="B447" s="179"/>
      <c r="C447" s="179"/>
      <c r="D447" s="189"/>
      <c r="E447" s="199"/>
      <c r="F447" s="199"/>
      <c r="G447" s="199"/>
      <c r="H447" s="199"/>
      <c r="I447" s="196"/>
      <c r="J447" s="205"/>
      <c r="K447" s="189"/>
      <c r="L447" s="199"/>
      <c r="M447" s="179"/>
      <c r="N447" s="179"/>
      <c r="O447" s="179"/>
      <c r="P447" s="179"/>
      <c r="Q447" s="196"/>
      <c r="R447" s="179"/>
      <c r="S447" s="179"/>
      <c r="T447" s="179"/>
      <c r="U447" s="179"/>
      <c r="V447" s="179"/>
      <c r="W447" s="179"/>
      <c r="X447" s="179"/>
      <c r="Y447" s="179"/>
      <c r="Z447" s="179"/>
      <c r="AA447" s="179"/>
    </row>
    <row r="448">
      <c r="A448" s="179"/>
      <c r="B448" s="179"/>
      <c r="C448" s="179"/>
      <c r="D448" s="189"/>
      <c r="E448" s="199"/>
      <c r="F448" s="199"/>
      <c r="G448" s="199"/>
      <c r="H448" s="199"/>
      <c r="I448" s="196"/>
      <c r="J448" s="205"/>
      <c r="K448" s="189"/>
      <c r="L448" s="199"/>
      <c r="M448" s="179"/>
      <c r="N448" s="179"/>
      <c r="O448" s="179"/>
      <c r="P448" s="179"/>
      <c r="Q448" s="196"/>
      <c r="R448" s="179"/>
      <c r="S448" s="179"/>
      <c r="T448" s="179"/>
      <c r="U448" s="179"/>
      <c r="V448" s="179"/>
      <c r="W448" s="179"/>
      <c r="X448" s="179"/>
      <c r="Y448" s="179"/>
      <c r="Z448" s="179"/>
      <c r="AA448" s="179"/>
    </row>
    <row r="449">
      <c r="A449" s="179"/>
      <c r="B449" s="179"/>
      <c r="C449" s="179"/>
      <c r="D449" s="189"/>
      <c r="E449" s="199"/>
      <c r="F449" s="199"/>
      <c r="G449" s="199"/>
      <c r="H449" s="199"/>
      <c r="I449" s="196"/>
      <c r="J449" s="205"/>
      <c r="K449" s="189"/>
      <c r="L449" s="199"/>
      <c r="M449" s="179"/>
      <c r="N449" s="179"/>
      <c r="O449" s="179"/>
      <c r="P449" s="179"/>
      <c r="Q449" s="196"/>
      <c r="R449" s="179"/>
      <c r="S449" s="179"/>
      <c r="T449" s="179"/>
      <c r="U449" s="179"/>
      <c r="V449" s="179"/>
      <c r="W449" s="179"/>
      <c r="X449" s="179"/>
      <c r="Y449" s="179"/>
      <c r="Z449" s="179"/>
      <c r="AA449" s="179"/>
    </row>
    <row r="450">
      <c r="A450" s="179"/>
      <c r="B450" s="179"/>
      <c r="C450" s="179"/>
      <c r="D450" s="189"/>
      <c r="E450" s="199"/>
      <c r="F450" s="199"/>
      <c r="G450" s="199"/>
      <c r="H450" s="199"/>
      <c r="I450" s="196"/>
      <c r="J450" s="205"/>
      <c r="K450" s="189"/>
      <c r="L450" s="199"/>
      <c r="M450" s="179"/>
      <c r="N450" s="179"/>
      <c r="O450" s="179"/>
      <c r="P450" s="179"/>
      <c r="Q450" s="196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</row>
    <row r="451">
      <c r="A451" s="179"/>
      <c r="B451" s="179"/>
      <c r="C451" s="179"/>
      <c r="D451" s="189"/>
      <c r="E451" s="199"/>
      <c r="F451" s="199"/>
      <c r="G451" s="199"/>
      <c r="H451" s="199"/>
      <c r="I451" s="196"/>
      <c r="J451" s="205"/>
      <c r="K451" s="189"/>
      <c r="L451" s="199"/>
      <c r="M451" s="179"/>
      <c r="N451" s="179"/>
      <c r="O451" s="179"/>
      <c r="P451" s="179"/>
      <c r="Q451" s="196"/>
      <c r="R451" s="179"/>
      <c r="S451" s="179"/>
      <c r="T451" s="179"/>
      <c r="U451" s="179"/>
      <c r="V451" s="179"/>
      <c r="W451" s="179"/>
      <c r="X451" s="179"/>
      <c r="Y451" s="179"/>
      <c r="Z451" s="179"/>
      <c r="AA451" s="179"/>
    </row>
    <row r="452">
      <c r="A452" s="179"/>
      <c r="B452" s="179"/>
      <c r="C452" s="179"/>
      <c r="D452" s="189"/>
      <c r="E452" s="199"/>
      <c r="F452" s="199"/>
      <c r="G452" s="199"/>
      <c r="H452" s="199"/>
      <c r="I452" s="196"/>
      <c r="J452" s="205"/>
      <c r="K452" s="189"/>
      <c r="L452" s="199"/>
      <c r="M452" s="179"/>
      <c r="N452" s="179"/>
      <c r="O452" s="179"/>
      <c r="P452" s="179"/>
      <c r="Q452" s="196"/>
      <c r="R452" s="179"/>
      <c r="S452" s="179"/>
      <c r="T452" s="179"/>
      <c r="U452" s="179"/>
      <c r="V452" s="179"/>
      <c r="W452" s="179"/>
      <c r="X452" s="179"/>
      <c r="Y452" s="179"/>
      <c r="Z452" s="179"/>
      <c r="AA452" s="179"/>
    </row>
    <row r="453">
      <c r="A453" s="179"/>
      <c r="B453" s="179"/>
      <c r="C453" s="179"/>
      <c r="D453" s="189"/>
      <c r="E453" s="199"/>
      <c r="F453" s="199"/>
      <c r="G453" s="199"/>
      <c r="H453" s="199"/>
      <c r="I453" s="196"/>
      <c r="J453" s="205"/>
      <c r="K453" s="189"/>
      <c r="L453" s="199"/>
      <c r="M453" s="179"/>
      <c r="N453" s="179"/>
      <c r="O453" s="179"/>
      <c r="P453" s="179"/>
      <c r="Q453" s="196"/>
      <c r="R453" s="179"/>
      <c r="S453" s="179"/>
      <c r="T453" s="179"/>
      <c r="U453" s="179"/>
      <c r="V453" s="179"/>
      <c r="W453" s="179"/>
      <c r="X453" s="179"/>
      <c r="Y453" s="179"/>
      <c r="Z453" s="179"/>
      <c r="AA453" s="179"/>
    </row>
    <row r="454">
      <c r="A454" s="179"/>
      <c r="B454" s="179"/>
      <c r="C454" s="179"/>
      <c r="D454" s="189"/>
      <c r="E454" s="199"/>
      <c r="F454" s="199"/>
      <c r="G454" s="199"/>
      <c r="H454" s="199"/>
      <c r="I454" s="196"/>
      <c r="J454" s="205"/>
      <c r="K454" s="189"/>
      <c r="L454" s="199"/>
      <c r="M454" s="179"/>
      <c r="N454" s="179"/>
      <c r="O454" s="179"/>
      <c r="P454" s="179"/>
      <c r="Q454" s="196"/>
      <c r="R454" s="179"/>
      <c r="S454" s="179"/>
      <c r="T454" s="179"/>
      <c r="U454" s="179"/>
      <c r="V454" s="179"/>
      <c r="W454" s="179"/>
      <c r="X454" s="179"/>
      <c r="Y454" s="179"/>
      <c r="Z454" s="179"/>
      <c r="AA454" s="179"/>
    </row>
    <row r="455">
      <c r="A455" s="179"/>
      <c r="B455" s="179"/>
      <c r="C455" s="179"/>
      <c r="D455" s="189"/>
      <c r="E455" s="199"/>
      <c r="F455" s="199"/>
      <c r="G455" s="199"/>
      <c r="H455" s="199"/>
      <c r="I455" s="196"/>
      <c r="J455" s="205"/>
      <c r="K455" s="189"/>
      <c r="L455" s="199"/>
      <c r="M455" s="179"/>
      <c r="N455" s="179"/>
      <c r="O455" s="179"/>
      <c r="P455" s="179"/>
      <c r="Q455" s="196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</row>
    <row r="456">
      <c r="A456" s="179"/>
      <c r="B456" s="179"/>
      <c r="C456" s="179"/>
      <c r="D456" s="189"/>
      <c r="E456" s="199"/>
      <c r="F456" s="199"/>
      <c r="G456" s="199"/>
      <c r="H456" s="199"/>
      <c r="I456" s="196"/>
      <c r="J456" s="205"/>
      <c r="K456" s="189"/>
      <c r="L456" s="199"/>
      <c r="M456" s="179"/>
      <c r="N456" s="179"/>
      <c r="O456" s="179"/>
      <c r="P456" s="179"/>
      <c r="Q456" s="196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</row>
    <row r="457">
      <c r="A457" s="179"/>
      <c r="B457" s="179"/>
      <c r="C457" s="179"/>
      <c r="D457" s="189"/>
      <c r="E457" s="199"/>
      <c r="F457" s="199"/>
      <c r="G457" s="199"/>
      <c r="H457" s="199"/>
      <c r="I457" s="196"/>
      <c r="J457" s="205"/>
      <c r="K457" s="189"/>
      <c r="L457" s="199"/>
      <c r="M457" s="179"/>
      <c r="N457" s="179"/>
      <c r="O457" s="179"/>
      <c r="P457" s="179"/>
      <c r="Q457" s="196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</row>
    <row r="458">
      <c r="A458" s="179"/>
      <c r="B458" s="179"/>
      <c r="C458" s="179"/>
      <c r="D458" s="189"/>
      <c r="E458" s="199"/>
      <c r="F458" s="199"/>
      <c r="G458" s="199"/>
      <c r="H458" s="199"/>
      <c r="I458" s="196"/>
      <c r="J458" s="205"/>
      <c r="K458" s="189"/>
      <c r="L458" s="199"/>
      <c r="M458" s="179"/>
      <c r="N458" s="179"/>
      <c r="O458" s="179"/>
      <c r="P458" s="179"/>
      <c r="Q458" s="196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</row>
    <row r="459">
      <c r="A459" s="179"/>
      <c r="B459" s="179"/>
      <c r="C459" s="179"/>
      <c r="D459" s="189"/>
      <c r="E459" s="199"/>
      <c r="F459" s="199"/>
      <c r="G459" s="199"/>
      <c r="H459" s="199"/>
      <c r="I459" s="196"/>
      <c r="J459" s="205"/>
      <c r="K459" s="189"/>
      <c r="L459" s="199"/>
      <c r="M459" s="179"/>
      <c r="N459" s="179"/>
      <c r="O459" s="179"/>
      <c r="P459" s="179"/>
      <c r="Q459" s="196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</row>
    <row r="460">
      <c r="A460" s="179"/>
      <c r="B460" s="179"/>
      <c r="C460" s="179"/>
      <c r="D460" s="189"/>
      <c r="E460" s="199"/>
      <c r="F460" s="199"/>
      <c r="G460" s="199"/>
      <c r="H460" s="199"/>
      <c r="I460" s="196"/>
      <c r="J460" s="205"/>
      <c r="K460" s="189"/>
      <c r="L460" s="199"/>
      <c r="M460" s="179"/>
      <c r="N460" s="179"/>
      <c r="O460" s="179"/>
      <c r="P460" s="179"/>
      <c r="Q460" s="196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</row>
    <row r="461">
      <c r="A461" s="179"/>
      <c r="B461" s="179"/>
      <c r="C461" s="179"/>
      <c r="D461" s="189"/>
      <c r="E461" s="199"/>
      <c r="F461" s="199"/>
      <c r="G461" s="199"/>
      <c r="H461" s="199"/>
      <c r="I461" s="196"/>
      <c r="J461" s="205"/>
      <c r="K461" s="189"/>
      <c r="L461" s="199"/>
      <c r="M461" s="179"/>
      <c r="N461" s="179"/>
      <c r="O461" s="179"/>
      <c r="P461" s="179"/>
      <c r="Q461" s="196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</row>
    <row r="462">
      <c r="A462" s="179"/>
      <c r="B462" s="179"/>
      <c r="C462" s="179"/>
      <c r="D462" s="189"/>
      <c r="E462" s="199"/>
      <c r="F462" s="199"/>
      <c r="G462" s="199"/>
      <c r="H462" s="199"/>
      <c r="I462" s="196"/>
      <c r="J462" s="205"/>
      <c r="K462" s="189"/>
      <c r="L462" s="199"/>
      <c r="M462" s="179"/>
      <c r="N462" s="179"/>
      <c r="O462" s="179"/>
      <c r="P462" s="179"/>
      <c r="Q462" s="196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</row>
    <row r="463">
      <c r="A463" s="179"/>
      <c r="B463" s="179"/>
      <c r="C463" s="179"/>
      <c r="D463" s="189"/>
      <c r="E463" s="199"/>
      <c r="F463" s="199"/>
      <c r="G463" s="199"/>
      <c r="H463" s="199"/>
      <c r="I463" s="196"/>
      <c r="J463" s="205"/>
      <c r="K463" s="189"/>
      <c r="L463" s="199"/>
      <c r="M463" s="179"/>
      <c r="N463" s="179"/>
      <c r="O463" s="179"/>
      <c r="P463" s="179"/>
      <c r="Q463" s="196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</row>
    <row r="464">
      <c r="A464" s="179"/>
      <c r="B464" s="179"/>
      <c r="C464" s="179"/>
      <c r="D464" s="189"/>
      <c r="E464" s="199"/>
      <c r="F464" s="199"/>
      <c r="G464" s="199"/>
      <c r="H464" s="199"/>
      <c r="I464" s="196"/>
      <c r="J464" s="205"/>
      <c r="K464" s="189"/>
      <c r="L464" s="199"/>
      <c r="M464" s="179"/>
      <c r="N464" s="179"/>
      <c r="O464" s="179"/>
      <c r="P464" s="179"/>
      <c r="Q464" s="196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</row>
    <row r="465">
      <c r="A465" s="179"/>
      <c r="B465" s="179"/>
      <c r="C465" s="179"/>
      <c r="D465" s="189"/>
      <c r="E465" s="199"/>
      <c r="F465" s="199"/>
      <c r="G465" s="199"/>
      <c r="H465" s="199"/>
      <c r="I465" s="196"/>
      <c r="J465" s="205"/>
      <c r="K465" s="189"/>
      <c r="L465" s="199"/>
      <c r="M465" s="179"/>
      <c r="N465" s="179"/>
      <c r="O465" s="179"/>
      <c r="P465" s="179"/>
      <c r="Q465" s="196"/>
      <c r="R465" s="179"/>
      <c r="S465" s="179"/>
      <c r="T465" s="179"/>
      <c r="U465" s="179"/>
      <c r="V465" s="179"/>
      <c r="W465" s="179"/>
      <c r="X465" s="179"/>
      <c r="Y465" s="179"/>
      <c r="Z465" s="179"/>
      <c r="AA465" s="179"/>
    </row>
    <row r="466">
      <c r="A466" s="179"/>
      <c r="B466" s="179"/>
      <c r="C466" s="179"/>
      <c r="D466" s="189"/>
      <c r="E466" s="199"/>
      <c r="F466" s="199"/>
      <c r="G466" s="199"/>
      <c r="H466" s="199"/>
      <c r="I466" s="196"/>
      <c r="J466" s="205"/>
      <c r="K466" s="189"/>
      <c r="L466" s="199"/>
      <c r="M466" s="179"/>
      <c r="N466" s="179"/>
      <c r="O466" s="179"/>
      <c r="P466" s="179"/>
      <c r="Q466" s="196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</row>
    <row r="467">
      <c r="A467" s="179"/>
      <c r="B467" s="179"/>
      <c r="C467" s="179"/>
      <c r="D467" s="189"/>
      <c r="E467" s="199"/>
      <c r="F467" s="199"/>
      <c r="G467" s="199"/>
      <c r="H467" s="199"/>
      <c r="I467" s="196"/>
      <c r="J467" s="205"/>
      <c r="K467" s="189"/>
      <c r="L467" s="199"/>
      <c r="M467" s="179"/>
      <c r="N467" s="179"/>
      <c r="O467" s="179"/>
      <c r="P467" s="179"/>
      <c r="Q467" s="196"/>
      <c r="R467" s="179"/>
      <c r="S467" s="179"/>
      <c r="T467" s="179"/>
      <c r="U467" s="179"/>
      <c r="V467" s="179"/>
      <c r="W467" s="179"/>
      <c r="X467" s="179"/>
      <c r="Y467" s="179"/>
      <c r="Z467" s="179"/>
      <c r="AA467" s="179"/>
    </row>
    <row r="468">
      <c r="A468" s="179"/>
      <c r="B468" s="179"/>
      <c r="C468" s="179"/>
      <c r="D468" s="189"/>
      <c r="E468" s="199"/>
      <c r="F468" s="199"/>
      <c r="G468" s="199"/>
      <c r="H468" s="199"/>
      <c r="I468" s="196"/>
      <c r="J468" s="205"/>
      <c r="K468" s="189"/>
      <c r="L468" s="199"/>
      <c r="M468" s="179"/>
      <c r="N468" s="179"/>
      <c r="O468" s="179"/>
      <c r="P468" s="179"/>
      <c r="Q468" s="196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</row>
    <row r="469">
      <c r="A469" s="179"/>
      <c r="B469" s="179"/>
      <c r="C469" s="179"/>
      <c r="D469" s="189"/>
      <c r="E469" s="199"/>
      <c r="F469" s="199"/>
      <c r="G469" s="199"/>
      <c r="H469" s="199"/>
      <c r="I469" s="196"/>
      <c r="J469" s="205"/>
      <c r="K469" s="189"/>
      <c r="L469" s="199"/>
      <c r="M469" s="179"/>
      <c r="N469" s="179"/>
      <c r="O469" s="179"/>
      <c r="P469" s="179"/>
      <c r="Q469" s="196"/>
      <c r="R469" s="179"/>
      <c r="S469" s="179"/>
      <c r="T469" s="179"/>
      <c r="U469" s="179"/>
      <c r="V469" s="179"/>
      <c r="W469" s="179"/>
      <c r="X469" s="179"/>
      <c r="Y469" s="179"/>
      <c r="Z469" s="179"/>
      <c r="AA469" s="179"/>
    </row>
    <row r="470">
      <c r="A470" s="179"/>
      <c r="B470" s="179"/>
      <c r="C470" s="179"/>
      <c r="D470" s="189"/>
      <c r="E470" s="199"/>
      <c r="F470" s="199"/>
      <c r="G470" s="199"/>
      <c r="H470" s="199"/>
      <c r="I470" s="196"/>
      <c r="J470" s="205"/>
      <c r="K470" s="189"/>
      <c r="L470" s="199"/>
      <c r="M470" s="179"/>
      <c r="N470" s="179"/>
      <c r="O470" s="179"/>
      <c r="P470" s="179"/>
      <c r="Q470" s="196"/>
      <c r="R470" s="179"/>
      <c r="S470" s="179"/>
      <c r="T470" s="179"/>
      <c r="U470" s="179"/>
      <c r="V470" s="179"/>
      <c r="W470" s="179"/>
      <c r="X470" s="179"/>
      <c r="Y470" s="179"/>
      <c r="Z470" s="179"/>
      <c r="AA470" s="179"/>
    </row>
    <row r="471">
      <c r="A471" s="179"/>
      <c r="B471" s="179"/>
      <c r="C471" s="179"/>
      <c r="D471" s="189"/>
      <c r="E471" s="199"/>
      <c r="F471" s="199"/>
      <c r="G471" s="199"/>
      <c r="H471" s="199"/>
      <c r="I471" s="196"/>
      <c r="J471" s="205"/>
      <c r="K471" s="189"/>
      <c r="L471" s="199"/>
      <c r="M471" s="179"/>
      <c r="N471" s="179"/>
      <c r="O471" s="179"/>
      <c r="P471" s="179"/>
      <c r="Q471" s="196"/>
      <c r="R471" s="179"/>
      <c r="S471" s="179"/>
      <c r="T471" s="179"/>
      <c r="U471" s="179"/>
      <c r="V471" s="179"/>
      <c r="W471" s="179"/>
      <c r="X471" s="179"/>
      <c r="Y471" s="179"/>
      <c r="Z471" s="179"/>
      <c r="AA471" s="179"/>
    </row>
    <row r="472">
      <c r="A472" s="179"/>
      <c r="B472" s="179"/>
      <c r="C472" s="179"/>
      <c r="D472" s="189"/>
      <c r="E472" s="199"/>
      <c r="F472" s="199"/>
      <c r="G472" s="199"/>
      <c r="H472" s="199"/>
      <c r="I472" s="196"/>
      <c r="J472" s="205"/>
      <c r="K472" s="189"/>
      <c r="L472" s="199"/>
      <c r="M472" s="179"/>
      <c r="N472" s="179"/>
      <c r="O472" s="179"/>
      <c r="P472" s="179"/>
      <c r="Q472" s="196"/>
      <c r="R472" s="179"/>
      <c r="S472" s="179"/>
      <c r="T472" s="179"/>
      <c r="U472" s="179"/>
      <c r="V472" s="179"/>
      <c r="W472" s="179"/>
      <c r="X472" s="179"/>
      <c r="Y472" s="179"/>
      <c r="Z472" s="179"/>
      <c r="AA472" s="179"/>
    </row>
    <row r="473">
      <c r="A473" s="179"/>
      <c r="B473" s="179"/>
      <c r="C473" s="179"/>
      <c r="D473" s="189"/>
      <c r="E473" s="199"/>
      <c r="F473" s="199"/>
      <c r="G473" s="199"/>
      <c r="H473" s="199"/>
      <c r="I473" s="196"/>
      <c r="J473" s="205"/>
      <c r="K473" s="189"/>
      <c r="L473" s="199"/>
      <c r="M473" s="179"/>
      <c r="N473" s="179"/>
      <c r="O473" s="179"/>
      <c r="P473" s="179"/>
      <c r="Q473" s="196"/>
      <c r="R473" s="179"/>
      <c r="S473" s="179"/>
      <c r="T473" s="179"/>
      <c r="U473" s="179"/>
      <c r="V473" s="179"/>
      <c r="W473" s="179"/>
      <c r="X473" s="179"/>
      <c r="Y473" s="179"/>
      <c r="Z473" s="179"/>
      <c r="AA473" s="179"/>
    </row>
    <row r="474">
      <c r="A474" s="179"/>
      <c r="B474" s="179"/>
      <c r="C474" s="179"/>
      <c r="D474" s="189"/>
      <c r="E474" s="199"/>
      <c r="F474" s="199"/>
      <c r="G474" s="199"/>
      <c r="H474" s="199"/>
      <c r="I474" s="196"/>
      <c r="J474" s="205"/>
      <c r="K474" s="189"/>
      <c r="L474" s="199"/>
      <c r="M474" s="179"/>
      <c r="N474" s="179"/>
      <c r="O474" s="179"/>
      <c r="P474" s="179"/>
      <c r="Q474" s="196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</row>
    <row r="475">
      <c r="A475" s="179"/>
      <c r="B475" s="179"/>
      <c r="C475" s="179"/>
      <c r="D475" s="189"/>
      <c r="E475" s="199"/>
      <c r="F475" s="199"/>
      <c r="G475" s="199"/>
      <c r="H475" s="199"/>
      <c r="I475" s="196"/>
      <c r="J475" s="205"/>
      <c r="K475" s="189"/>
      <c r="L475" s="199"/>
      <c r="M475" s="179"/>
      <c r="N475" s="179"/>
      <c r="O475" s="179"/>
      <c r="P475" s="179"/>
      <c r="Q475" s="196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</row>
    <row r="476">
      <c r="A476" s="179"/>
      <c r="B476" s="179"/>
      <c r="C476" s="179"/>
      <c r="D476" s="189"/>
      <c r="E476" s="199"/>
      <c r="F476" s="199"/>
      <c r="G476" s="199"/>
      <c r="H476" s="199"/>
      <c r="I476" s="196"/>
      <c r="J476" s="205"/>
      <c r="K476" s="189"/>
      <c r="L476" s="199"/>
      <c r="M476" s="179"/>
      <c r="N476" s="179"/>
      <c r="O476" s="179"/>
      <c r="P476" s="179"/>
      <c r="Q476" s="196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</row>
    <row r="477">
      <c r="A477" s="179"/>
      <c r="B477" s="179"/>
      <c r="C477" s="179"/>
      <c r="D477" s="189"/>
      <c r="E477" s="199"/>
      <c r="F477" s="199"/>
      <c r="G477" s="199"/>
      <c r="H477" s="199"/>
      <c r="I477" s="196"/>
      <c r="J477" s="205"/>
      <c r="K477" s="189"/>
      <c r="L477" s="199"/>
      <c r="M477" s="179"/>
      <c r="N477" s="179"/>
      <c r="O477" s="179"/>
      <c r="P477" s="179"/>
      <c r="Q477" s="196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</row>
    <row r="478">
      <c r="A478" s="179"/>
      <c r="B478" s="179"/>
      <c r="C478" s="179"/>
      <c r="D478" s="189"/>
      <c r="E478" s="199"/>
      <c r="F478" s="199"/>
      <c r="G478" s="199"/>
      <c r="H478" s="199"/>
      <c r="I478" s="196"/>
      <c r="J478" s="205"/>
      <c r="K478" s="189"/>
      <c r="L478" s="199"/>
      <c r="M478" s="179"/>
      <c r="N478" s="179"/>
      <c r="O478" s="179"/>
      <c r="P478" s="179"/>
      <c r="Q478" s="196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</row>
    <row r="479">
      <c r="A479" s="179"/>
      <c r="B479" s="179"/>
      <c r="C479" s="179"/>
      <c r="D479" s="189"/>
      <c r="E479" s="199"/>
      <c r="F479" s="199"/>
      <c r="G479" s="199"/>
      <c r="H479" s="199"/>
      <c r="I479" s="196"/>
      <c r="J479" s="205"/>
      <c r="K479" s="189"/>
      <c r="L479" s="199"/>
      <c r="M479" s="179"/>
      <c r="N479" s="179"/>
      <c r="O479" s="179"/>
      <c r="P479" s="179"/>
      <c r="Q479" s="196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</row>
    <row r="480">
      <c r="A480" s="179"/>
      <c r="B480" s="179"/>
      <c r="C480" s="179"/>
      <c r="D480" s="189"/>
      <c r="E480" s="199"/>
      <c r="F480" s="199"/>
      <c r="G480" s="199"/>
      <c r="H480" s="199"/>
      <c r="I480" s="196"/>
      <c r="J480" s="205"/>
      <c r="K480" s="189"/>
      <c r="L480" s="199"/>
      <c r="M480" s="179"/>
      <c r="N480" s="179"/>
      <c r="O480" s="179"/>
      <c r="P480" s="179"/>
      <c r="Q480" s="196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</row>
    <row r="481">
      <c r="A481" s="179"/>
      <c r="B481" s="179"/>
      <c r="C481" s="179"/>
      <c r="D481" s="189"/>
      <c r="E481" s="199"/>
      <c r="F481" s="199"/>
      <c r="G481" s="199"/>
      <c r="H481" s="199"/>
      <c r="I481" s="196"/>
      <c r="J481" s="205"/>
      <c r="K481" s="189"/>
      <c r="L481" s="199"/>
      <c r="M481" s="179"/>
      <c r="N481" s="179"/>
      <c r="O481" s="179"/>
      <c r="P481" s="179"/>
      <c r="Q481" s="196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</row>
    <row r="482">
      <c r="A482" s="179"/>
      <c r="B482" s="179"/>
      <c r="C482" s="179"/>
      <c r="D482" s="189"/>
      <c r="E482" s="199"/>
      <c r="F482" s="199"/>
      <c r="G482" s="199"/>
      <c r="H482" s="199"/>
      <c r="I482" s="196"/>
      <c r="J482" s="205"/>
      <c r="K482" s="189"/>
      <c r="L482" s="199"/>
      <c r="M482" s="179"/>
      <c r="N482" s="179"/>
      <c r="O482" s="179"/>
      <c r="P482" s="179"/>
      <c r="Q482" s="196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</row>
    <row r="483">
      <c r="A483" s="179"/>
      <c r="B483" s="179"/>
      <c r="C483" s="179"/>
      <c r="D483" s="189"/>
      <c r="E483" s="199"/>
      <c r="F483" s="199"/>
      <c r="G483" s="199"/>
      <c r="H483" s="199"/>
      <c r="I483" s="196"/>
      <c r="J483" s="205"/>
      <c r="K483" s="189"/>
      <c r="L483" s="199"/>
      <c r="M483" s="179"/>
      <c r="N483" s="179"/>
      <c r="O483" s="179"/>
      <c r="P483" s="179"/>
      <c r="Q483" s="196"/>
      <c r="R483" s="179"/>
      <c r="S483" s="179"/>
      <c r="T483" s="179"/>
      <c r="U483" s="179"/>
      <c r="V483" s="179"/>
      <c r="W483" s="179"/>
      <c r="X483" s="179"/>
      <c r="Y483" s="179"/>
      <c r="Z483" s="179"/>
      <c r="AA483" s="179"/>
    </row>
    <row r="484">
      <c r="A484" s="179"/>
      <c r="B484" s="179"/>
      <c r="C484" s="179"/>
      <c r="D484" s="189"/>
      <c r="E484" s="199"/>
      <c r="F484" s="199"/>
      <c r="G484" s="199"/>
      <c r="H484" s="199"/>
      <c r="I484" s="196"/>
      <c r="J484" s="205"/>
      <c r="K484" s="189"/>
      <c r="L484" s="199"/>
      <c r="M484" s="179"/>
      <c r="N484" s="179"/>
      <c r="O484" s="179"/>
      <c r="P484" s="179"/>
      <c r="Q484" s="196"/>
      <c r="R484" s="179"/>
      <c r="S484" s="179"/>
      <c r="T484" s="179"/>
      <c r="U484" s="179"/>
      <c r="V484" s="179"/>
      <c r="W484" s="179"/>
      <c r="X484" s="179"/>
      <c r="Y484" s="179"/>
      <c r="Z484" s="179"/>
      <c r="AA484" s="179"/>
    </row>
    <row r="485">
      <c r="A485" s="179"/>
      <c r="B485" s="179"/>
      <c r="C485" s="179"/>
      <c r="D485" s="189"/>
      <c r="E485" s="199"/>
      <c r="F485" s="199"/>
      <c r="G485" s="199"/>
      <c r="H485" s="199"/>
      <c r="I485" s="196"/>
      <c r="J485" s="205"/>
      <c r="K485" s="189"/>
      <c r="L485" s="199"/>
      <c r="M485" s="179"/>
      <c r="N485" s="179"/>
      <c r="O485" s="179"/>
      <c r="P485" s="179"/>
      <c r="Q485" s="196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</row>
    <row r="486">
      <c r="A486" s="179"/>
      <c r="B486" s="179"/>
      <c r="C486" s="179"/>
      <c r="D486" s="189"/>
      <c r="E486" s="199"/>
      <c r="F486" s="199"/>
      <c r="G486" s="199"/>
      <c r="H486" s="199"/>
      <c r="I486" s="196"/>
      <c r="J486" s="205"/>
      <c r="K486" s="189"/>
      <c r="L486" s="199"/>
      <c r="M486" s="179"/>
      <c r="N486" s="179"/>
      <c r="O486" s="179"/>
      <c r="P486" s="179"/>
      <c r="Q486" s="196"/>
      <c r="R486" s="179"/>
      <c r="S486" s="179"/>
      <c r="T486" s="179"/>
      <c r="U486" s="179"/>
      <c r="V486" s="179"/>
      <c r="W486" s="179"/>
      <c r="X486" s="179"/>
      <c r="Y486" s="179"/>
      <c r="Z486" s="179"/>
      <c r="AA486" s="179"/>
    </row>
    <row r="487">
      <c r="A487" s="179"/>
      <c r="B487" s="179"/>
      <c r="C487" s="179"/>
      <c r="D487" s="189"/>
      <c r="E487" s="199"/>
      <c r="F487" s="199"/>
      <c r="G487" s="199"/>
      <c r="H487" s="199"/>
      <c r="I487" s="196"/>
      <c r="J487" s="205"/>
      <c r="K487" s="189"/>
      <c r="L487" s="199"/>
      <c r="M487" s="179"/>
      <c r="N487" s="179"/>
      <c r="O487" s="179"/>
      <c r="P487" s="179"/>
      <c r="Q487" s="196"/>
      <c r="R487" s="179"/>
      <c r="S487" s="179"/>
      <c r="T487" s="179"/>
      <c r="U487" s="179"/>
      <c r="V487" s="179"/>
      <c r="W487" s="179"/>
      <c r="X487" s="179"/>
      <c r="Y487" s="179"/>
      <c r="Z487" s="179"/>
      <c r="AA487" s="179"/>
    </row>
    <row r="488">
      <c r="A488" s="179"/>
      <c r="B488" s="179"/>
      <c r="C488" s="179"/>
      <c r="D488" s="189"/>
      <c r="E488" s="199"/>
      <c r="F488" s="199"/>
      <c r="G488" s="199"/>
      <c r="H488" s="199"/>
      <c r="I488" s="196"/>
      <c r="J488" s="205"/>
      <c r="K488" s="189"/>
      <c r="L488" s="199"/>
      <c r="M488" s="179"/>
      <c r="N488" s="179"/>
      <c r="O488" s="179"/>
      <c r="P488" s="179"/>
      <c r="Q488" s="196"/>
      <c r="R488" s="179"/>
      <c r="S488" s="179"/>
      <c r="T488" s="179"/>
      <c r="U488" s="179"/>
      <c r="V488" s="179"/>
      <c r="W488" s="179"/>
      <c r="X488" s="179"/>
      <c r="Y488" s="179"/>
      <c r="Z488" s="179"/>
      <c r="AA488" s="179"/>
    </row>
    <row r="489">
      <c r="A489" s="179"/>
      <c r="B489" s="179"/>
      <c r="C489" s="179"/>
      <c r="D489" s="189"/>
      <c r="E489" s="199"/>
      <c r="F489" s="199"/>
      <c r="G489" s="199"/>
      <c r="H489" s="199"/>
      <c r="I489" s="196"/>
      <c r="J489" s="205"/>
      <c r="K489" s="189"/>
      <c r="L489" s="199"/>
      <c r="M489" s="179"/>
      <c r="N489" s="179"/>
      <c r="O489" s="179"/>
      <c r="P489" s="179"/>
      <c r="Q489" s="196"/>
      <c r="R489" s="179"/>
      <c r="S489" s="179"/>
      <c r="T489" s="179"/>
      <c r="U489" s="179"/>
      <c r="V489" s="179"/>
      <c r="W489" s="179"/>
      <c r="X489" s="179"/>
      <c r="Y489" s="179"/>
      <c r="Z489" s="179"/>
      <c r="AA489" s="179"/>
    </row>
    <row r="490">
      <c r="A490" s="179"/>
      <c r="B490" s="179"/>
      <c r="C490" s="179"/>
      <c r="D490" s="189"/>
      <c r="E490" s="199"/>
      <c r="F490" s="199"/>
      <c r="G490" s="199"/>
      <c r="H490" s="199"/>
      <c r="I490" s="196"/>
      <c r="J490" s="205"/>
      <c r="K490" s="189"/>
      <c r="L490" s="199"/>
      <c r="M490" s="179"/>
      <c r="N490" s="179"/>
      <c r="O490" s="179"/>
      <c r="P490" s="179"/>
      <c r="Q490" s="196"/>
      <c r="R490" s="179"/>
      <c r="S490" s="179"/>
      <c r="T490" s="179"/>
      <c r="U490" s="179"/>
      <c r="V490" s="179"/>
      <c r="W490" s="179"/>
      <c r="X490" s="179"/>
      <c r="Y490" s="179"/>
      <c r="Z490" s="179"/>
      <c r="AA490" s="179"/>
    </row>
    <row r="491">
      <c r="A491" s="179"/>
      <c r="B491" s="179"/>
      <c r="C491" s="179"/>
      <c r="D491" s="189"/>
      <c r="E491" s="199"/>
      <c r="F491" s="199"/>
      <c r="G491" s="199"/>
      <c r="H491" s="199"/>
      <c r="I491" s="196"/>
      <c r="J491" s="205"/>
      <c r="K491" s="189"/>
      <c r="L491" s="199"/>
      <c r="M491" s="179"/>
      <c r="N491" s="179"/>
      <c r="O491" s="179"/>
      <c r="P491" s="179"/>
      <c r="Q491" s="196"/>
      <c r="R491" s="179"/>
      <c r="S491" s="179"/>
      <c r="T491" s="179"/>
      <c r="U491" s="179"/>
      <c r="V491" s="179"/>
      <c r="W491" s="179"/>
      <c r="X491" s="179"/>
      <c r="Y491" s="179"/>
      <c r="Z491" s="179"/>
      <c r="AA491" s="179"/>
    </row>
    <row r="492">
      <c r="A492" s="179"/>
      <c r="B492" s="179"/>
      <c r="C492" s="179"/>
      <c r="D492" s="189"/>
      <c r="E492" s="199"/>
      <c r="F492" s="199"/>
      <c r="G492" s="199"/>
      <c r="H492" s="199"/>
      <c r="I492" s="196"/>
      <c r="J492" s="205"/>
      <c r="K492" s="189"/>
      <c r="L492" s="199"/>
      <c r="M492" s="179"/>
      <c r="N492" s="179"/>
      <c r="O492" s="179"/>
      <c r="P492" s="179"/>
      <c r="Q492" s="196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</row>
    <row r="493">
      <c r="A493" s="179"/>
      <c r="B493" s="179"/>
      <c r="C493" s="179"/>
      <c r="D493" s="189"/>
      <c r="E493" s="199"/>
      <c r="F493" s="199"/>
      <c r="G493" s="199"/>
      <c r="H493" s="199"/>
      <c r="I493" s="196"/>
      <c r="J493" s="205"/>
      <c r="K493" s="189"/>
      <c r="L493" s="199"/>
      <c r="M493" s="179"/>
      <c r="N493" s="179"/>
      <c r="O493" s="179"/>
      <c r="P493" s="179"/>
      <c r="Q493" s="196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</row>
    <row r="494">
      <c r="A494" s="179"/>
      <c r="B494" s="179"/>
      <c r="C494" s="179"/>
      <c r="D494" s="189"/>
      <c r="E494" s="199"/>
      <c r="F494" s="199"/>
      <c r="G494" s="199"/>
      <c r="H494" s="199"/>
      <c r="I494" s="196"/>
      <c r="J494" s="205"/>
      <c r="K494" s="189"/>
      <c r="L494" s="199"/>
      <c r="M494" s="179"/>
      <c r="N494" s="179"/>
      <c r="O494" s="179"/>
      <c r="P494" s="179"/>
      <c r="Q494" s="196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</row>
    <row r="495">
      <c r="A495" s="179"/>
      <c r="B495" s="179"/>
      <c r="C495" s="179"/>
      <c r="D495" s="189"/>
      <c r="E495" s="199"/>
      <c r="F495" s="199"/>
      <c r="G495" s="199"/>
      <c r="H495" s="199"/>
      <c r="I495" s="196"/>
      <c r="J495" s="205"/>
      <c r="K495" s="189"/>
      <c r="L495" s="199"/>
      <c r="M495" s="179"/>
      <c r="N495" s="179"/>
      <c r="O495" s="179"/>
      <c r="P495" s="179"/>
      <c r="Q495" s="196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</row>
    <row r="496">
      <c r="A496" s="179"/>
      <c r="B496" s="179"/>
      <c r="C496" s="179"/>
      <c r="D496" s="189"/>
      <c r="E496" s="199"/>
      <c r="F496" s="199"/>
      <c r="G496" s="199"/>
      <c r="H496" s="199"/>
      <c r="I496" s="196"/>
      <c r="J496" s="205"/>
      <c r="K496" s="189"/>
      <c r="L496" s="199"/>
      <c r="M496" s="179"/>
      <c r="N496" s="179"/>
      <c r="O496" s="179"/>
      <c r="P496" s="179"/>
      <c r="Q496" s="196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</row>
    <row r="497">
      <c r="A497" s="179"/>
      <c r="B497" s="179"/>
      <c r="C497" s="179"/>
      <c r="D497" s="189"/>
      <c r="E497" s="199"/>
      <c r="F497" s="199"/>
      <c r="G497" s="199"/>
      <c r="H497" s="199"/>
      <c r="I497" s="196"/>
      <c r="J497" s="205"/>
      <c r="K497" s="189"/>
      <c r="L497" s="199"/>
      <c r="M497" s="179"/>
      <c r="N497" s="179"/>
      <c r="O497" s="179"/>
      <c r="P497" s="179"/>
      <c r="Q497" s="196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</row>
    <row r="498">
      <c r="A498" s="179"/>
      <c r="B498" s="179"/>
      <c r="C498" s="179"/>
      <c r="D498" s="189"/>
      <c r="E498" s="199"/>
      <c r="F498" s="199"/>
      <c r="G498" s="199"/>
      <c r="H498" s="199"/>
      <c r="I498" s="196"/>
      <c r="J498" s="205"/>
      <c r="K498" s="189"/>
      <c r="L498" s="199"/>
      <c r="M498" s="179"/>
      <c r="N498" s="179"/>
      <c r="O498" s="179"/>
      <c r="P498" s="179"/>
      <c r="Q498" s="196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</row>
    <row r="499">
      <c r="A499" s="179"/>
      <c r="B499" s="179"/>
      <c r="C499" s="179"/>
      <c r="D499" s="189"/>
      <c r="E499" s="199"/>
      <c r="F499" s="199"/>
      <c r="G499" s="199"/>
      <c r="H499" s="199"/>
      <c r="I499" s="196"/>
      <c r="J499" s="205"/>
      <c r="K499" s="189"/>
      <c r="L499" s="199"/>
      <c r="M499" s="179"/>
      <c r="N499" s="179"/>
      <c r="O499" s="179"/>
      <c r="P499" s="179"/>
      <c r="Q499" s="196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</row>
    <row r="500">
      <c r="A500" s="179"/>
      <c r="B500" s="179"/>
      <c r="C500" s="179"/>
      <c r="D500" s="189"/>
      <c r="E500" s="199"/>
      <c r="F500" s="199"/>
      <c r="G500" s="199"/>
      <c r="H500" s="199"/>
      <c r="I500" s="196"/>
      <c r="J500" s="205"/>
      <c r="K500" s="189"/>
      <c r="L500" s="199"/>
      <c r="M500" s="179"/>
      <c r="N500" s="179"/>
      <c r="O500" s="179"/>
      <c r="P500" s="179"/>
      <c r="Q500" s="196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</row>
    <row r="501">
      <c r="A501" s="179"/>
      <c r="B501" s="179"/>
      <c r="C501" s="179"/>
      <c r="D501" s="189"/>
      <c r="E501" s="199"/>
      <c r="F501" s="199"/>
      <c r="G501" s="199"/>
      <c r="H501" s="199"/>
      <c r="I501" s="196"/>
      <c r="J501" s="205"/>
      <c r="K501" s="189"/>
      <c r="L501" s="199"/>
      <c r="M501" s="179"/>
      <c r="N501" s="179"/>
      <c r="O501" s="179"/>
      <c r="P501" s="179"/>
      <c r="Q501" s="196"/>
      <c r="R501" s="179"/>
      <c r="S501" s="179"/>
      <c r="T501" s="179"/>
      <c r="U501" s="179"/>
      <c r="V501" s="179"/>
      <c r="W501" s="179"/>
      <c r="X501" s="179"/>
      <c r="Y501" s="179"/>
      <c r="Z501" s="179"/>
      <c r="AA501" s="179"/>
    </row>
    <row r="502">
      <c r="A502" s="179"/>
      <c r="B502" s="179"/>
      <c r="C502" s="179"/>
      <c r="D502" s="189"/>
      <c r="E502" s="199"/>
      <c r="F502" s="199"/>
      <c r="G502" s="199"/>
      <c r="H502" s="199"/>
      <c r="I502" s="196"/>
      <c r="J502" s="205"/>
      <c r="K502" s="189"/>
      <c r="L502" s="199"/>
      <c r="M502" s="179"/>
      <c r="N502" s="179"/>
      <c r="O502" s="179"/>
      <c r="P502" s="179"/>
      <c r="Q502" s="196"/>
      <c r="R502" s="179"/>
      <c r="S502" s="179"/>
      <c r="T502" s="179"/>
      <c r="U502" s="179"/>
      <c r="V502" s="179"/>
      <c r="W502" s="179"/>
      <c r="X502" s="179"/>
      <c r="Y502" s="179"/>
      <c r="Z502" s="179"/>
      <c r="AA502" s="179"/>
    </row>
    <row r="503">
      <c r="A503" s="179"/>
      <c r="B503" s="179"/>
      <c r="C503" s="179"/>
      <c r="D503" s="189"/>
      <c r="E503" s="199"/>
      <c r="F503" s="199"/>
      <c r="G503" s="199"/>
      <c r="H503" s="199"/>
      <c r="I503" s="196"/>
      <c r="J503" s="205"/>
      <c r="K503" s="189"/>
      <c r="L503" s="199"/>
      <c r="M503" s="179"/>
      <c r="N503" s="179"/>
      <c r="O503" s="179"/>
      <c r="P503" s="179"/>
      <c r="Q503" s="196"/>
      <c r="R503" s="179"/>
      <c r="S503" s="179"/>
      <c r="T503" s="179"/>
      <c r="U503" s="179"/>
      <c r="V503" s="179"/>
      <c r="W503" s="179"/>
      <c r="X503" s="179"/>
      <c r="Y503" s="179"/>
      <c r="Z503" s="179"/>
      <c r="AA503" s="179"/>
    </row>
    <row r="504">
      <c r="A504" s="179"/>
      <c r="B504" s="179"/>
      <c r="C504" s="179"/>
      <c r="D504" s="189"/>
      <c r="E504" s="199"/>
      <c r="F504" s="199"/>
      <c r="G504" s="199"/>
      <c r="H504" s="199"/>
      <c r="I504" s="196"/>
      <c r="J504" s="205"/>
      <c r="K504" s="189"/>
      <c r="L504" s="199"/>
      <c r="M504" s="179"/>
      <c r="N504" s="179"/>
      <c r="O504" s="179"/>
      <c r="P504" s="179"/>
      <c r="Q504" s="196"/>
      <c r="R504" s="179"/>
      <c r="S504" s="179"/>
      <c r="T504" s="179"/>
      <c r="U504" s="179"/>
      <c r="V504" s="179"/>
      <c r="W504" s="179"/>
      <c r="X504" s="179"/>
      <c r="Y504" s="179"/>
      <c r="Z504" s="179"/>
      <c r="AA504" s="179"/>
    </row>
    <row r="505">
      <c r="A505" s="179"/>
      <c r="B505" s="179"/>
      <c r="C505" s="179"/>
      <c r="D505" s="189"/>
      <c r="E505" s="199"/>
      <c r="F505" s="199"/>
      <c r="G505" s="199"/>
      <c r="H505" s="199"/>
      <c r="I505" s="196"/>
      <c r="J505" s="205"/>
      <c r="K505" s="189"/>
      <c r="L505" s="199"/>
      <c r="M505" s="179"/>
      <c r="N505" s="179"/>
      <c r="O505" s="179"/>
      <c r="P505" s="179"/>
      <c r="Q505" s="196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</row>
    <row r="506">
      <c r="A506" s="179"/>
      <c r="B506" s="179"/>
      <c r="C506" s="179"/>
      <c r="D506" s="189"/>
      <c r="E506" s="199"/>
      <c r="F506" s="199"/>
      <c r="G506" s="199"/>
      <c r="H506" s="199"/>
      <c r="I506" s="196"/>
      <c r="J506" s="205"/>
      <c r="K506" s="189"/>
      <c r="L506" s="199"/>
      <c r="M506" s="179"/>
      <c r="N506" s="179"/>
      <c r="O506" s="179"/>
      <c r="P506" s="179"/>
      <c r="Q506" s="196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</row>
    <row r="507">
      <c r="A507" s="179"/>
      <c r="B507" s="179"/>
      <c r="C507" s="179"/>
      <c r="D507" s="189"/>
      <c r="E507" s="199"/>
      <c r="F507" s="199"/>
      <c r="G507" s="199"/>
      <c r="H507" s="199"/>
      <c r="I507" s="196"/>
      <c r="J507" s="205"/>
      <c r="K507" s="189"/>
      <c r="L507" s="199"/>
      <c r="M507" s="179"/>
      <c r="N507" s="179"/>
      <c r="O507" s="179"/>
      <c r="P507" s="179"/>
      <c r="Q507" s="196"/>
      <c r="R507" s="179"/>
      <c r="S507" s="179"/>
      <c r="T507" s="179"/>
      <c r="U507" s="179"/>
      <c r="V507" s="179"/>
      <c r="W507" s="179"/>
      <c r="X507" s="179"/>
      <c r="Y507" s="179"/>
      <c r="Z507" s="179"/>
      <c r="AA507" s="179"/>
    </row>
    <row r="508">
      <c r="A508" s="179"/>
      <c r="B508" s="179"/>
      <c r="C508" s="179"/>
      <c r="D508" s="189"/>
      <c r="E508" s="199"/>
      <c r="F508" s="199"/>
      <c r="G508" s="199"/>
      <c r="H508" s="199"/>
      <c r="I508" s="196"/>
      <c r="J508" s="205"/>
      <c r="K508" s="189"/>
      <c r="L508" s="199"/>
      <c r="M508" s="179"/>
      <c r="N508" s="179"/>
      <c r="O508" s="179"/>
      <c r="P508" s="179"/>
      <c r="Q508" s="196"/>
      <c r="R508" s="179"/>
      <c r="S508" s="179"/>
      <c r="T508" s="179"/>
      <c r="U508" s="179"/>
      <c r="V508" s="179"/>
      <c r="W508" s="179"/>
      <c r="X508" s="179"/>
      <c r="Y508" s="179"/>
      <c r="Z508" s="179"/>
      <c r="AA508" s="179"/>
    </row>
    <row r="509">
      <c r="A509" s="179"/>
      <c r="B509" s="179"/>
      <c r="C509" s="179"/>
      <c r="D509" s="189"/>
      <c r="E509" s="199"/>
      <c r="F509" s="199"/>
      <c r="G509" s="199"/>
      <c r="H509" s="199"/>
      <c r="I509" s="196"/>
      <c r="J509" s="205"/>
      <c r="K509" s="189"/>
      <c r="L509" s="199"/>
      <c r="M509" s="179"/>
      <c r="N509" s="179"/>
      <c r="O509" s="179"/>
      <c r="P509" s="179"/>
      <c r="Q509" s="196"/>
      <c r="R509" s="179"/>
      <c r="S509" s="179"/>
      <c r="T509" s="179"/>
      <c r="U509" s="179"/>
      <c r="V509" s="179"/>
      <c r="W509" s="179"/>
      <c r="X509" s="179"/>
      <c r="Y509" s="179"/>
      <c r="Z509" s="179"/>
      <c r="AA509" s="179"/>
    </row>
    <row r="510">
      <c r="A510" s="179"/>
      <c r="B510" s="179"/>
      <c r="C510" s="179"/>
      <c r="D510" s="189"/>
      <c r="E510" s="199"/>
      <c r="F510" s="199"/>
      <c r="G510" s="199"/>
      <c r="H510" s="199"/>
      <c r="I510" s="196"/>
      <c r="J510" s="205"/>
      <c r="K510" s="189"/>
      <c r="L510" s="199"/>
      <c r="M510" s="179"/>
      <c r="N510" s="179"/>
      <c r="O510" s="179"/>
      <c r="P510" s="179"/>
      <c r="Q510" s="196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</row>
    <row r="511">
      <c r="A511" s="179"/>
      <c r="B511" s="179"/>
      <c r="C511" s="179"/>
      <c r="D511" s="189"/>
      <c r="E511" s="199"/>
      <c r="F511" s="199"/>
      <c r="G511" s="199"/>
      <c r="H511" s="199"/>
      <c r="I511" s="196"/>
      <c r="J511" s="205"/>
      <c r="K511" s="189"/>
      <c r="L511" s="199"/>
      <c r="M511" s="179"/>
      <c r="N511" s="179"/>
      <c r="O511" s="179"/>
      <c r="P511" s="179"/>
      <c r="Q511" s="196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</row>
    <row r="512">
      <c r="A512" s="179"/>
      <c r="B512" s="179"/>
      <c r="C512" s="179"/>
      <c r="D512" s="189"/>
      <c r="E512" s="199"/>
      <c r="F512" s="199"/>
      <c r="G512" s="199"/>
      <c r="H512" s="199"/>
      <c r="I512" s="196"/>
      <c r="J512" s="205"/>
      <c r="K512" s="189"/>
      <c r="L512" s="199"/>
      <c r="M512" s="179"/>
      <c r="N512" s="179"/>
      <c r="O512" s="179"/>
      <c r="P512" s="179"/>
      <c r="Q512" s="196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</row>
    <row r="513">
      <c r="A513" s="179"/>
      <c r="B513" s="179"/>
      <c r="C513" s="179"/>
      <c r="D513" s="189"/>
      <c r="E513" s="199"/>
      <c r="F513" s="199"/>
      <c r="G513" s="199"/>
      <c r="H513" s="199"/>
      <c r="I513" s="196"/>
      <c r="J513" s="205"/>
      <c r="K513" s="189"/>
      <c r="L513" s="199"/>
      <c r="M513" s="179"/>
      <c r="N513" s="179"/>
      <c r="O513" s="179"/>
      <c r="P513" s="179"/>
      <c r="Q513" s="196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</row>
    <row r="514">
      <c r="A514" s="179"/>
      <c r="B514" s="179"/>
      <c r="C514" s="179"/>
      <c r="D514" s="189"/>
      <c r="E514" s="199"/>
      <c r="F514" s="199"/>
      <c r="G514" s="199"/>
      <c r="H514" s="199"/>
      <c r="I514" s="196"/>
      <c r="J514" s="205"/>
      <c r="K514" s="189"/>
      <c r="L514" s="199"/>
      <c r="M514" s="179"/>
      <c r="N514" s="179"/>
      <c r="O514" s="179"/>
      <c r="P514" s="179"/>
      <c r="Q514" s="196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</row>
    <row r="515">
      <c r="A515" s="179"/>
      <c r="B515" s="179"/>
      <c r="C515" s="179"/>
      <c r="D515" s="189"/>
      <c r="E515" s="199"/>
      <c r="F515" s="199"/>
      <c r="G515" s="199"/>
      <c r="H515" s="199"/>
      <c r="I515" s="196"/>
      <c r="J515" s="205"/>
      <c r="K515" s="189"/>
      <c r="L515" s="199"/>
      <c r="M515" s="179"/>
      <c r="N515" s="179"/>
      <c r="O515" s="179"/>
      <c r="P515" s="179"/>
      <c r="Q515" s="196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</row>
    <row r="516">
      <c r="A516" s="179"/>
      <c r="B516" s="179"/>
      <c r="C516" s="179"/>
      <c r="D516" s="189"/>
      <c r="E516" s="199"/>
      <c r="F516" s="199"/>
      <c r="G516" s="199"/>
      <c r="H516" s="199"/>
      <c r="I516" s="196"/>
      <c r="J516" s="205"/>
      <c r="K516" s="189"/>
      <c r="L516" s="199"/>
      <c r="M516" s="179"/>
      <c r="N516" s="179"/>
      <c r="O516" s="179"/>
      <c r="P516" s="179"/>
      <c r="Q516" s="196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</row>
    <row r="517">
      <c r="A517" s="179"/>
      <c r="B517" s="179"/>
      <c r="C517" s="179"/>
      <c r="D517" s="189"/>
      <c r="E517" s="199"/>
      <c r="F517" s="199"/>
      <c r="G517" s="199"/>
      <c r="H517" s="199"/>
      <c r="I517" s="196"/>
      <c r="J517" s="205"/>
      <c r="K517" s="189"/>
      <c r="L517" s="199"/>
      <c r="M517" s="179"/>
      <c r="N517" s="179"/>
      <c r="O517" s="179"/>
      <c r="P517" s="179"/>
      <c r="Q517" s="196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</row>
    <row r="518">
      <c r="A518" s="179"/>
      <c r="B518" s="179"/>
      <c r="C518" s="179"/>
      <c r="D518" s="189"/>
      <c r="E518" s="199"/>
      <c r="F518" s="199"/>
      <c r="G518" s="199"/>
      <c r="H518" s="199"/>
      <c r="I518" s="196"/>
      <c r="J518" s="205"/>
      <c r="K518" s="189"/>
      <c r="L518" s="199"/>
      <c r="M518" s="179"/>
      <c r="N518" s="179"/>
      <c r="O518" s="179"/>
      <c r="P518" s="179"/>
      <c r="Q518" s="196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</row>
    <row r="519">
      <c r="A519" s="179"/>
      <c r="B519" s="179"/>
      <c r="C519" s="179"/>
      <c r="D519" s="189"/>
      <c r="E519" s="199"/>
      <c r="F519" s="199"/>
      <c r="G519" s="199"/>
      <c r="H519" s="199"/>
      <c r="I519" s="196"/>
      <c r="J519" s="205"/>
      <c r="K519" s="189"/>
      <c r="L519" s="199"/>
      <c r="M519" s="179"/>
      <c r="N519" s="179"/>
      <c r="O519" s="179"/>
      <c r="P519" s="179"/>
      <c r="Q519" s="196"/>
      <c r="R519" s="179"/>
      <c r="S519" s="179"/>
      <c r="T519" s="179"/>
      <c r="U519" s="179"/>
      <c r="V519" s="179"/>
      <c r="W519" s="179"/>
      <c r="X519" s="179"/>
      <c r="Y519" s="179"/>
      <c r="Z519" s="179"/>
      <c r="AA519" s="179"/>
    </row>
    <row r="520">
      <c r="A520" s="179"/>
      <c r="B520" s="179"/>
      <c r="C520" s="179"/>
      <c r="D520" s="189"/>
      <c r="E520" s="199"/>
      <c r="F520" s="199"/>
      <c r="G520" s="199"/>
      <c r="H520" s="199"/>
      <c r="I520" s="196"/>
      <c r="J520" s="205"/>
      <c r="K520" s="189"/>
      <c r="L520" s="199"/>
      <c r="M520" s="179"/>
      <c r="N520" s="179"/>
      <c r="O520" s="179"/>
      <c r="P520" s="179"/>
      <c r="Q520" s="196"/>
      <c r="R520" s="179"/>
      <c r="S520" s="179"/>
      <c r="T520" s="179"/>
      <c r="U520" s="179"/>
      <c r="V520" s="179"/>
      <c r="W520" s="179"/>
      <c r="X520" s="179"/>
      <c r="Y520" s="179"/>
      <c r="Z520" s="179"/>
      <c r="AA520" s="179"/>
    </row>
    <row r="521">
      <c r="A521" s="179"/>
      <c r="B521" s="179"/>
      <c r="C521" s="179"/>
      <c r="D521" s="189"/>
      <c r="E521" s="199"/>
      <c r="F521" s="199"/>
      <c r="G521" s="199"/>
      <c r="H521" s="199"/>
      <c r="I521" s="196"/>
      <c r="J521" s="205"/>
      <c r="K521" s="189"/>
      <c r="L521" s="199"/>
      <c r="M521" s="179"/>
      <c r="N521" s="179"/>
      <c r="O521" s="179"/>
      <c r="P521" s="179"/>
      <c r="Q521" s="196"/>
      <c r="R521" s="179"/>
      <c r="S521" s="179"/>
      <c r="T521" s="179"/>
      <c r="U521" s="179"/>
      <c r="V521" s="179"/>
      <c r="W521" s="179"/>
      <c r="X521" s="179"/>
      <c r="Y521" s="179"/>
      <c r="Z521" s="179"/>
      <c r="AA521" s="179"/>
    </row>
    <row r="522">
      <c r="A522" s="179"/>
      <c r="B522" s="179"/>
      <c r="C522" s="179"/>
      <c r="D522" s="189"/>
      <c r="E522" s="199"/>
      <c r="F522" s="199"/>
      <c r="G522" s="199"/>
      <c r="H522" s="199"/>
      <c r="I522" s="196"/>
      <c r="J522" s="205"/>
      <c r="K522" s="189"/>
      <c r="L522" s="199"/>
      <c r="M522" s="179"/>
      <c r="N522" s="179"/>
      <c r="O522" s="179"/>
      <c r="P522" s="179"/>
      <c r="Q522" s="196"/>
      <c r="R522" s="179"/>
      <c r="S522" s="179"/>
      <c r="T522" s="179"/>
      <c r="U522" s="179"/>
      <c r="V522" s="179"/>
      <c r="W522" s="179"/>
      <c r="X522" s="179"/>
      <c r="Y522" s="179"/>
      <c r="Z522" s="179"/>
      <c r="AA522" s="179"/>
    </row>
    <row r="523">
      <c r="A523" s="179"/>
      <c r="B523" s="179"/>
      <c r="C523" s="179"/>
      <c r="D523" s="189"/>
      <c r="E523" s="199"/>
      <c r="F523" s="199"/>
      <c r="G523" s="199"/>
      <c r="H523" s="199"/>
      <c r="I523" s="196"/>
      <c r="J523" s="205"/>
      <c r="K523" s="189"/>
      <c r="L523" s="199"/>
      <c r="M523" s="179"/>
      <c r="N523" s="179"/>
      <c r="O523" s="179"/>
      <c r="P523" s="179"/>
      <c r="Q523" s="196"/>
      <c r="R523" s="179"/>
      <c r="S523" s="179"/>
      <c r="T523" s="179"/>
      <c r="U523" s="179"/>
      <c r="V523" s="179"/>
      <c r="W523" s="179"/>
      <c r="X523" s="179"/>
      <c r="Y523" s="179"/>
      <c r="Z523" s="179"/>
      <c r="AA523" s="179"/>
    </row>
    <row r="524">
      <c r="A524" s="179"/>
      <c r="B524" s="179"/>
      <c r="C524" s="179"/>
      <c r="D524" s="189"/>
      <c r="E524" s="199"/>
      <c r="F524" s="199"/>
      <c r="G524" s="199"/>
      <c r="H524" s="199"/>
      <c r="I524" s="196"/>
      <c r="J524" s="205"/>
      <c r="K524" s="189"/>
      <c r="L524" s="199"/>
      <c r="M524" s="179"/>
      <c r="N524" s="179"/>
      <c r="O524" s="179"/>
      <c r="P524" s="179"/>
      <c r="Q524" s="196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</row>
    <row r="525">
      <c r="A525" s="179"/>
      <c r="B525" s="179"/>
      <c r="C525" s="179"/>
      <c r="D525" s="189"/>
      <c r="E525" s="199"/>
      <c r="F525" s="199"/>
      <c r="G525" s="199"/>
      <c r="H525" s="199"/>
      <c r="I525" s="196"/>
      <c r="J525" s="205"/>
      <c r="K525" s="189"/>
      <c r="L525" s="199"/>
      <c r="M525" s="179"/>
      <c r="N525" s="179"/>
      <c r="O525" s="179"/>
      <c r="P525" s="179"/>
      <c r="Q525" s="196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</row>
    <row r="526">
      <c r="A526" s="179"/>
      <c r="B526" s="179"/>
      <c r="C526" s="179"/>
      <c r="D526" s="189"/>
      <c r="E526" s="199"/>
      <c r="F526" s="199"/>
      <c r="G526" s="199"/>
      <c r="H526" s="199"/>
      <c r="I526" s="196"/>
      <c r="J526" s="205"/>
      <c r="K526" s="189"/>
      <c r="L526" s="199"/>
      <c r="M526" s="179"/>
      <c r="N526" s="179"/>
      <c r="O526" s="179"/>
      <c r="P526" s="179"/>
      <c r="Q526" s="196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</row>
    <row r="527">
      <c r="A527" s="179"/>
      <c r="B527" s="179"/>
      <c r="C527" s="179"/>
      <c r="D527" s="189"/>
      <c r="E527" s="199"/>
      <c r="F527" s="199"/>
      <c r="G527" s="199"/>
      <c r="H527" s="199"/>
      <c r="I527" s="196"/>
      <c r="J527" s="205"/>
      <c r="K527" s="189"/>
      <c r="L527" s="199"/>
      <c r="M527" s="179"/>
      <c r="N527" s="179"/>
      <c r="O527" s="179"/>
      <c r="P527" s="179"/>
      <c r="Q527" s="196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</row>
    <row r="528">
      <c r="A528" s="179"/>
      <c r="B528" s="179"/>
      <c r="C528" s="179"/>
      <c r="D528" s="189"/>
      <c r="E528" s="199"/>
      <c r="F528" s="199"/>
      <c r="G528" s="199"/>
      <c r="H528" s="199"/>
      <c r="I528" s="196"/>
      <c r="J528" s="205"/>
      <c r="K528" s="189"/>
      <c r="L528" s="199"/>
      <c r="M528" s="179"/>
      <c r="N528" s="179"/>
      <c r="O528" s="179"/>
      <c r="P528" s="179"/>
      <c r="Q528" s="196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</row>
    <row r="529">
      <c r="A529" s="179"/>
      <c r="B529" s="179"/>
      <c r="C529" s="179"/>
      <c r="D529" s="189"/>
      <c r="E529" s="199"/>
      <c r="F529" s="199"/>
      <c r="G529" s="199"/>
      <c r="H529" s="199"/>
      <c r="I529" s="196"/>
      <c r="J529" s="205"/>
      <c r="K529" s="189"/>
      <c r="L529" s="199"/>
      <c r="M529" s="179"/>
      <c r="N529" s="179"/>
      <c r="O529" s="179"/>
      <c r="P529" s="179"/>
      <c r="Q529" s="196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</row>
    <row r="530">
      <c r="A530" s="179"/>
      <c r="B530" s="179"/>
      <c r="C530" s="179"/>
      <c r="D530" s="189"/>
      <c r="E530" s="199"/>
      <c r="F530" s="199"/>
      <c r="G530" s="199"/>
      <c r="H530" s="199"/>
      <c r="I530" s="196"/>
      <c r="J530" s="205"/>
      <c r="K530" s="189"/>
      <c r="L530" s="199"/>
      <c r="M530" s="179"/>
      <c r="N530" s="179"/>
      <c r="O530" s="179"/>
      <c r="P530" s="179"/>
      <c r="Q530" s="196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</row>
    <row r="531">
      <c r="A531" s="179"/>
      <c r="B531" s="179"/>
      <c r="C531" s="179"/>
      <c r="D531" s="189"/>
      <c r="E531" s="199"/>
      <c r="F531" s="199"/>
      <c r="G531" s="199"/>
      <c r="H531" s="199"/>
      <c r="I531" s="196"/>
      <c r="J531" s="205"/>
      <c r="K531" s="189"/>
      <c r="L531" s="199"/>
      <c r="M531" s="179"/>
      <c r="N531" s="179"/>
      <c r="O531" s="179"/>
      <c r="P531" s="179"/>
      <c r="Q531" s="196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</row>
    <row r="532">
      <c r="A532" s="179"/>
      <c r="B532" s="179"/>
      <c r="C532" s="179"/>
      <c r="D532" s="189"/>
      <c r="E532" s="199"/>
      <c r="F532" s="199"/>
      <c r="G532" s="199"/>
      <c r="H532" s="199"/>
      <c r="I532" s="196"/>
      <c r="J532" s="205"/>
      <c r="K532" s="189"/>
      <c r="L532" s="199"/>
      <c r="M532" s="179"/>
      <c r="N532" s="179"/>
      <c r="O532" s="179"/>
      <c r="P532" s="179"/>
      <c r="Q532" s="196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</row>
    <row r="533">
      <c r="A533" s="179"/>
      <c r="B533" s="179"/>
      <c r="C533" s="179"/>
      <c r="D533" s="189"/>
      <c r="E533" s="199"/>
      <c r="F533" s="199"/>
      <c r="G533" s="199"/>
      <c r="H533" s="199"/>
      <c r="I533" s="196"/>
      <c r="J533" s="205"/>
      <c r="K533" s="189"/>
      <c r="L533" s="199"/>
      <c r="M533" s="179"/>
      <c r="N533" s="179"/>
      <c r="O533" s="179"/>
      <c r="P533" s="179"/>
      <c r="Q533" s="196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</row>
    <row r="534">
      <c r="A534" s="179"/>
      <c r="B534" s="179"/>
      <c r="C534" s="179"/>
      <c r="D534" s="189"/>
      <c r="E534" s="199"/>
      <c r="F534" s="199"/>
      <c r="G534" s="199"/>
      <c r="H534" s="199"/>
      <c r="I534" s="196"/>
      <c r="J534" s="205"/>
      <c r="K534" s="189"/>
      <c r="L534" s="199"/>
      <c r="M534" s="179"/>
      <c r="N534" s="179"/>
      <c r="O534" s="179"/>
      <c r="P534" s="179"/>
      <c r="Q534" s="196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</row>
    <row r="535">
      <c r="A535" s="179"/>
      <c r="B535" s="179"/>
      <c r="C535" s="179"/>
      <c r="D535" s="189"/>
      <c r="E535" s="199"/>
      <c r="F535" s="199"/>
      <c r="G535" s="199"/>
      <c r="H535" s="199"/>
      <c r="I535" s="196"/>
      <c r="J535" s="205"/>
      <c r="K535" s="189"/>
      <c r="L535" s="199"/>
      <c r="M535" s="179"/>
      <c r="N535" s="179"/>
      <c r="O535" s="179"/>
      <c r="P535" s="179"/>
      <c r="Q535" s="196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</row>
    <row r="536">
      <c r="A536" s="179"/>
      <c r="B536" s="179"/>
      <c r="C536" s="179"/>
      <c r="D536" s="189"/>
      <c r="E536" s="199"/>
      <c r="F536" s="199"/>
      <c r="G536" s="199"/>
      <c r="H536" s="199"/>
      <c r="I536" s="196"/>
      <c r="J536" s="205"/>
      <c r="K536" s="189"/>
      <c r="L536" s="199"/>
      <c r="M536" s="179"/>
      <c r="N536" s="179"/>
      <c r="O536" s="179"/>
      <c r="P536" s="179"/>
      <c r="Q536" s="196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</row>
    <row r="537">
      <c r="A537" s="179"/>
      <c r="B537" s="179"/>
      <c r="C537" s="179"/>
      <c r="D537" s="189"/>
      <c r="E537" s="199"/>
      <c r="F537" s="199"/>
      <c r="G537" s="199"/>
      <c r="H537" s="199"/>
      <c r="I537" s="196"/>
      <c r="J537" s="205"/>
      <c r="K537" s="189"/>
      <c r="L537" s="199"/>
      <c r="M537" s="179"/>
      <c r="N537" s="179"/>
      <c r="O537" s="179"/>
      <c r="P537" s="179"/>
      <c r="Q537" s="196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</row>
    <row r="538">
      <c r="A538" s="179"/>
      <c r="B538" s="179"/>
      <c r="C538" s="179"/>
      <c r="D538" s="189"/>
      <c r="E538" s="199"/>
      <c r="F538" s="199"/>
      <c r="G538" s="199"/>
      <c r="H538" s="199"/>
      <c r="I538" s="196"/>
      <c r="J538" s="205"/>
      <c r="K538" s="189"/>
      <c r="L538" s="199"/>
      <c r="M538" s="179"/>
      <c r="N538" s="179"/>
      <c r="O538" s="179"/>
      <c r="P538" s="179"/>
      <c r="Q538" s="196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</row>
    <row r="539">
      <c r="A539" s="179"/>
      <c r="B539" s="179"/>
      <c r="C539" s="179"/>
      <c r="D539" s="189"/>
      <c r="E539" s="199"/>
      <c r="F539" s="199"/>
      <c r="G539" s="199"/>
      <c r="H539" s="199"/>
      <c r="I539" s="196"/>
      <c r="J539" s="205"/>
      <c r="K539" s="189"/>
      <c r="L539" s="199"/>
      <c r="M539" s="179"/>
      <c r="N539" s="179"/>
      <c r="O539" s="179"/>
      <c r="P539" s="179"/>
      <c r="Q539" s="196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</row>
    <row r="540">
      <c r="A540" s="179"/>
      <c r="B540" s="179"/>
      <c r="C540" s="179"/>
      <c r="D540" s="189"/>
      <c r="E540" s="199"/>
      <c r="F540" s="199"/>
      <c r="G540" s="199"/>
      <c r="H540" s="199"/>
      <c r="I540" s="196"/>
      <c r="J540" s="205"/>
      <c r="K540" s="189"/>
      <c r="L540" s="199"/>
      <c r="M540" s="179"/>
      <c r="N540" s="179"/>
      <c r="O540" s="179"/>
      <c r="P540" s="179"/>
      <c r="Q540" s="196"/>
      <c r="R540" s="179"/>
      <c r="S540" s="179"/>
      <c r="T540" s="179"/>
      <c r="U540" s="179"/>
      <c r="V540" s="179"/>
      <c r="W540" s="179"/>
      <c r="X540" s="179"/>
      <c r="Y540" s="179"/>
      <c r="Z540" s="179"/>
      <c r="AA540" s="179"/>
    </row>
    <row r="541">
      <c r="A541" s="179"/>
      <c r="B541" s="179"/>
      <c r="C541" s="179"/>
      <c r="D541" s="189"/>
      <c r="E541" s="199"/>
      <c r="F541" s="199"/>
      <c r="G541" s="199"/>
      <c r="H541" s="199"/>
      <c r="I541" s="196"/>
      <c r="J541" s="205"/>
      <c r="K541" s="189"/>
      <c r="L541" s="199"/>
      <c r="M541" s="179"/>
      <c r="N541" s="179"/>
      <c r="O541" s="179"/>
      <c r="P541" s="179"/>
      <c r="Q541" s="196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</row>
    <row r="542">
      <c r="A542" s="179"/>
      <c r="B542" s="179"/>
      <c r="C542" s="179"/>
      <c r="D542" s="189"/>
      <c r="E542" s="199"/>
      <c r="F542" s="199"/>
      <c r="G542" s="199"/>
      <c r="H542" s="199"/>
      <c r="I542" s="196"/>
      <c r="J542" s="205"/>
      <c r="K542" s="189"/>
      <c r="L542" s="199"/>
      <c r="M542" s="179"/>
      <c r="N542" s="179"/>
      <c r="O542" s="179"/>
      <c r="P542" s="179"/>
      <c r="Q542" s="196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</row>
    <row r="543">
      <c r="A543" s="179"/>
      <c r="B543" s="179"/>
      <c r="C543" s="179"/>
      <c r="D543" s="189"/>
      <c r="E543" s="199"/>
      <c r="F543" s="199"/>
      <c r="G543" s="199"/>
      <c r="H543" s="199"/>
      <c r="I543" s="196"/>
      <c r="J543" s="205"/>
      <c r="K543" s="189"/>
      <c r="L543" s="199"/>
      <c r="M543" s="179"/>
      <c r="N543" s="179"/>
      <c r="O543" s="179"/>
      <c r="P543" s="179"/>
      <c r="Q543" s="196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</row>
    <row r="544">
      <c r="A544" s="179"/>
      <c r="B544" s="179"/>
      <c r="C544" s="179"/>
      <c r="D544" s="189"/>
      <c r="E544" s="199"/>
      <c r="F544" s="199"/>
      <c r="G544" s="199"/>
      <c r="H544" s="199"/>
      <c r="I544" s="196"/>
      <c r="J544" s="205"/>
      <c r="K544" s="189"/>
      <c r="L544" s="199"/>
      <c r="M544" s="179"/>
      <c r="N544" s="179"/>
      <c r="O544" s="179"/>
      <c r="P544" s="179"/>
      <c r="Q544" s="196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</row>
    <row r="545">
      <c r="A545" s="179"/>
      <c r="B545" s="179"/>
      <c r="C545" s="179"/>
      <c r="D545" s="189"/>
      <c r="E545" s="199"/>
      <c r="F545" s="199"/>
      <c r="G545" s="199"/>
      <c r="H545" s="199"/>
      <c r="I545" s="196"/>
      <c r="J545" s="205"/>
      <c r="K545" s="189"/>
      <c r="L545" s="199"/>
      <c r="M545" s="179"/>
      <c r="N545" s="179"/>
      <c r="O545" s="179"/>
      <c r="P545" s="179"/>
      <c r="Q545" s="196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</row>
    <row r="546">
      <c r="A546" s="179"/>
      <c r="B546" s="179"/>
      <c r="C546" s="179"/>
      <c r="D546" s="189"/>
      <c r="E546" s="199"/>
      <c r="F546" s="199"/>
      <c r="G546" s="199"/>
      <c r="H546" s="199"/>
      <c r="I546" s="196"/>
      <c r="J546" s="205"/>
      <c r="K546" s="189"/>
      <c r="L546" s="199"/>
      <c r="M546" s="179"/>
      <c r="N546" s="179"/>
      <c r="O546" s="179"/>
      <c r="P546" s="179"/>
      <c r="Q546" s="196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</row>
    <row r="547">
      <c r="A547" s="179"/>
      <c r="B547" s="179"/>
      <c r="C547" s="179"/>
      <c r="D547" s="189"/>
      <c r="E547" s="199"/>
      <c r="F547" s="199"/>
      <c r="G547" s="199"/>
      <c r="H547" s="199"/>
      <c r="I547" s="196"/>
      <c r="J547" s="205"/>
      <c r="K547" s="189"/>
      <c r="L547" s="199"/>
      <c r="M547" s="179"/>
      <c r="N547" s="179"/>
      <c r="O547" s="179"/>
      <c r="P547" s="179"/>
      <c r="Q547" s="196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</row>
    <row r="548">
      <c r="A548" s="179"/>
      <c r="B548" s="179"/>
      <c r="C548" s="179"/>
      <c r="D548" s="189"/>
      <c r="E548" s="199"/>
      <c r="F548" s="199"/>
      <c r="G548" s="199"/>
      <c r="H548" s="199"/>
      <c r="I548" s="196"/>
      <c r="J548" s="205"/>
      <c r="K548" s="189"/>
      <c r="L548" s="199"/>
      <c r="M548" s="179"/>
      <c r="N548" s="179"/>
      <c r="O548" s="179"/>
      <c r="P548" s="179"/>
      <c r="Q548" s="196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</row>
    <row r="549">
      <c r="A549" s="179"/>
      <c r="B549" s="179"/>
      <c r="C549" s="179"/>
      <c r="D549" s="189"/>
      <c r="E549" s="199"/>
      <c r="F549" s="199"/>
      <c r="G549" s="199"/>
      <c r="H549" s="199"/>
      <c r="I549" s="196"/>
      <c r="J549" s="205"/>
      <c r="K549" s="189"/>
      <c r="L549" s="199"/>
      <c r="M549" s="179"/>
      <c r="N549" s="179"/>
      <c r="O549" s="179"/>
      <c r="P549" s="179"/>
      <c r="Q549" s="196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</row>
    <row r="550">
      <c r="A550" s="179"/>
      <c r="B550" s="179"/>
      <c r="C550" s="179"/>
      <c r="D550" s="189"/>
      <c r="E550" s="199"/>
      <c r="F550" s="199"/>
      <c r="G550" s="199"/>
      <c r="H550" s="199"/>
      <c r="I550" s="196"/>
      <c r="J550" s="205"/>
      <c r="K550" s="189"/>
      <c r="L550" s="199"/>
      <c r="M550" s="179"/>
      <c r="N550" s="179"/>
      <c r="O550" s="179"/>
      <c r="P550" s="179"/>
      <c r="Q550" s="196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</row>
    <row r="551">
      <c r="A551" s="179"/>
      <c r="B551" s="179"/>
      <c r="C551" s="179"/>
      <c r="D551" s="189"/>
      <c r="E551" s="199"/>
      <c r="F551" s="199"/>
      <c r="G551" s="199"/>
      <c r="H551" s="199"/>
      <c r="I551" s="196"/>
      <c r="J551" s="205"/>
      <c r="K551" s="189"/>
      <c r="L551" s="199"/>
      <c r="M551" s="179"/>
      <c r="N551" s="179"/>
      <c r="O551" s="179"/>
      <c r="P551" s="179"/>
      <c r="Q551" s="196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</row>
    <row r="552">
      <c r="A552" s="179"/>
      <c r="B552" s="179"/>
      <c r="C552" s="179"/>
      <c r="D552" s="189"/>
      <c r="E552" s="199"/>
      <c r="F552" s="199"/>
      <c r="G552" s="199"/>
      <c r="H552" s="199"/>
      <c r="I552" s="196"/>
      <c r="J552" s="205"/>
      <c r="K552" s="189"/>
      <c r="L552" s="199"/>
      <c r="M552" s="179"/>
      <c r="N552" s="179"/>
      <c r="O552" s="179"/>
      <c r="P552" s="179"/>
      <c r="Q552" s="196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</row>
    <row r="553">
      <c r="A553" s="179"/>
      <c r="B553" s="179"/>
      <c r="C553" s="179"/>
      <c r="D553" s="189"/>
      <c r="E553" s="199"/>
      <c r="F553" s="199"/>
      <c r="G553" s="199"/>
      <c r="H553" s="199"/>
      <c r="I553" s="196"/>
      <c r="J553" s="205"/>
      <c r="K553" s="189"/>
      <c r="L553" s="199"/>
      <c r="M553" s="179"/>
      <c r="N553" s="179"/>
      <c r="O553" s="179"/>
      <c r="P553" s="179"/>
      <c r="Q553" s="196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</row>
    <row r="554">
      <c r="A554" s="179"/>
      <c r="B554" s="179"/>
      <c r="C554" s="179"/>
      <c r="D554" s="189"/>
      <c r="E554" s="199"/>
      <c r="F554" s="199"/>
      <c r="G554" s="199"/>
      <c r="H554" s="199"/>
      <c r="I554" s="196"/>
      <c r="J554" s="205"/>
      <c r="K554" s="189"/>
      <c r="L554" s="199"/>
      <c r="M554" s="179"/>
      <c r="N554" s="179"/>
      <c r="O554" s="179"/>
      <c r="P554" s="179"/>
      <c r="Q554" s="196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</row>
    <row r="555">
      <c r="A555" s="179"/>
      <c r="B555" s="179"/>
      <c r="C555" s="179"/>
      <c r="D555" s="189"/>
      <c r="E555" s="199"/>
      <c r="F555" s="199"/>
      <c r="G555" s="199"/>
      <c r="H555" s="199"/>
      <c r="I555" s="196"/>
      <c r="J555" s="205"/>
      <c r="K555" s="189"/>
      <c r="L555" s="199"/>
      <c r="M555" s="179"/>
      <c r="N555" s="179"/>
      <c r="O555" s="179"/>
      <c r="P555" s="179"/>
      <c r="Q555" s="196"/>
      <c r="R555" s="179"/>
      <c r="S555" s="179"/>
      <c r="T555" s="179"/>
      <c r="U555" s="179"/>
      <c r="V555" s="179"/>
      <c r="W555" s="179"/>
      <c r="X555" s="179"/>
      <c r="Y555" s="179"/>
      <c r="Z555" s="179"/>
      <c r="AA555" s="179"/>
    </row>
    <row r="556">
      <c r="A556" s="179"/>
      <c r="B556" s="179"/>
      <c r="C556" s="179"/>
      <c r="D556" s="189"/>
      <c r="E556" s="199"/>
      <c r="F556" s="199"/>
      <c r="G556" s="199"/>
      <c r="H556" s="199"/>
      <c r="I556" s="196"/>
      <c r="J556" s="205"/>
      <c r="K556" s="189"/>
      <c r="L556" s="199"/>
      <c r="M556" s="179"/>
      <c r="N556" s="179"/>
      <c r="O556" s="179"/>
      <c r="P556" s="179"/>
      <c r="Q556" s="196"/>
      <c r="R556" s="179"/>
      <c r="S556" s="179"/>
      <c r="T556" s="179"/>
      <c r="U556" s="179"/>
      <c r="V556" s="179"/>
      <c r="W556" s="179"/>
      <c r="X556" s="179"/>
      <c r="Y556" s="179"/>
      <c r="Z556" s="179"/>
      <c r="AA556" s="179"/>
    </row>
    <row r="557">
      <c r="A557" s="179"/>
      <c r="B557" s="179"/>
      <c r="C557" s="179"/>
      <c r="D557" s="189"/>
      <c r="E557" s="199"/>
      <c r="F557" s="199"/>
      <c r="G557" s="199"/>
      <c r="H557" s="199"/>
      <c r="I557" s="196"/>
      <c r="J557" s="205"/>
      <c r="K557" s="189"/>
      <c r="L557" s="199"/>
      <c r="M557" s="179"/>
      <c r="N557" s="179"/>
      <c r="O557" s="179"/>
      <c r="P557" s="179"/>
      <c r="Q557" s="196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</row>
    <row r="558">
      <c r="A558" s="179"/>
      <c r="B558" s="179"/>
      <c r="C558" s="179"/>
      <c r="D558" s="189"/>
      <c r="E558" s="199"/>
      <c r="F558" s="199"/>
      <c r="G558" s="199"/>
      <c r="H558" s="199"/>
      <c r="I558" s="196"/>
      <c r="J558" s="205"/>
      <c r="K558" s="189"/>
      <c r="L558" s="199"/>
      <c r="M558" s="179"/>
      <c r="N558" s="179"/>
      <c r="O558" s="179"/>
      <c r="P558" s="179"/>
      <c r="Q558" s="196"/>
      <c r="R558" s="179"/>
      <c r="S558" s="179"/>
      <c r="T558" s="179"/>
      <c r="U558" s="179"/>
      <c r="V558" s="179"/>
      <c r="W558" s="179"/>
      <c r="X558" s="179"/>
      <c r="Y558" s="179"/>
      <c r="Z558" s="179"/>
      <c r="AA558" s="179"/>
    </row>
    <row r="559">
      <c r="A559" s="179"/>
      <c r="B559" s="179"/>
      <c r="C559" s="179"/>
      <c r="D559" s="189"/>
      <c r="E559" s="199"/>
      <c r="F559" s="199"/>
      <c r="G559" s="199"/>
      <c r="H559" s="199"/>
      <c r="I559" s="196"/>
      <c r="J559" s="205"/>
      <c r="K559" s="189"/>
      <c r="L559" s="199"/>
      <c r="M559" s="179"/>
      <c r="N559" s="179"/>
      <c r="O559" s="179"/>
      <c r="P559" s="179"/>
      <c r="Q559" s="196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</row>
    <row r="560">
      <c r="A560" s="179"/>
      <c r="B560" s="179"/>
      <c r="C560" s="179"/>
      <c r="D560" s="189"/>
      <c r="E560" s="199"/>
      <c r="F560" s="199"/>
      <c r="G560" s="199"/>
      <c r="H560" s="199"/>
      <c r="I560" s="196"/>
      <c r="J560" s="205"/>
      <c r="K560" s="189"/>
      <c r="L560" s="199"/>
      <c r="M560" s="179"/>
      <c r="N560" s="179"/>
      <c r="O560" s="179"/>
      <c r="P560" s="179"/>
      <c r="Q560" s="196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</row>
    <row r="561">
      <c r="A561" s="179"/>
      <c r="B561" s="179"/>
      <c r="C561" s="179"/>
      <c r="D561" s="189"/>
      <c r="E561" s="199"/>
      <c r="F561" s="199"/>
      <c r="G561" s="199"/>
      <c r="H561" s="199"/>
      <c r="I561" s="196"/>
      <c r="J561" s="205"/>
      <c r="K561" s="189"/>
      <c r="L561" s="199"/>
      <c r="M561" s="179"/>
      <c r="N561" s="179"/>
      <c r="O561" s="179"/>
      <c r="P561" s="179"/>
      <c r="Q561" s="196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</row>
    <row r="562">
      <c r="A562" s="179"/>
      <c r="B562" s="179"/>
      <c r="C562" s="179"/>
      <c r="D562" s="189"/>
      <c r="E562" s="199"/>
      <c r="F562" s="199"/>
      <c r="G562" s="199"/>
      <c r="H562" s="199"/>
      <c r="I562" s="196"/>
      <c r="J562" s="205"/>
      <c r="K562" s="189"/>
      <c r="L562" s="199"/>
      <c r="M562" s="179"/>
      <c r="N562" s="179"/>
      <c r="O562" s="179"/>
      <c r="P562" s="179"/>
      <c r="Q562" s="196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</row>
    <row r="563">
      <c r="A563" s="179"/>
      <c r="B563" s="179"/>
      <c r="C563" s="179"/>
      <c r="D563" s="189"/>
      <c r="E563" s="199"/>
      <c r="F563" s="199"/>
      <c r="G563" s="199"/>
      <c r="H563" s="199"/>
      <c r="I563" s="196"/>
      <c r="J563" s="205"/>
      <c r="K563" s="189"/>
      <c r="L563" s="199"/>
      <c r="M563" s="179"/>
      <c r="N563" s="179"/>
      <c r="O563" s="179"/>
      <c r="P563" s="179"/>
      <c r="Q563" s="196"/>
      <c r="R563" s="179"/>
      <c r="S563" s="179"/>
      <c r="T563" s="179"/>
      <c r="U563" s="179"/>
      <c r="V563" s="179"/>
      <c r="W563" s="179"/>
      <c r="X563" s="179"/>
      <c r="Y563" s="179"/>
      <c r="Z563" s="179"/>
      <c r="AA563" s="179"/>
    </row>
    <row r="564">
      <c r="A564" s="179"/>
      <c r="B564" s="179"/>
      <c r="C564" s="179"/>
      <c r="D564" s="189"/>
      <c r="E564" s="199"/>
      <c r="F564" s="199"/>
      <c r="G564" s="199"/>
      <c r="H564" s="199"/>
      <c r="I564" s="196"/>
      <c r="J564" s="205"/>
      <c r="K564" s="189"/>
      <c r="L564" s="199"/>
      <c r="M564" s="179"/>
      <c r="N564" s="179"/>
      <c r="O564" s="179"/>
      <c r="P564" s="179"/>
      <c r="Q564" s="196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</row>
    <row r="565">
      <c r="A565" s="179"/>
      <c r="B565" s="179"/>
      <c r="C565" s="179"/>
      <c r="D565" s="189"/>
      <c r="E565" s="199"/>
      <c r="F565" s="199"/>
      <c r="G565" s="199"/>
      <c r="H565" s="199"/>
      <c r="I565" s="196"/>
      <c r="J565" s="205"/>
      <c r="K565" s="189"/>
      <c r="L565" s="199"/>
      <c r="M565" s="179"/>
      <c r="N565" s="179"/>
      <c r="O565" s="179"/>
      <c r="P565" s="179"/>
      <c r="Q565" s="196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</row>
    <row r="566">
      <c r="A566" s="179"/>
      <c r="B566" s="179"/>
      <c r="C566" s="179"/>
      <c r="D566" s="189"/>
      <c r="E566" s="199"/>
      <c r="F566" s="199"/>
      <c r="G566" s="199"/>
      <c r="H566" s="199"/>
      <c r="I566" s="196"/>
      <c r="J566" s="205"/>
      <c r="K566" s="189"/>
      <c r="L566" s="199"/>
      <c r="M566" s="179"/>
      <c r="N566" s="179"/>
      <c r="O566" s="179"/>
      <c r="P566" s="179"/>
      <c r="Q566" s="196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</row>
    <row r="567">
      <c r="A567" s="179"/>
      <c r="B567" s="179"/>
      <c r="C567" s="179"/>
      <c r="D567" s="189"/>
      <c r="E567" s="199"/>
      <c r="F567" s="199"/>
      <c r="G567" s="199"/>
      <c r="H567" s="199"/>
      <c r="I567" s="196"/>
      <c r="J567" s="205"/>
      <c r="K567" s="189"/>
      <c r="L567" s="199"/>
      <c r="M567" s="179"/>
      <c r="N567" s="179"/>
      <c r="O567" s="179"/>
      <c r="P567" s="179"/>
      <c r="Q567" s="196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</row>
    <row r="568">
      <c r="A568" s="179"/>
      <c r="B568" s="179"/>
      <c r="C568" s="179"/>
      <c r="D568" s="189"/>
      <c r="E568" s="199"/>
      <c r="F568" s="199"/>
      <c r="G568" s="199"/>
      <c r="H568" s="199"/>
      <c r="I568" s="196"/>
      <c r="J568" s="205"/>
      <c r="K568" s="189"/>
      <c r="L568" s="199"/>
      <c r="M568" s="179"/>
      <c r="N568" s="179"/>
      <c r="O568" s="179"/>
      <c r="P568" s="179"/>
      <c r="Q568" s="196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</row>
    <row r="569">
      <c r="A569" s="179"/>
      <c r="B569" s="179"/>
      <c r="C569" s="179"/>
      <c r="D569" s="189"/>
      <c r="E569" s="199"/>
      <c r="F569" s="199"/>
      <c r="G569" s="199"/>
      <c r="H569" s="199"/>
      <c r="I569" s="196"/>
      <c r="J569" s="205"/>
      <c r="K569" s="189"/>
      <c r="L569" s="199"/>
      <c r="M569" s="179"/>
      <c r="N569" s="179"/>
      <c r="O569" s="179"/>
      <c r="P569" s="179"/>
      <c r="Q569" s="196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</row>
    <row r="570">
      <c r="A570" s="179"/>
      <c r="B570" s="179"/>
      <c r="C570" s="179"/>
      <c r="D570" s="189"/>
      <c r="E570" s="199"/>
      <c r="F570" s="199"/>
      <c r="G570" s="199"/>
      <c r="H570" s="199"/>
      <c r="I570" s="196"/>
      <c r="J570" s="205"/>
      <c r="K570" s="189"/>
      <c r="L570" s="199"/>
      <c r="M570" s="179"/>
      <c r="N570" s="179"/>
      <c r="O570" s="179"/>
      <c r="P570" s="179"/>
      <c r="Q570" s="196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</row>
    <row r="571">
      <c r="A571" s="179"/>
      <c r="B571" s="179"/>
      <c r="C571" s="179"/>
      <c r="D571" s="189"/>
      <c r="E571" s="199"/>
      <c r="F571" s="199"/>
      <c r="G571" s="199"/>
      <c r="H571" s="199"/>
      <c r="I571" s="196"/>
      <c r="J571" s="205"/>
      <c r="K571" s="189"/>
      <c r="L571" s="199"/>
      <c r="M571" s="179"/>
      <c r="N571" s="179"/>
      <c r="O571" s="179"/>
      <c r="P571" s="179"/>
      <c r="Q571" s="196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</row>
    <row r="572">
      <c r="A572" s="179"/>
      <c r="B572" s="179"/>
      <c r="C572" s="179"/>
      <c r="D572" s="189"/>
      <c r="E572" s="199"/>
      <c r="F572" s="199"/>
      <c r="G572" s="199"/>
      <c r="H572" s="199"/>
      <c r="I572" s="196"/>
      <c r="J572" s="205"/>
      <c r="K572" s="189"/>
      <c r="L572" s="199"/>
      <c r="M572" s="179"/>
      <c r="N572" s="179"/>
      <c r="O572" s="179"/>
      <c r="P572" s="179"/>
      <c r="Q572" s="196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</row>
    <row r="573">
      <c r="A573" s="179"/>
      <c r="B573" s="179"/>
      <c r="C573" s="179"/>
      <c r="D573" s="189"/>
      <c r="E573" s="199"/>
      <c r="F573" s="199"/>
      <c r="G573" s="199"/>
      <c r="H573" s="199"/>
      <c r="I573" s="196"/>
      <c r="J573" s="205"/>
      <c r="K573" s="189"/>
      <c r="L573" s="199"/>
      <c r="M573" s="179"/>
      <c r="N573" s="179"/>
      <c r="O573" s="179"/>
      <c r="P573" s="179"/>
      <c r="Q573" s="196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</row>
    <row r="574">
      <c r="A574" s="179"/>
      <c r="B574" s="179"/>
      <c r="C574" s="179"/>
      <c r="D574" s="189"/>
      <c r="E574" s="199"/>
      <c r="F574" s="199"/>
      <c r="G574" s="199"/>
      <c r="H574" s="199"/>
      <c r="I574" s="196"/>
      <c r="J574" s="205"/>
      <c r="K574" s="189"/>
      <c r="L574" s="199"/>
      <c r="M574" s="179"/>
      <c r="N574" s="179"/>
      <c r="O574" s="179"/>
      <c r="P574" s="179"/>
      <c r="Q574" s="196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</row>
    <row r="575">
      <c r="A575" s="179"/>
      <c r="B575" s="179"/>
      <c r="C575" s="179"/>
      <c r="D575" s="189"/>
      <c r="E575" s="199"/>
      <c r="F575" s="199"/>
      <c r="G575" s="199"/>
      <c r="H575" s="199"/>
      <c r="I575" s="196"/>
      <c r="J575" s="205"/>
      <c r="K575" s="189"/>
      <c r="L575" s="199"/>
      <c r="M575" s="179"/>
      <c r="N575" s="179"/>
      <c r="O575" s="179"/>
      <c r="P575" s="179"/>
      <c r="Q575" s="196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</row>
    <row r="576">
      <c r="A576" s="179"/>
      <c r="B576" s="179"/>
      <c r="C576" s="179"/>
      <c r="D576" s="189"/>
      <c r="E576" s="199"/>
      <c r="F576" s="199"/>
      <c r="G576" s="199"/>
      <c r="H576" s="199"/>
      <c r="I576" s="196"/>
      <c r="J576" s="205"/>
      <c r="K576" s="189"/>
      <c r="L576" s="199"/>
      <c r="M576" s="179"/>
      <c r="N576" s="179"/>
      <c r="O576" s="179"/>
      <c r="P576" s="179"/>
      <c r="Q576" s="196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</row>
    <row r="577">
      <c r="A577" s="179"/>
      <c r="B577" s="179"/>
      <c r="C577" s="179"/>
      <c r="D577" s="189"/>
      <c r="E577" s="199"/>
      <c r="F577" s="199"/>
      <c r="G577" s="199"/>
      <c r="H577" s="199"/>
      <c r="I577" s="196"/>
      <c r="J577" s="205"/>
      <c r="K577" s="189"/>
      <c r="L577" s="199"/>
      <c r="M577" s="179"/>
      <c r="N577" s="179"/>
      <c r="O577" s="179"/>
      <c r="P577" s="179"/>
      <c r="Q577" s="196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</row>
    <row r="578">
      <c r="A578" s="179"/>
      <c r="B578" s="179"/>
      <c r="C578" s="179"/>
      <c r="D578" s="189"/>
      <c r="E578" s="199"/>
      <c r="F578" s="199"/>
      <c r="G578" s="199"/>
      <c r="H578" s="199"/>
      <c r="I578" s="196"/>
      <c r="J578" s="205"/>
      <c r="K578" s="189"/>
      <c r="L578" s="199"/>
      <c r="M578" s="179"/>
      <c r="N578" s="179"/>
      <c r="O578" s="179"/>
      <c r="P578" s="179"/>
      <c r="Q578" s="196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</row>
    <row r="579">
      <c r="A579" s="179"/>
      <c r="B579" s="179"/>
      <c r="C579" s="179"/>
      <c r="D579" s="189"/>
      <c r="E579" s="199"/>
      <c r="F579" s="199"/>
      <c r="G579" s="199"/>
      <c r="H579" s="199"/>
      <c r="I579" s="196"/>
      <c r="J579" s="205"/>
      <c r="K579" s="189"/>
      <c r="L579" s="199"/>
      <c r="M579" s="179"/>
      <c r="N579" s="179"/>
      <c r="O579" s="179"/>
      <c r="P579" s="179"/>
      <c r="Q579" s="196"/>
      <c r="R579" s="179"/>
      <c r="S579" s="179"/>
      <c r="T579" s="179"/>
      <c r="U579" s="179"/>
      <c r="V579" s="179"/>
      <c r="W579" s="179"/>
      <c r="X579" s="179"/>
      <c r="Y579" s="179"/>
      <c r="Z579" s="179"/>
      <c r="AA579" s="179"/>
    </row>
    <row r="580">
      <c r="A580" s="179"/>
      <c r="B580" s="179"/>
      <c r="C580" s="179"/>
      <c r="D580" s="189"/>
      <c r="E580" s="199"/>
      <c r="F580" s="199"/>
      <c r="G580" s="199"/>
      <c r="H580" s="199"/>
      <c r="I580" s="196"/>
      <c r="J580" s="205"/>
      <c r="K580" s="189"/>
      <c r="L580" s="199"/>
      <c r="M580" s="179"/>
      <c r="N580" s="179"/>
      <c r="O580" s="179"/>
      <c r="P580" s="179"/>
      <c r="Q580" s="196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</row>
    <row r="581">
      <c r="A581" s="179"/>
      <c r="B581" s="179"/>
      <c r="C581" s="179"/>
      <c r="D581" s="189"/>
      <c r="E581" s="199"/>
      <c r="F581" s="199"/>
      <c r="G581" s="199"/>
      <c r="H581" s="199"/>
      <c r="I581" s="196"/>
      <c r="J581" s="205"/>
      <c r="K581" s="189"/>
      <c r="L581" s="199"/>
      <c r="M581" s="179"/>
      <c r="N581" s="179"/>
      <c r="O581" s="179"/>
      <c r="P581" s="179"/>
      <c r="Q581" s="196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</row>
    <row r="582">
      <c r="A582" s="179"/>
      <c r="B582" s="179"/>
      <c r="C582" s="179"/>
      <c r="D582" s="189"/>
      <c r="E582" s="199"/>
      <c r="F582" s="199"/>
      <c r="G582" s="199"/>
      <c r="H582" s="199"/>
      <c r="I582" s="196"/>
      <c r="J582" s="205"/>
      <c r="K582" s="189"/>
      <c r="L582" s="199"/>
      <c r="M582" s="179"/>
      <c r="N582" s="179"/>
      <c r="O582" s="179"/>
      <c r="P582" s="179"/>
      <c r="Q582" s="196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</row>
    <row r="583">
      <c r="A583" s="179"/>
      <c r="B583" s="179"/>
      <c r="C583" s="179"/>
      <c r="D583" s="189"/>
      <c r="E583" s="199"/>
      <c r="F583" s="199"/>
      <c r="G583" s="199"/>
      <c r="H583" s="199"/>
      <c r="I583" s="196"/>
      <c r="J583" s="205"/>
      <c r="K583" s="189"/>
      <c r="L583" s="199"/>
      <c r="M583" s="179"/>
      <c r="N583" s="179"/>
      <c r="O583" s="179"/>
      <c r="P583" s="179"/>
      <c r="Q583" s="196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</row>
    <row r="584">
      <c r="A584" s="179"/>
      <c r="B584" s="179"/>
      <c r="C584" s="179"/>
      <c r="D584" s="189"/>
      <c r="E584" s="199"/>
      <c r="F584" s="199"/>
      <c r="G584" s="199"/>
      <c r="H584" s="199"/>
      <c r="I584" s="196"/>
      <c r="J584" s="205"/>
      <c r="K584" s="189"/>
      <c r="L584" s="199"/>
      <c r="M584" s="179"/>
      <c r="N584" s="179"/>
      <c r="O584" s="179"/>
      <c r="P584" s="179"/>
      <c r="Q584" s="196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</row>
    <row r="585">
      <c r="A585" s="179"/>
      <c r="B585" s="179"/>
      <c r="C585" s="179"/>
      <c r="D585" s="189"/>
      <c r="E585" s="199"/>
      <c r="F585" s="199"/>
      <c r="G585" s="199"/>
      <c r="H585" s="199"/>
      <c r="I585" s="196"/>
      <c r="J585" s="205"/>
      <c r="K585" s="189"/>
      <c r="L585" s="199"/>
      <c r="M585" s="179"/>
      <c r="N585" s="179"/>
      <c r="O585" s="179"/>
      <c r="P585" s="179"/>
      <c r="Q585" s="196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</row>
    <row r="586">
      <c r="A586" s="179"/>
      <c r="B586" s="179"/>
      <c r="C586" s="179"/>
      <c r="D586" s="189"/>
      <c r="E586" s="199"/>
      <c r="F586" s="199"/>
      <c r="G586" s="199"/>
      <c r="H586" s="199"/>
      <c r="I586" s="196"/>
      <c r="J586" s="205"/>
      <c r="K586" s="189"/>
      <c r="L586" s="199"/>
      <c r="M586" s="179"/>
      <c r="N586" s="179"/>
      <c r="O586" s="179"/>
      <c r="P586" s="179"/>
      <c r="Q586" s="196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</row>
    <row r="587">
      <c r="A587" s="179"/>
      <c r="B587" s="179"/>
      <c r="C587" s="179"/>
      <c r="D587" s="189"/>
      <c r="E587" s="199"/>
      <c r="F587" s="199"/>
      <c r="G587" s="199"/>
      <c r="H587" s="199"/>
      <c r="I587" s="196"/>
      <c r="J587" s="205"/>
      <c r="K587" s="189"/>
      <c r="L587" s="199"/>
      <c r="M587" s="179"/>
      <c r="N587" s="179"/>
      <c r="O587" s="179"/>
      <c r="P587" s="179"/>
      <c r="Q587" s="196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</row>
    <row r="588">
      <c r="A588" s="179"/>
      <c r="B588" s="179"/>
      <c r="C588" s="179"/>
      <c r="D588" s="189"/>
      <c r="E588" s="199"/>
      <c r="F588" s="199"/>
      <c r="G588" s="199"/>
      <c r="H588" s="199"/>
      <c r="I588" s="196"/>
      <c r="J588" s="205"/>
      <c r="K588" s="189"/>
      <c r="L588" s="199"/>
      <c r="M588" s="179"/>
      <c r="N588" s="179"/>
      <c r="O588" s="179"/>
      <c r="P588" s="179"/>
      <c r="Q588" s="196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</row>
    <row r="589">
      <c r="A589" s="179"/>
      <c r="B589" s="179"/>
      <c r="C589" s="179"/>
      <c r="D589" s="189"/>
      <c r="E589" s="199"/>
      <c r="F589" s="199"/>
      <c r="G589" s="199"/>
      <c r="H589" s="199"/>
      <c r="I589" s="196"/>
      <c r="J589" s="205"/>
      <c r="K589" s="189"/>
      <c r="L589" s="199"/>
      <c r="M589" s="179"/>
      <c r="N589" s="179"/>
      <c r="O589" s="179"/>
      <c r="P589" s="179"/>
      <c r="Q589" s="196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</row>
    <row r="590">
      <c r="A590" s="179"/>
      <c r="B590" s="179"/>
      <c r="C590" s="179"/>
      <c r="D590" s="189"/>
      <c r="E590" s="199"/>
      <c r="F590" s="199"/>
      <c r="G590" s="199"/>
      <c r="H590" s="199"/>
      <c r="I590" s="196"/>
      <c r="J590" s="205"/>
      <c r="K590" s="189"/>
      <c r="L590" s="199"/>
      <c r="M590" s="179"/>
      <c r="N590" s="179"/>
      <c r="O590" s="179"/>
      <c r="P590" s="179"/>
      <c r="Q590" s="196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</row>
    <row r="591">
      <c r="A591" s="179"/>
      <c r="B591" s="179"/>
      <c r="C591" s="179"/>
      <c r="D591" s="189"/>
      <c r="E591" s="199"/>
      <c r="F591" s="199"/>
      <c r="G591" s="199"/>
      <c r="H591" s="199"/>
      <c r="I591" s="196"/>
      <c r="J591" s="205"/>
      <c r="K591" s="189"/>
      <c r="L591" s="199"/>
      <c r="M591" s="179"/>
      <c r="N591" s="179"/>
      <c r="O591" s="179"/>
      <c r="P591" s="179"/>
      <c r="Q591" s="196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</row>
    <row r="592">
      <c r="A592" s="179"/>
      <c r="B592" s="179"/>
      <c r="C592" s="179"/>
      <c r="D592" s="189"/>
      <c r="E592" s="199"/>
      <c r="F592" s="199"/>
      <c r="G592" s="199"/>
      <c r="H592" s="199"/>
      <c r="I592" s="196"/>
      <c r="J592" s="205"/>
      <c r="K592" s="189"/>
      <c r="L592" s="199"/>
      <c r="M592" s="179"/>
      <c r="N592" s="179"/>
      <c r="O592" s="179"/>
      <c r="P592" s="179"/>
      <c r="Q592" s="196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</row>
    <row r="593">
      <c r="A593" s="179"/>
      <c r="B593" s="179"/>
      <c r="C593" s="179"/>
      <c r="D593" s="189"/>
      <c r="E593" s="199"/>
      <c r="F593" s="199"/>
      <c r="G593" s="199"/>
      <c r="H593" s="199"/>
      <c r="I593" s="196"/>
      <c r="J593" s="205"/>
      <c r="K593" s="189"/>
      <c r="L593" s="199"/>
      <c r="M593" s="179"/>
      <c r="N593" s="179"/>
      <c r="O593" s="179"/>
      <c r="P593" s="179"/>
      <c r="Q593" s="196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</row>
    <row r="594">
      <c r="A594" s="179"/>
      <c r="B594" s="179"/>
      <c r="C594" s="179"/>
      <c r="D594" s="189"/>
      <c r="E594" s="199"/>
      <c r="F594" s="199"/>
      <c r="G594" s="199"/>
      <c r="H594" s="199"/>
      <c r="I594" s="196"/>
      <c r="J594" s="205"/>
      <c r="K594" s="189"/>
      <c r="L594" s="199"/>
      <c r="M594" s="179"/>
      <c r="N594" s="179"/>
      <c r="O594" s="179"/>
      <c r="P594" s="179"/>
      <c r="Q594" s="196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</row>
    <row r="595">
      <c r="A595" s="179"/>
      <c r="B595" s="179"/>
      <c r="C595" s="179"/>
      <c r="D595" s="189"/>
      <c r="E595" s="199"/>
      <c r="F595" s="199"/>
      <c r="G595" s="199"/>
      <c r="H595" s="199"/>
      <c r="I595" s="196"/>
      <c r="J595" s="205"/>
      <c r="K595" s="189"/>
      <c r="L595" s="199"/>
      <c r="M595" s="179"/>
      <c r="N595" s="179"/>
      <c r="O595" s="179"/>
      <c r="P595" s="179"/>
      <c r="Q595" s="196"/>
      <c r="R595" s="179"/>
      <c r="S595" s="179"/>
      <c r="T595" s="179"/>
      <c r="U595" s="179"/>
      <c r="V595" s="179"/>
      <c r="W595" s="179"/>
      <c r="X595" s="179"/>
      <c r="Y595" s="179"/>
      <c r="Z595" s="179"/>
      <c r="AA595" s="179"/>
    </row>
    <row r="596">
      <c r="A596" s="179"/>
      <c r="B596" s="179"/>
      <c r="C596" s="179"/>
      <c r="D596" s="189"/>
      <c r="E596" s="199"/>
      <c r="F596" s="199"/>
      <c r="G596" s="199"/>
      <c r="H596" s="199"/>
      <c r="I596" s="196"/>
      <c r="J596" s="205"/>
      <c r="K596" s="189"/>
      <c r="L596" s="199"/>
      <c r="M596" s="179"/>
      <c r="N596" s="179"/>
      <c r="O596" s="179"/>
      <c r="P596" s="179"/>
      <c r="Q596" s="196"/>
      <c r="R596" s="179"/>
      <c r="S596" s="179"/>
      <c r="T596" s="179"/>
      <c r="U596" s="179"/>
      <c r="V596" s="179"/>
      <c r="W596" s="179"/>
      <c r="X596" s="179"/>
      <c r="Y596" s="179"/>
      <c r="Z596" s="179"/>
      <c r="AA596" s="179"/>
    </row>
    <row r="597">
      <c r="A597" s="179"/>
      <c r="B597" s="179"/>
      <c r="C597" s="179"/>
      <c r="D597" s="189"/>
      <c r="E597" s="199"/>
      <c r="F597" s="199"/>
      <c r="G597" s="199"/>
      <c r="H597" s="199"/>
      <c r="I597" s="196"/>
      <c r="J597" s="205"/>
      <c r="K597" s="189"/>
      <c r="L597" s="199"/>
      <c r="M597" s="179"/>
      <c r="N597" s="179"/>
      <c r="O597" s="179"/>
      <c r="P597" s="179"/>
      <c r="Q597" s="196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</row>
    <row r="598">
      <c r="A598" s="179"/>
      <c r="B598" s="179"/>
      <c r="C598" s="179"/>
      <c r="D598" s="189"/>
      <c r="E598" s="199"/>
      <c r="F598" s="199"/>
      <c r="G598" s="199"/>
      <c r="H598" s="199"/>
      <c r="I598" s="196"/>
      <c r="J598" s="205"/>
      <c r="K598" s="189"/>
      <c r="L598" s="199"/>
      <c r="M598" s="179"/>
      <c r="N598" s="179"/>
      <c r="O598" s="179"/>
      <c r="P598" s="179"/>
      <c r="Q598" s="196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</row>
    <row r="599">
      <c r="A599" s="179"/>
      <c r="B599" s="179"/>
      <c r="C599" s="179"/>
      <c r="D599" s="189"/>
      <c r="E599" s="199"/>
      <c r="F599" s="199"/>
      <c r="G599" s="199"/>
      <c r="H599" s="199"/>
      <c r="I599" s="196"/>
      <c r="J599" s="205"/>
      <c r="K599" s="189"/>
      <c r="L599" s="199"/>
      <c r="M599" s="179"/>
      <c r="N599" s="179"/>
      <c r="O599" s="179"/>
      <c r="P599" s="179"/>
      <c r="Q599" s="196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</row>
    <row r="600">
      <c r="A600" s="179"/>
      <c r="B600" s="179"/>
      <c r="C600" s="179"/>
      <c r="D600" s="189"/>
      <c r="E600" s="199"/>
      <c r="F600" s="199"/>
      <c r="G600" s="199"/>
      <c r="H600" s="199"/>
      <c r="I600" s="196"/>
      <c r="J600" s="205"/>
      <c r="K600" s="189"/>
      <c r="L600" s="199"/>
      <c r="M600" s="179"/>
      <c r="N600" s="179"/>
      <c r="O600" s="179"/>
      <c r="P600" s="179"/>
      <c r="Q600" s="196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</row>
    <row r="601">
      <c r="A601" s="179"/>
      <c r="B601" s="179"/>
      <c r="C601" s="179"/>
      <c r="D601" s="189"/>
      <c r="E601" s="199"/>
      <c r="F601" s="199"/>
      <c r="G601" s="199"/>
      <c r="H601" s="199"/>
      <c r="I601" s="196"/>
      <c r="J601" s="205"/>
      <c r="K601" s="189"/>
      <c r="L601" s="199"/>
      <c r="M601" s="179"/>
      <c r="N601" s="179"/>
      <c r="O601" s="179"/>
      <c r="P601" s="179"/>
      <c r="Q601" s="196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</row>
    <row r="602">
      <c r="A602" s="179"/>
      <c r="B602" s="179"/>
      <c r="C602" s="179"/>
      <c r="D602" s="189"/>
      <c r="E602" s="199"/>
      <c r="F602" s="199"/>
      <c r="G602" s="199"/>
      <c r="H602" s="199"/>
      <c r="I602" s="196"/>
      <c r="J602" s="205"/>
      <c r="K602" s="189"/>
      <c r="L602" s="199"/>
      <c r="M602" s="179"/>
      <c r="N602" s="179"/>
      <c r="O602" s="179"/>
      <c r="P602" s="179"/>
      <c r="Q602" s="196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</row>
    <row r="603">
      <c r="A603" s="179"/>
      <c r="B603" s="179"/>
      <c r="C603" s="179"/>
      <c r="D603" s="189"/>
      <c r="E603" s="199"/>
      <c r="F603" s="199"/>
      <c r="G603" s="199"/>
      <c r="H603" s="199"/>
      <c r="I603" s="196"/>
      <c r="J603" s="205"/>
      <c r="K603" s="189"/>
      <c r="L603" s="199"/>
      <c r="M603" s="179"/>
      <c r="N603" s="179"/>
      <c r="O603" s="179"/>
      <c r="P603" s="179"/>
      <c r="Q603" s="196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</row>
    <row r="604">
      <c r="A604" s="179"/>
      <c r="B604" s="179"/>
      <c r="C604" s="179"/>
      <c r="D604" s="189"/>
      <c r="E604" s="199"/>
      <c r="F604" s="199"/>
      <c r="G604" s="199"/>
      <c r="H604" s="199"/>
      <c r="I604" s="196"/>
      <c r="J604" s="205"/>
      <c r="K604" s="189"/>
      <c r="L604" s="199"/>
      <c r="M604" s="179"/>
      <c r="N604" s="179"/>
      <c r="O604" s="179"/>
      <c r="P604" s="179"/>
      <c r="Q604" s="196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</row>
    <row r="605">
      <c r="A605" s="179"/>
      <c r="B605" s="179"/>
      <c r="C605" s="179"/>
      <c r="D605" s="189"/>
      <c r="E605" s="199"/>
      <c r="F605" s="199"/>
      <c r="G605" s="199"/>
      <c r="H605" s="199"/>
      <c r="I605" s="196"/>
      <c r="J605" s="205"/>
      <c r="K605" s="189"/>
      <c r="L605" s="199"/>
      <c r="M605" s="179"/>
      <c r="N605" s="179"/>
      <c r="O605" s="179"/>
      <c r="P605" s="179"/>
      <c r="Q605" s="196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</row>
    <row r="606">
      <c r="A606" s="179"/>
      <c r="B606" s="179"/>
      <c r="C606" s="179"/>
      <c r="D606" s="189"/>
      <c r="E606" s="199"/>
      <c r="F606" s="199"/>
      <c r="G606" s="199"/>
      <c r="H606" s="199"/>
      <c r="I606" s="196"/>
      <c r="J606" s="205"/>
      <c r="K606" s="189"/>
      <c r="L606" s="199"/>
      <c r="M606" s="179"/>
      <c r="N606" s="179"/>
      <c r="O606" s="179"/>
      <c r="P606" s="179"/>
      <c r="Q606" s="196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</row>
    <row r="607">
      <c r="A607" s="179"/>
      <c r="B607" s="179"/>
      <c r="C607" s="179"/>
      <c r="D607" s="189"/>
      <c r="E607" s="199"/>
      <c r="F607" s="199"/>
      <c r="G607" s="199"/>
      <c r="H607" s="199"/>
      <c r="I607" s="196"/>
      <c r="J607" s="205"/>
      <c r="K607" s="189"/>
      <c r="L607" s="199"/>
      <c r="M607" s="179"/>
      <c r="N607" s="179"/>
      <c r="O607" s="179"/>
      <c r="P607" s="179"/>
      <c r="Q607" s="196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</row>
    <row r="608">
      <c r="A608" s="179"/>
      <c r="B608" s="179"/>
      <c r="C608" s="179"/>
      <c r="D608" s="189"/>
      <c r="E608" s="199"/>
      <c r="F608" s="199"/>
      <c r="G608" s="199"/>
      <c r="H608" s="199"/>
      <c r="I608" s="196"/>
      <c r="J608" s="205"/>
      <c r="K608" s="189"/>
      <c r="L608" s="199"/>
      <c r="M608" s="179"/>
      <c r="N608" s="179"/>
      <c r="O608" s="179"/>
      <c r="P608" s="179"/>
      <c r="Q608" s="196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</row>
    <row r="609">
      <c r="A609" s="179"/>
      <c r="B609" s="179"/>
      <c r="C609" s="179"/>
      <c r="D609" s="189"/>
      <c r="E609" s="199"/>
      <c r="F609" s="199"/>
      <c r="G609" s="199"/>
      <c r="H609" s="199"/>
      <c r="I609" s="196"/>
      <c r="J609" s="205"/>
      <c r="K609" s="189"/>
      <c r="L609" s="199"/>
      <c r="M609" s="179"/>
      <c r="N609" s="179"/>
      <c r="O609" s="179"/>
      <c r="P609" s="179"/>
      <c r="Q609" s="196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</row>
    <row r="610">
      <c r="A610" s="179"/>
      <c r="B610" s="179"/>
      <c r="C610" s="179"/>
      <c r="D610" s="189"/>
      <c r="E610" s="199"/>
      <c r="F610" s="199"/>
      <c r="G610" s="199"/>
      <c r="H610" s="199"/>
      <c r="I610" s="196"/>
      <c r="J610" s="205"/>
      <c r="K610" s="189"/>
      <c r="L610" s="199"/>
      <c r="M610" s="179"/>
      <c r="N610" s="179"/>
      <c r="O610" s="179"/>
      <c r="P610" s="179"/>
      <c r="Q610" s="196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</row>
    <row r="611">
      <c r="A611" s="179"/>
      <c r="B611" s="179"/>
      <c r="C611" s="179"/>
      <c r="D611" s="189"/>
      <c r="E611" s="199"/>
      <c r="F611" s="199"/>
      <c r="G611" s="199"/>
      <c r="H611" s="199"/>
      <c r="I611" s="196"/>
      <c r="J611" s="205"/>
      <c r="K611" s="189"/>
      <c r="L611" s="199"/>
      <c r="M611" s="179"/>
      <c r="N611" s="179"/>
      <c r="O611" s="179"/>
      <c r="P611" s="179"/>
      <c r="Q611" s="196"/>
      <c r="R611" s="179"/>
      <c r="S611" s="179"/>
      <c r="T611" s="179"/>
      <c r="U611" s="179"/>
      <c r="V611" s="179"/>
      <c r="W611" s="179"/>
      <c r="X611" s="179"/>
      <c r="Y611" s="179"/>
      <c r="Z611" s="179"/>
      <c r="AA611" s="179"/>
    </row>
    <row r="612">
      <c r="A612" s="179"/>
      <c r="B612" s="179"/>
      <c r="C612" s="179"/>
      <c r="D612" s="189"/>
      <c r="E612" s="199"/>
      <c r="F612" s="199"/>
      <c r="G612" s="199"/>
      <c r="H612" s="199"/>
      <c r="I612" s="196"/>
      <c r="J612" s="205"/>
      <c r="K612" s="189"/>
      <c r="L612" s="199"/>
      <c r="M612" s="179"/>
      <c r="N612" s="179"/>
      <c r="O612" s="179"/>
      <c r="P612" s="179"/>
      <c r="Q612" s="196"/>
      <c r="R612" s="179"/>
      <c r="S612" s="179"/>
      <c r="T612" s="179"/>
      <c r="U612" s="179"/>
      <c r="V612" s="179"/>
      <c r="W612" s="179"/>
      <c r="X612" s="179"/>
      <c r="Y612" s="179"/>
      <c r="Z612" s="179"/>
      <c r="AA612" s="179"/>
    </row>
    <row r="613">
      <c r="A613" s="179"/>
      <c r="B613" s="179"/>
      <c r="C613" s="179"/>
      <c r="D613" s="189"/>
      <c r="E613" s="199"/>
      <c r="F613" s="199"/>
      <c r="G613" s="199"/>
      <c r="H613" s="199"/>
      <c r="I613" s="196"/>
      <c r="J613" s="205"/>
      <c r="K613" s="189"/>
      <c r="L613" s="199"/>
      <c r="M613" s="179"/>
      <c r="N613" s="179"/>
      <c r="O613" s="179"/>
      <c r="P613" s="179"/>
      <c r="Q613" s="196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</row>
    <row r="614">
      <c r="A614" s="179"/>
      <c r="B614" s="179"/>
      <c r="C614" s="179"/>
      <c r="D614" s="189"/>
      <c r="E614" s="199"/>
      <c r="F614" s="199"/>
      <c r="G614" s="199"/>
      <c r="H614" s="199"/>
      <c r="I614" s="196"/>
      <c r="J614" s="205"/>
      <c r="K614" s="189"/>
      <c r="L614" s="199"/>
      <c r="M614" s="179"/>
      <c r="N614" s="179"/>
      <c r="O614" s="179"/>
      <c r="P614" s="179"/>
      <c r="Q614" s="196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</row>
    <row r="615">
      <c r="A615" s="179"/>
      <c r="B615" s="179"/>
      <c r="C615" s="179"/>
      <c r="D615" s="189"/>
      <c r="E615" s="199"/>
      <c r="F615" s="199"/>
      <c r="G615" s="199"/>
      <c r="H615" s="199"/>
      <c r="I615" s="196"/>
      <c r="J615" s="205"/>
      <c r="K615" s="189"/>
      <c r="L615" s="199"/>
      <c r="M615" s="179"/>
      <c r="N615" s="179"/>
      <c r="O615" s="179"/>
      <c r="P615" s="179"/>
      <c r="Q615" s="196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</row>
    <row r="616">
      <c r="A616" s="179"/>
      <c r="B616" s="179"/>
      <c r="C616" s="179"/>
      <c r="D616" s="189"/>
      <c r="E616" s="199"/>
      <c r="F616" s="199"/>
      <c r="G616" s="199"/>
      <c r="H616" s="199"/>
      <c r="I616" s="196"/>
      <c r="J616" s="205"/>
      <c r="K616" s="189"/>
      <c r="L616" s="199"/>
      <c r="M616" s="179"/>
      <c r="N616" s="179"/>
      <c r="O616" s="179"/>
      <c r="P616" s="179"/>
      <c r="Q616" s="196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</row>
    <row r="617">
      <c r="A617" s="179"/>
      <c r="B617" s="179"/>
      <c r="C617" s="179"/>
      <c r="D617" s="189"/>
      <c r="E617" s="199"/>
      <c r="F617" s="199"/>
      <c r="G617" s="199"/>
      <c r="H617" s="199"/>
      <c r="I617" s="196"/>
      <c r="J617" s="205"/>
      <c r="K617" s="189"/>
      <c r="L617" s="199"/>
      <c r="M617" s="179"/>
      <c r="N617" s="179"/>
      <c r="O617" s="179"/>
      <c r="P617" s="179"/>
      <c r="Q617" s="196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</row>
    <row r="618">
      <c r="A618" s="179"/>
      <c r="B618" s="179"/>
      <c r="C618" s="179"/>
      <c r="D618" s="189"/>
      <c r="E618" s="199"/>
      <c r="F618" s="199"/>
      <c r="G618" s="199"/>
      <c r="H618" s="199"/>
      <c r="I618" s="196"/>
      <c r="J618" s="205"/>
      <c r="K618" s="189"/>
      <c r="L618" s="199"/>
      <c r="M618" s="179"/>
      <c r="N618" s="179"/>
      <c r="O618" s="179"/>
      <c r="P618" s="179"/>
      <c r="Q618" s="196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</row>
    <row r="619">
      <c r="A619" s="179"/>
      <c r="B619" s="179"/>
      <c r="C619" s="179"/>
      <c r="D619" s="189"/>
      <c r="E619" s="199"/>
      <c r="F619" s="199"/>
      <c r="G619" s="199"/>
      <c r="H619" s="199"/>
      <c r="I619" s="196"/>
      <c r="J619" s="205"/>
      <c r="K619" s="189"/>
      <c r="L619" s="199"/>
      <c r="M619" s="179"/>
      <c r="N619" s="179"/>
      <c r="O619" s="179"/>
      <c r="P619" s="179"/>
      <c r="Q619" s="196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</row>
    <row r="620">
      <c r="A620" s="179"/>
      <c r="B620" s="179"/>
      <c r="C620" s="179"/>
      <c r="D620" s="189"/>
      <c r="E620" s="199"/>
      <c r="F620" s="199"/>
      <c r="G620" s="199"/>
      <c r="H620" s="199"/>
      <c r="I620" s="196"/>
      <c r="J620" s="205"/>
      <c r="K620" s="189"/>
      <c r="L620" s="199"/>
      <c r="M620" s="179"/>
      <c r="N620" s="179"/>
      <c r="O620" s="179"/>
      <c r="P620" s="179"/>
      <c r="Q620" s="196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</row>
    <row r="621">
      <c r="A621" s="179"/>
      <c r="B621" s="179"/>
      <c r="C621" s="179"/>
      <c r="D621" s="189"/>
      <c r="E621" s="199"/>
      <c r="F621" s="199"/>
      <c r="G621" s="199"/>
      <c r="H621" s="199"/>
      <c r="I621" s="196"/>
      <c r="J621" s="205"/>
      <c r="K621" s="189"/>
      <c r="L621" s="199"/>
      <c r="M621" s="179"/>
      <c r="N621" s="179"/>
      <c r="O621" s="179"/>
      <c r="P621" s="179"/>
      <c r="Q621" s="196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</row>
    <row r="622">
      <c r="A622" s="179"/>
      <c r="B622" s="179"/>
      <c r="C622" s="179"/>
      <c r="D622" s="189"/>
      <c r="E622" s="199"/>
      <c r="F622" s="199"/>
      <c r="G622" s="199"/>
      <c r="H622" s="199"/>
      <c r="I622" s="196"/>
      <c r="J622" s="205"/>
      <c r="K622" s="189"/>
      <c r="L622" s="199"/>
      <c r="M622" s="179"/>
      <c r="N622" s="179"/>
      <c r="O622" s="179"/>
      <c r="P622" s="179"/>
      <c r="Q622" s="196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</row>
    <row r="623">
      <c r="A623" s="179"/>
      <c r="B623" s="179"/>
      <c r="C623" s="179"/>
      <c r="D623" s="189"/>
      <c r="E623" s="199"/>
      <c r="F623" s="199"/>
      <c r="G623" s="199"/>
      <c r="H623" s="199"/>
      <c r="I623" s="196"/>
      <c r="J623" s="205"/>
      <c r="K623" s="189"/>
      <c r="L623" s="199"/>
      <c r="M623" s="179"/>
      <c r="N623" s="179"/>
      <c r="O623" s="179"/>
      <c r="P623" s="179"/>
      <c r="Q623" s="196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</row>
    <row r="624">
      <c r="A624" s="179"/>
      <c r="B624" s="179"/>
      <c r="C624" s="179"/>
      <c r="D624" s="189"/>
      <c r="E624" s="199"/>
      <c r="F624" s="199"/>
      <c r="G624" s="199"/>
      <c r="H624" s="199"/>
      <c r="I624" s="196"/>
      <c r="J624" s="205"/>
      <c r="K624" s="189"/>
      <c r="L624" s="199"/>
      <c r="M624" s="179"/>
      <c r="N624" s="179"/>
      <c r="O624" s="179"/>
      <c r="P624" s="179"/>
      <c r="Q624" s="196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</row>
    <row r="625">
      <c r="A625" s="179"/>
      <c r="B625" s="179"/>
      <c r="C625" s="179"/>
      <c r="D625" s="189"/>
      <c r="E625" s="199"/>
      <c r="F625" s="199"/>
      <c r="G625" s="199"/>
      <c r="H625" s="199"/>
      <c r="I625" s="196"/>
      <c r="J625" s="205"/>
      <c r="K625" s="189"/>
      <c r="L625" s="199"/>
      <c r="M625" s="179"/>
      <c r="N625" s="179"/>
      <c r="O625" s="179"/>
      <c r="P625" s="179"/>
      <c r="Q625" s="196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</row>
    <row r="626">
      <c r="A626" s="179"/>
      <c r="B626" s="179"/>
      <c r="C626" s="179"/>
      <c r="D626" s="189"/>
      <c r="E626" s="199"/>
      <c r="F626" s="199"/>
      <c r="G626" s="199"/>
      <c r="H626" s="199"/>
      <c r="I626" s="196"/>
      <c r="J626" s="205"/>
      <c r="K626" s="189"/>
      <c r="L626" s="199"/>
      <c r="M626" s="179"/>
      <c r="N626" s="179"/>
      <c r="O626" s="179"/>
      <c r="P626" s="179"/>
      <c r="Q626" s="196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</row>
    <row r="627">
      <c r="A627" s="179"/>
      <c r="B627" s="179"/>
      <c r="C627" s="179"/>
      <c r="D627" s="189"/>
      <c r="E627" s="199"/>
      <c r="F627" s="199"/>
      <c r="G627" s="199"/>
      <c r="H627" s="199"/>
      <c r="I627" s="196"/>
      <c r="J627" s="205"/>
      <c r="K627" s="189"/>
      <c r="L627" s="199"/>
      <c r="M627" s="179"/>
      <c r="N627" s="179"/>
      <c r="O627" s="179"/>
      <c r="P627" s="179"/>
      <c r="Q627" s="196"/>
      <c r="R627" s="179"/>
      <c r="S627" s="179"/>
      <c r="T627" s="179"/>
      <c r="U627" s="179"/>
      <c r="V627" s="179"/>
      <c r="W627" s="179"/>
      <c r="X627" s="179"/>
      <c r="Y627" s="179"/>
      <c r="Z627" s="179"/>
      <c r="AA627" s="179"/>
    </row>
    <row r="628">
      <c r="A628" s="179"/>
      <c r="B628" s="179"/>
      <c r="C628" s="179"/>
      <c r="D628" s="189"/>
      <c r="E628" s="199"/>
      <c r="F628" s="199"/>
      <c r="G628" s="199"/>
      <c r="H628" s="199"/>
      <c r="I628" s="196"/>
      <c r="J628" s="205"/>
      <c r="K628" s="189"/>
      <c r="L628" s="199"/>
      <c r="M628" s="179"/>
      <c r="N628" s="179"/>
      <c r="O628" s="179"/>
      <c r="P628" s="179"/>
      <c r="Q628" s="196"/>
      <c r="R628" s="179"/>
      <c r="S628" s="179"/>
      <c r="T628" s="179"/>
      <c r="U628" s="179"/>
      <c r="V628" s="179"/>
      <c r="W628" s="179"/>
      <c r="X628" s="179"/>
      <c r="Y628" s="179"/>
      <c r="Z628" s="179"/>
      <c r="AA628" s="179"/>
    </row>
    <row r="629">
      <c r="A629" s="179"/>
      <c r="B629" s="179"/>
      <c r="C629" s="179"/>
      <c r="D629" s="189"/>
      <c r="E629" s="199"/>
      <c r="F629" s="199"/>
      <c r="G629" s="199"/>
      <c r="H629" s="199"/>
      <c r="I629" s="196"/>
      <c r="J629" s="205"/>
      <c r="K629" s="189"/>
      <c r="L629" s="199"/>
      <c r="M629" s="179"/>
      <c r="N629" s="179"/>
      <c r="O629" s="179"/>
      <c r="P629" s="179"/>
      <c r="Q629" s="196"/>
      <c r="R629" s="179"/>
      <c r="S629" s="179"/>
      <c r="T629" s="179"/>
      <c r="U629" s="179"/>
      <c r="V629" s="179"/>
      <c r="W629" s="179"/>
      <c r="X629" s="179"/>
      <c r="Y629" s="179"/>
      <c r="Z629" s="179"/>
      <c r="AA629" s="179"/>
    </row>
    <row r="630">
      <c r="A630" s="179"/>
      <c r="B630" s="179"/>
      <c r="C630" s="179"/>
      <c r="D630" s="189"/>
      <c r="E630" s="199"/>
      <c r="F630" s="199"/>
      <c r="G630" s="199"/>
      <c r="H630" s="199"/>
      <c r="I630" s="196"/>
      <c r="J630" s="205"/>
      <c r="K630" s="189"/>
      <c r="L630" s="199"/>
      <c r="M630" s="179"/>
      <c r="N630" s="179"/>
      <c r="O630" s="179"/>
      <c r="P630" s="179"/>
      <c r="Q630" s="196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</row>
    <row r="631">
      <c r="A631" s="179"/>
      <c r="B631" s="179"/>
      <c r="C631" s="179"/>
      <c r="D631" s="189"/>
      <c r="E631" s="199"/>
      <c r="F631" s="199"/>
      <c r="G631" s="199"/>
      <c r="H631" s="199"/>
      <c r="I631" s="196"/>
      <c r="J631" s="205"/>
      <c r="K631" s="189"/>
      <c r="L631" s="199"/>
      <c r="M631" s="179"/>
      <c r="N631" s="179"/>
      <c r="O631" s="179"/>
      <c r="P631" s="179"/>
      <c r="Q631" s="196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</row>
    <row r="632">
      <c r="A632" s="179"/>
      <c r="B632" s="179"/>
      <c r="C632" s="179"/>
      <c r="D632" s="189"/>
      <c r="E632" s="199"/>
      <c r="F632" s="199"/>
      <c r="G632" s="199"/>
      <c r="H632" s="199"/>
      <c r="I632" s="196"/>
      <c r="J632" s="205"/>
      <c r="K632" s="189"/>
      <c r="L632" s="199"/>
      <c r="M632" s="179"/>
      <c r="N632" s="179"/>
      <c r="O632" s="179"/>
      <c r="P632" s="179"/>
      <c r="Q632" s="196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</row>
    <row r="633">
      <c r="A633" s="179"/>
      <c r="B633" s="179"/>
      <c r="C633" s="179"/>
      <c r="D633" s="189"/>
      <c r="E633" s="199"/>
      <c r="F633" s="199"/>
      <c r="G633" s="199"/>
      <c r="H633" s="199"/>
      <c r="I633" s="196"/>
      <c r="J633" s="205"/>
      <c r="K633" s="189"/>
      <c r="L633" s="199"/>
      <c r="M633" s="179"/>
      <c r="N633" s="179"/>
      <c r="O633" s="179"/>
      <c r="P633" s="179"/>
      <c r="Q633" s="196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</row>
    <row r="634">
      <c r="A634" s="179"/>
      <c r="B634" s="179"/>
      <c r="C634" s="179"/>
      <c r="D634" s="189"/>
      <c r="E634" s="199"/>
      <c r="F634" s="199"/>
      <c r="G634" s="199"/>
      <c r="H634" s="199"/>
      <c r="I634" s="196"/>
      <c r="J634" s="205"/>
      <c r="K634" s="189"/>
      <c r="L634" s="199"/>
      <c r="M634" s="179"/>
      <c r="N634" s="179"/>
      <c r="O634" s="179"/>
      <c r="P634" s="179"/>
      <c r="Q634" s="196"/>
      <c r="R634" s="179"/>
      <c r="S634" s="179"/>
      <c r="T634" s="179"/>
      <c r="U634" s="179"/>
      <c r="V634" s="179"/>
      <c r="W634" s="179"/>
      <c r="X634" s="179"/>
      <c r="Y634" s="179"/>
      <c r="Z634" s="179"/>
      <c r="AA634" s="179"/>
    </row>
    <row r="635">
      <c r="A635" s="179"/>
      <c r="B635" s="179"/>
      <c r="C635" s="179"/>
      <c r="D635" s="189"/>
      <c r="E635" s="199"/>
      <c r="F635" s="199"/>
      <c r="G635" s="199"/>
      <c r="H635" s="199"/>
      <c r="I635" s="196"/>
      <c r="J635" s="205"/>
      <c r="K635" s="189"/>
      <c r="L635" s="199"/>
      <c r="M635" s="179"/>
      <c r="N635" s="179"/>
      <c r="O635" s="179"/>
      <c r="P635" s="179"/>
      <c r="Q635" s="196"/>
      <c r="R635" s="179"/>
      <c r="S635" s="179"/>
      <c r="T635" s="179"/>
      <c r="U635" s="179"/>
      <c r="V635" s="179"/>
      <c r="W635" s="179"/>
      <c r="X635" s="179"/>
      <c r="Y635" s="179"/>
      <c r="Z635" s="179"/>
      <c r="AA635" s="179"/>
    </row>
    <row r="636">
      <c r="A636" s="179"/>
      <c r="B636" s="179"/>
      <c r="C636" s="179"/>
      <c r="D636" s="189"/>
      <c r="E636" s="199"/>
      <c r="F636" s="199"/>
      <c r="G636" s="199"/>
      <c r="H636" s="199"/>
      <c r="I636" s="196"/>
      <c r="J636" s="205"/>
      <c r="K636" s="189"/>
      <c r="L636" s="199"/>
      <c r="M636" s="179"/>
      <c r="N636" s="179"/>
      <c r="O636" s="179"/>
      <c r="P636" s="179"/>
      <c r="Q636" s="196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</row>
    <row r="637">
      <c r="A637" s="179"/>
      <c r="B637" s="179"/>
      <c r="C637" s="179"/>
      <c r="D637" s="189"/>
      <c r="E637" s="199"/>
      <c r="F637" s="199"/>
      <c r="G637" s="199"/>
      <c r="H637" s="199"/>
      <c r="I637" s="196"/>
      <c r="J637" s="205"/>
      <c r="K637" s="189"/>
      <c r="L637" s="199"/>
      <c r="M637" s="179"/>
      <c r="N637" s="179"/>
      <c r="O637" s="179"/>
      <c r="P637" s="179"/>
      <c r="Q637" s="196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</row>
    <row r="638">
      <c r="A638" s="179"/>
      <c r="B638" s="179"/>
      <c r="C638" s="179"/>
      <c r="D638" s="189"/>
      <c r="E638" s="199"/>
      <c r="F638" s="199"/>
      <c r="G638" s="199"/>
      <c r="H638" s="199"/>
      <c r="I638" s="196"/>
      <c r="J638" s="205"/>
      <c r="K638" s="189"/>
      <c r="L638" s="199"/>
      <c r="M638" s="179"/>
      <c r="N638" s="179"/>
      <c r="O638" s="179"/>
      <c r="P638" s="179"/>
      <c r="Q638" s="196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</row>
    <row r="639">
      <c r="A639" s="179"/>
      <c r="B639" s="179"/>
      <c r="C639" s="179"/>
      <c r="D639" s="189"/>
      <c r="E639" s="199"/>
      <c r="F639" s="199"/>
      <c r="G639" s="199"/>
      <c r="H639" s="199"/>
      <c r="I639" s="196"/>
      <c r="J639" s="205"/>
      <c r="K639" s="189"/>
      <c r="L639" s="199"/>
      <c r="M639" s="179"/>
      <c r="N639" s="179"/>
      <c r="O639" s="179"/>
      <c r="P639" s="179"/>
      <c r="Q639" s="196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</row>
    <row r="640">
      <c r="A640" s="179"/>
      <c r="B640" s="179"/>
      <c r="C640" s="179"/>
      <c r="D640" s="189"/>
      <c r="E640" s="199"/>
      <c r="F640" s="199"/>
      <c r="G640" s="199"/>
      <c r="H640" s="199"/>
      <c r="I640" s="196"/>
      <c r="J640" s="205"/>
      <c r="K640" s="189"/>
      <c r="L640" s="199"/>
      <c r="M640" s="179"/>
      <c r="N640" s="179"/>
      <c r="O640" s="179"/>
      <c r="P640" s="179"/>
      <c r="Q640" s="196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</row>
    <row r="641">
      <c r="A641" s="179"/>
      <c r="B641" s="179"/>
      <c r="C641" s="179"/>
      <c r="D641" s="189"/>
      <c r="E641" s="199"/>
      <c r="F641" s="199"/>
      <c r="G641" s="199"/>
      <c r="H641" s="199"/>
      <c r="I641" s="196"/>
      <c r="J641" s="205"/>
      <c r="K641" s="189"/>
      <c r="L641" s="199"/>
      <c r="M641" s="179"/>
      <c r="N641" s="179"/>
      <c r="O641" s="179"/>
      <c r="P641" s="179"/>
      <c r="Q641" s="196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</row>
    <row r="642">
      <c r="A642" s="179"/>
      <c r="B642" s="179"/>
      <c r="C642" s="179"/>
      <c r="D642" s="189"/>
      <c r="E642" s="199"/>
      <c r="F642" s="199"/>
      <c r="G642" s="199"/>
      <c r="H642" s="199"/>
      <c r="I642" s="196"/>
      <c r="J642" s="205"/>
      <c r="K642" s="189"/>
      <c r="L642" s="199"/>
      <c r="M642" s="179"/>
      <c r="N642" s="179"/>
      <c r="O642" s="179"/>
      <c r="P642" s="179"/>
      <c r="Q642" s="196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</row>
    <row r="643">
      <c r="A643" s="179"/>
      <c r="B643" s="179"/>
      <c r="C643" s="179"/>
      <c r="D643" s="189"/>
      <c r="E643" s="199"/>
      <c r="F643" s="199"/>
      <c r="G643" s="199"/>
      <c r="H643" s="199"/>
      <c r="I643" s="196"/>
      <c r="J643" s="205"/>
      <c r="K643" s="189"/>
      <c r="L643" s="199"/>
      <c r="M643" s="179"/>
      <c r="N643" s="179"/>
      <c r="O643" s="179"/>
      <c r="P643" s="179"/>
      <c r="Q643" s="196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</row>
    <row r="644">
      <c r="A644" s="179"/>
      <c r="B644" s="179"/>
      <c r="C644" s="179"/>
      <c r="D644" s="189"/>
      <c r="E644" s="199"/>
      <c r="F644" s="199"/>
      <c r="G644" s="199"/>
      <c r="H644" s="199"/>
      <c r="I644" s="196"/>
      <c r="J644" s="205"/>
      <c r="K644" s="189"/>
      <c r="L644" s="199"/>
      <c r="M644" s="179"/>
      <c r="N644" s="179"/>
      <c r="O644" s="179"/>
      <c r="P644" s="179"/>
      <c r="Q644" s="196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</row>
    <row r="645">
      <c r="A645" s="179"/>
      <c r="B645" s="179"/>
      <c r="C645" s="179"/>
      <c r="D645" s="189"/>
      <c r="E645" s="199"/>
      <c r="F645" s="199"/>
      <c r="G645" s="199"/>
      <c r="H645" s="199"/>
      <c r="I645" s="196"/>
      <c r="J645" s="205"/>
      <c r="K645" s="189"/>
      <c r="L645" s="199"/>
      <c r="M645" s="179"/>
      <c r="N645" s="179"/>
      <c r="O645" s="179"/>
      <c r="P645" s="179"/>
      <c r="Q645" s="196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</row>
    <row r="646">
      <c r="A646" s="179"/>
      <c r="B646" s="179"/>
      <c r="C646" s="179"/>
      <c r="D646" s="189"/>
      <c r="E646" s="199"/>
      <c r="F646" s="199"/>
      <c r="G646" s="199"/>
      <c r="H646" s="199"/>
      <c r="I646" s="196"/>
      <c r="J646" s="205"/>
      <c r="K646" s="189"/>
      <c r="L646" s="199"/>
      <c r="M646" s="179"/>
      <c r="N646" s="179"/>
      <c r="O646" s="179"/>
      <c r="P646" s="179"/>
      <c r="Q646" s="196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</row>
    <row r="647">
      <c r="A647" s="179"/>
      <c r="B647" s="179"/>
      <c r="C647" s="179"/>
      <c r="D647" s="189"/>
      <c r="E647" s="199"/>
      <c r="F647" s="199"/>
      <c r="G647" s="199"/>
      <c r="H647" s="199"/>
      <c r="I647" s="196"/>
      <c r="J647" s="205"/>
      <c r="K647" s="189"/>
      <c r="L647" s="199"/>
      <c r="M647" s="179"/>
      <c r="N647" s="179"/>
      <c r="O647" s="179"/>
      <c r="P647" s="179"/>
      <c r="Q647" s="196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</row>
    <row r="648">
      <c r="A648" s="179"/>
      <c r="B648" s="179"/>
      <c r="C648" s="179"/>
      <c r="D648" s="189"/>
      <c r="E648" s="199"/>
      <c r="F648" s="199"/>
      <c r="G648" s="199"/>
      <c r="H648" s="199"/>
      <c r="I648" s="196"/>
      <c r="J648" s="205"/>
      <c r="K648" s="189"/>
      <c r="L648" s="199"/>
      <c r="M648" s="179"/>
      <c r="N648" s="179"/>
      <c r="O648" s="179"/>
      <c r="P648" s="179"/>
      <c r="Q648" s="196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</row>
    <row r="649">
      <c r="A649" s="179"/>
      <c r="B649" s="179"/>
      <c r="C649" s="179"/>
      <c r="D649" s="189"/>
      <c r="E649" s="199"/>
      <c r="F649" s="199"/>
      <c r="G649" s="199"/>
      <c r="H649" s="199"/>
      <c r="I649" s="196"/>
      <c r="J649" s="205"/>
      <c r="K649" s="189"/>
      <c r="L649" s="199"/>
      <c r="M649" s="179"/>
      <c r="N649" s="179"/>
      <c r="O649" s="179"/>
      <c r="P649" s="179"/>
      <c r="Q649" s="196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</row>
    <row r="650">
      <c r="A650" s="179"/>
      <c r="B650" s="179"/>
      <c r="C650" s="179"/>
      <c r="D650" s="189"/>
      <c r="E650" s="199"/>
      <c r="F650" s="199"/>
      <c r="G650" s="199"/>
      <c r="H650" s="199"/>
      <c r="I650" s="196"/>
      <c r="J650" s="205"/>
      <c r="K650" s="189"/>
      <c r="L650" s="199"/>
      <c r="M650" s="179"/>
      <c r="N650" s="179"/>
      <c r="O650" s="179"/>
      <c r="P650" s="179"/>
      <c r="Q650" s="196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</row>
    <row r="651">
      <c r="A651" s="179"/>
      <c r="B651" s="179"/>
      <c r="C651" s="179"/>
      <c r="D651" s="189"/>
      <c r="E651" s="199"/>
      <c r="F651" s="199"/>
      <c r="G651" s="199"/>
      <c r="H651" s="199"/>
      <c r="I651" s="196"/>
      <c r="J651" s="205"/>
      <c r="K651" s="189"/>
      <c r="L651" s="199"/>
      <c r="M651" s="179"/>
      <c r="N651" s="179"/>
      <c r="O651" s="179"/>
      <c r="P651" s="179"/>
      <c r="Q651" s="196"/>
      <c r="R651" s="179"/>
      <c r="S651" s="179"/>
      <c r="T651" s="179"/>
      <c r="U651" s="179"/>
      <c r="V651" s="179"/>
      <c r="W651" s="179"/>
      <c r="X651" s="179"/>
      <c r="Y651" s="179"/>
      <c r="Z651" s="179"/>
      <c r="AA651" s="179"/>
    </row>
    <row r="652">
      <c r="A652" s="179"/>
      <c r="B652" s="179"/>
      <c r="C652" s="179"/>
      <c r="D652" s="189"/>
      <c r="E652" s="199"/>
      <c r="F652" s="199"/>
      <c r="G652" s="199"/>
      <c r="H652" s="199"/>
      <c r="I652" s="196"/>
      <c r="J652" s="205"/>
      <c r="K652" s="189"/>
      <c r="L652" s="199"/>
      <c r="M652" s="179"/>
      <c r="N652" s="179"/>
      <c r="O652" s="179"/>
      <c r="P652" s="179"/>
      <c r="Q652" s="196"/>
      <c r="R652" s="179"/>
      <c r="S652" s="179"/>
      <c r="T652" s="179"/>
      <c r="U652" s="179"/>
      <c r="V652" s="179"/>
      <c r="W652" s="179"/>
      <c r="X652" s="179"/>
      <c r="Y652" s="179"/>
      <c r="Z652" s="179"/>
      <c r="AA652" s="179"/>
    </row>
    <row r="653">
      <c r="A653" s="179"/>
      <c r="B653" s="179"/>
      <c r="C653" s="179"/>
      <c r="D653" s="189"/>
      <c r="E653" s="199"/>
      <c r="F653" s="199"/>
      <c r="G653" s="199"/>
      <c r="H653" s="199"/>
      <c r="I653" s="196"/>
      <c r="J653" s="205"/>
      <c r="K653" s="189"/>
      <c r="L653" s="199"/>
      <c r="M653" s="179"/>
      <c r="N653" s="179"/>
      <c r="O653" s="179"/>
      <c r="P653" s="179"/>
      <c r="Q653" s="196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</row>
    <row r="654">
      <c r="A654" s="179"/>
      <c r="B654" s="179"/>
      <c r="C654" s="179"/>
      <c r="D654" s="189"/>
      <c r="E654" s="199"/>
      <c r="F654" s="199"/>
      <c r="G654" s="199"/>
      <c r="H654" s="199"/>
      <c r="I654" s="196"/>
      <c r="J654" s="205"/>
      <c r="K654" s="189"/>
      <c r="L654" s="199"/>
      <c r="M654" s="179"/>
      <c r="N654" s="179"/>
      <c r="O654" s="179"/>
      <c r="P654" s="179"/>
      <c r="Q654" s="196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</row>
    <row r="655">
      <c r="A655" s="179"/>
      <c r="B655" s="179"/>
      <c r="C655" s="179"/>
      <c r="D655" s="189"/>
      <c r="E655" s="199"/>
      <c r="F655" s="199"/>
      <c r="G655" s="199"/>
      <c r="H655" s="199"/>
      <c r="I655" s="196"/>
      <c r="J655" s="205"/>
      <c r="K655" s="189"/>
      <c r="L655" s="199"/>
      <c r="M655" s="179"/>
      <c r="N655" s="179"/>
      <c r="O655" s="179"/>
      <c r="P655" s="179"/>
      <c r="Q655" s="196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</row>
    <row r="656">
      <c r="A656" s="179"/>
      <c r="B656" s="179"/>
      <c r="C656" s="179"/>
      <c r="D656" s="189"/>
      <c r="E656" s="199"/>
      <c r="F656" s="199"/>
      <c r="G656" s="199"/>
      <c r="H656" s="199"/>
      <c r="I656" s="196"/>
      <c r="J656" s="205"/>
      <c r="K656" s="189"/>
      <c r="L656" s="199"/>
      <c r="M656" s="179"/>
      <c r="N656" s="179"/>
      <c r="O656" s="179"/>
      <c r="P656" s="179"/>
      <c r="Q656" s="196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</row>
    <row r="657">
      <c r="A657" s="179"/>
      <c r="B657" s="179"/>
      <c r="C657" s="179"/>
      <c r="D657" s="189"/>
      <c r="E657" s="199"/>
      <c r="F657" s="199"/>
      <c r="G657" s="199"/>
      <c r="H657" s="199"/>
      <c r="I657" s="196"/>
      <c r="J657" s="205"/>
      <c r="K657" s="189"/>
      <c r="L657" s="199"/>
      <c r="M657" s="179"/>
      <c r="N657" s="179"/>
      <c r="O657" s="179"/>
      <c r="P657" s="179"/>
      <c r="Q657" s="196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</row>
    <row r="658">
      <c r="A658" s="179"/>
      <c r="B658" s="179"/>
      <c r="C658" s="179"/>
      <c r="D658" s="189"/>
      <c r="E658" s="199"/>
      <c r="F658" s="199"/>
      <c r="G658" s="199"/>
      <c r="H658" s="199"/>
      <c r="I658" s="196"/>
      <c r="J658" s="205"/>
      <c r="K658" s="189"/>
      <c r="L658" s="199"/>
      <c r="M658" s="179"/>
      <c r="N658" s="179"/>
      <c r="O658" s="179"/>
      <c r="P658" s="179"/>
      <c r="Q658" s="196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</row>
    <row r="659">
      <c r="A659" s="179"/>
      <c r="B659" s="179"/>
      <c r="C659" s="179"/>
      <c r="D659" s="189"/>
      <c r="E659" s="199"/>
      <c r="F659" s="199"/>
      <c r="G659" s="199"/>
      <c r="H659" s="199"/>
      <c r="I659" s="196"/>
      <c r="J659" s="205"/>
      <c r="K659" s="189"/>
      <c r="L659" s="199"/>
      <c r="M659" s="179"/>
      <c r="N659" s="179"/>
      <c r="O659" s="179"/>
      <c r="P659" s="179"/>
      <c r="Q659" s="196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</row>
    <row r="660">
      <c r="A660" s="179"/>
      <c r="B660" s="179"/>
      <c r="C660" s="179"/>
      <c r="D660" s="189"/>
      <c r="E660" s="199"/>
      <c r="F660" s="199"/>
      <c r="G660" s="199"/>
      <c r="H660" s="199"/>
      <c r="I660" s="196"/>
      <c r="J660" s="205"/>
      <c r="K660" s="189"/>
      <c r="L660" s="199"/>
      <c r="M660" s="179"/>
      <c r="N660" s="179"/>
      <c r="O660" s="179"/>
      <c r="P660" s="179"/>
      <c r="Q660" s="196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</row>
    <row r="661">
      <c r="A661" s="179"/>
      <c r="B661" s="179"/>
      <c r="C661" s="179"/>
      <c r="D661" s="189"/>
      <c r="E661" s="199"/>
      <c r="F661" s="199"/>
      <c r="G661" s="199"/>
      <c r="H661" s="199"/>
      <c r="I661" s="196"/>
      <c r="J661" s="205"/>
      <c r="K661" s="189"/>
      <c r="L661" s="199"/>
      <c r="M661" s="179"/>
      <c r="N661" s="179"/>
      <c r="O661" s="179"/>
      <c r="P661" s="179"/>
      <c r="Q661" s="196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</row>
    <row r="662">
      <c r="A662" s="179"/>
      <c r="B662" s="179"/>
      <c r="C662" s="179"/>
      <c r="D662" s="189"/>
      <c r="E662" s="199"/>
      <c r="F662" s="199"/>
      <c r="G662" s="199"/>
      <c r="H662" s="199"/>
      <c r="I662" s="196"/>
      <c r="J662" s="205"/>
      <c r="K662" s="189"/>
      <c r="L662" s="199"/>
      <c r="M662" s="179"/>
      <c r="N662" s="179"/>
      <c r="O662" s="179"/>
      <c r="P662" s="179"/>
      <c r="Q662" s="196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</row>
    <row r="663">
      <c r="A663" s="179"/>
      <c r="B663" s="179"/>
      <c r="C663" s="179"/>
      <c r="D663" s="189"/>
      <c r="E663" s="199"/>
      <c r="F663" s="199"/>
      <c r="G663" s="199"/>
      <c r="H663" s="199"/>
      <c r="I663" s="196"/>
      <c r="J663" s="205"/>
      <c r="K663" s="189"/>
      <c r="L663" s="199"/>
      <c r="M663" s="179"/>
      <c r="N663" s="179"/>
      <c r="O663" s="179"/>
      <c r="P663" s="179"/>
      <c r="Q663" s="196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</row>
    <row r="664">
      <c r="A664" s="179"/>
      <c r="B664" s="179"/>
      <c r="C664" s="179"/>
      <c r="D664" s="189"/>
      <c r="E664" s="199"/>
      <c r="F664" s="199"/>
      <c r="G664" s="199"/>
      <c r="H664" s="199"/>
      <c r="I664" s="196"/>
      <c r="J664" s="205"/>
      <c r="K664" s="189"/>
      <c r="L664" s="199"/>
      <c r="M664" s="179"/>
      <c r="N664" s="179"/>
      <c r="O664" s="179"/>
      <c r="P664" s="179"/>
      <c r="Q664" s="196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</row>
    <row r="665">
      <c r="A665" s="179"/>
      <c r="B665" s="179"/>
      <c r="C665" s="179"/>
      <c r="D665" s="189"/>
      <c r="E665" s="199"/>
      <c r="F665" s="199"/>
      <c r="G665" s="199"/>
      <c r="H665" s="199"/>
      <c r="I665" s="196"/>
      <c r="J665" s="205"/>
      <c r="K665" s="189"/>
      <c r="L665" s="199"/>
      <c r="M665" s="179"/>
      <c r="N665" s="179"/>
      <c r="O665" s="179"/>
      <c r="P665" s="179"/>
      <c r="Q665" s="196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</row>
    <row r="666">
      <c r="A666" s="179"/>
      <c r="B666" s="179"/>
      <c r="C666" s="179"/>
      <c r="D666" s="189"/>
      <c r="E666" s="199"/>
      <c r="F666" s="199"/>
      <c r="G666" s="199"/>
      <c r="H666" s="199"/>
      <c r="I666" s="196"/>
      <c r="J666" s="205"/>
      <c r="K666" s="189"/>
      <c r="L666" s="199"/>
      <c r="M666" s="179"/>
      <c r="N666" s="179"/>
      <c r="O666" s="179"/>
      <c r="P666" s="179"/>
      <c r="Q666" s="196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</row>
    <row r="667">
      <c r="A667" s="179"/>
      <c r="B667" s="179"/>
      <c r="C667" s="179"/>
      <c r="D667" s="189"/>
      <c r="E667" s="199"/>
      <c r="F667" s="199"/>
      <c r="G667" s="199"/>
      <c r="H667" s="199"/>
      <c r="I667" s="196"/>
      <c r="J667" s="205"/>
      <c r="K667" s="189"/>
      <c r="L667" s="199"/>
      <c r="M667" s="179"/>
      <c r="N667" s="179"/>
      <c r="O667" s="179"/>
      <c r="P667" s="179"/>
      <c r="Q667" s="196"/>
      <c r="R667" s="179"/>
      <c r="S667" s="179"/>
      <c r="T667" s="179"/>
      <c r="U667" s="179"/>
      <c r="V667" s="179"/>
      <c r="W667" s="179"/>
      <c r="X667" s="179"/>
      <c r="Y667" s="179"/>
      <c r="Z667" s="179"/>
      <c r="AA667" s="179"/>
    </row>
    <row r="668">
      <c r="A668" s="179"/>
      <c r="B668" s="179"/>
      <c r="C668" s="179"/>
      <c r="D668" s="189"/>
      <c r="E668" s="199"/>
      <c r="F668" s="199"/>
      <c r="G668" s="199"/>
      <c r="H668" s="199"/>
      <c r="I668" s="196"/>
      <c r="J668" s="205"/>
      <c r="K668" s="189"/>
      <c r="L668" s="199"/>
      <c r="M668" s="179"/>
      <c r="N668" s="179"/>
      <c r="O668" s="179"/>
      <c r="P668" s="179"/>
      <c r="Q668" s="196"/>
      <c r="R668" s="179"/>
      <c r="S668" s="179"/>
      <c r="T668" s="179"/>
      <c r="U668" s="179"/>
      <c r="V668" s="179"/>
      <c r="W668" s="179"/>
      <c r="X668" s="179"/>
      <c r="Y668" s="179"/>
      <c r="Z668" s="179"/>
      <c r="AA668" s="179"/>
    </row>
    <row r="669">
      <c r="A669" s="179"/>
      <c r="B669" s="179"/>
      <c r="C669" s="179"/>
      <c r="D669" s="189"/>
      <c r="E669" s="199"/>
      <c r="F669" s="199"/>
      <c r="G669" s="199"/>
      <c r="H669" s="199"/>
      <c r="I669" s="196"/>
      <c r="J669" s="205"/>
      <c r="K669" s="189"/>
      <c r="L669" s="199"/>
      <c r="M669" s="179"/>
      <c r="N669" s="179"/>
      <c r="O669" s="179"/>
      <c r="P669" s="179"/>
      <c r="Q669" s="196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</row>
    <row r="670">
      <c r="A670" s="179"/>
      <c r="B670" s="179"/>
      <c r="C670" s="179"/>
      <c r="D670" s="189"/>
      <c r="E670" s="199"/>
      <c r="F670" s="199"/>
      <c r="G670" s="199"/>
      <c r="H670" s="199"/>
      <c r="I670" s="196"/>
      <c r="J670" s="205"/>
      <c r="K670" s="189"/>
      <c r="L670" s="199"/>
      <c r="M670" s="179"/>
      <c r="N670" s="179"/>
      <c r="O670" s="179"/>
      <c r="P670" s="179"/>
      <c r="Q670" s="196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</row>
    <row r="671">
      <c r="A671" s="179"/>
      <c r="B671" s="179"/>
      <c r="C671" s="179"/>
      <c r="D671" s="189"/>
      <c r="E671" s="199"/>
      <c r="F671" s="199"/>
      <c r="G671" s="199"/>
      <c r="H671" s="199"/>
      <c r="I671" s="196"/>
      <c r="J671" s="205"/>
      <c r="K671" s="189"/>
      <c r="L671" s="199"/>
      <c r="M671" s="179"/>
      <c r="N671" s="179"/>
      <c r="O671" s="179"/>
      <c r="P671" s="179"/>
      <c r="Q671" s="196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</row>
    <row r="672">
      <c r="A672" s="179"/>
      <c r="B672" s="179"/>
      <c r="C672" s="179"/>
      <c r="D672" s="189"/>
      <c r="E672" s="199"/>
      <c r="F672" s="199"/>
      <c r="G672" s="199"/>
      <c r="H672" s="199"/>
      <c r="I672" s="196"/>
      <c r="J672" s="205"/>
      <c r="K672" s="189"/>
      <c r="L672" s="199"/>
      <c r="M672" s="179"/>
      <c r="N672" s="179"/>
      <c r="O672" s="179"/>
      <c r="P672" s="179"/>
      <c r="Q672" s="196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</row>
    <row r="673">
      <c r="A673" s="179"/>
      <c r="B673" s="179"/>
      <c r="C673" s="179"/>
      <c r="D673" s="189"/>
      <c r="E673" s="199"/>
      <c r="F673" s="199"/>
      <c r="G673" s="199"/>
      <c r="H673" s="199"/>
      <c r="I673" s="196"/>
      <c r="J673" s="205"/>
      <c r="K673" s="189"/>
      <c r="L673" s="199"/>
      <c r="M673" s="179"/>
      <c r="N673" s="179"/>
      <c r="O673" s="179"/>
      <c r="P673" s="179"/>
      <c r="Q673" s="196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</row>
    <row r="674">
      <c r="A674" s="179"/>
      <c r="B674" s="179"/>
      <c r="C674" s="179"/>
      <c r="D674" s="189"/>
      <c r="E674" s="199"/>
      <c r="F674" s="199"/>
      <c r="G674" s="199"/>
      <c r="H674" s="199"/>
      <c r="I674" s="196"/>
      <c r="J674" s="205"/>
      <c r="K674" s="189"/>
      <c r="L674" s="199"/>
      <c r="M674" s="179"/>
      <c r="N674" s="179"/>
      <c r="O674" s="179"/>
      <c r="P674" s="179"/>
      <c r="Q674" s="196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</row>
    <row r="675">
      <c r="A675" s="179"/>
      <c r="B675" s="179"/>
      <c r="C675" s="179"/>
      <c r="D675" s="189"/>
      <c r="E675" s="199"/>
      <c r="F675" s="199"/>
      <c r="G675" s="199"/>
      <c r="H675" s="199"/>
      <c r="I675" s="196"/>
      <c r="J675" s="205"/>
      <c r="K675" s="189"/>
      <c r="L675" s="199"/>
      <c r="M675" s="179"/>
      <c r="N675" s="179"/>
      <c r="O675" s="179"/>
      <c r="P675" s="179"/>
      <c r="Q675" s="196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</row>
    <row r="676">
      <c r="A676" s="179"/>
      <c r="B676" s="179"/>
      <c r="C676" s="179"/>
      <c r="D676" s="189"/>
      <c r="E676" s="199"/>
      <c r="F676" s="199"/>
      <c r="G676" s="199"/>
      <c r="H676" s="199"/>
      <c r="I676" s="196"/>
      <c r="J676" s="205"/>
      <c r="K676" s="189"/>
      <c r="L676" s="199"/>
      <c r="M676" s="179"/>
      <c r="N676" s="179"/>
      <c r="O676" s="179"/>
      <c r="P676" s="179"/>
      <c r="Q676" s="196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</row>
    <row r="677">
      <c r="A677" s="179"/>
      <c r="B677" s="179"/>
      <c r="C677" s="179"/>
      <c r="D677" s="189"/>
      <c r="E677" s="199"/>
      <c r="F677" s="199"/>
      <c r="G677" s="199"/>
      <c r="H677" s="199"/>
      <c r="I677" s="196"/>
      <c r="J677" s="205"/>
      <c r="K677" s="189"/>
      <c r="L677" s="199"/>
      <c r="M677" s="179"/>
      <c r="N677" s="179"/>
      <c r="O677" s="179"/>
      <c r="P677" s="179"/>
      <c r="Q677" s="196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</row>
    <row r="678">
      <c r="A678" s="179"/>
      <c r="B678" s="179"/>
      <c r="C678" s="179"/>
      <c r="D678" s="189"/>
      <c r="E678" s="199"/>
      <c r="F678" s="199"/>
      <c r="G678" s="199"/>
      <c r="H678" s="199"/>
      <c r="I678" s="196"/>
      <c r="J678" s="205"/>
      <c r="K678" s="189"/>
      <c r="L678" s="199"/>
      <c r="M678" s="179"/>
      <c r="N678" s="179"/>
      <c r="O678" s="179"/>
      <c r="P678" s="179"/>
      <c r="Q678" s="196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</row>
    <row r="679">
      <c r="A679" s="179"/>
      <c r="B679" s="179"/>
      <c r="C679" s="179"/>
      <c r="D679" s="189"/>
      <c r="E679" s="199"/>
      <c r="F679" s="199"/>
      <c r="G679" s="199"/>
      <c r="H679" s="199"/>
      <c r="I679" s="196"/>
      <c r="J679" s="205"/>
      <c r="K679" s="189"/>
      <c r="L679" s="199"/>
      <c r="M679" s="179"/>
      <c r="N679" s="179"/>
      <c r="O679" s="179"/>
      <c r="P679" s="179"/>
      <c r="Q679" s="196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</row>
    <row r="680">
      <c r="A680" s="179"/>
      <c r="B680" s="179"/>
      <c r="C680" s="179"/>
      <c r="D680" s="189"/>
      <c r="E680" s="199"/>
      <c r="F680" s="199"/>
      <c r="G680" s="199"/>
      <c r="H680" s="199"/>
      <c r="I680" s="196"/>
      <c r="J680" s="205"/>
      <c r="K680" s="189"/>
      <c r="L680" s="199"/>
      <c r="M680" s="179"/>
      <c r="N680" s="179"/>
      <c r="O680" s="179"/>
      <c r="P680" s="179"/>
      <c r="Q680" s="196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</row>
    <row r="681">
      <c r="A681" s="179"/>
      <c r="B681" s="179"/>
      <c r="C681" s="179"/>
      <c r="D681" s="189"/>
      <c r="E681" s="199"/>
      <c r="F681" s="199"/>
      <c r="G681" s="199"/>
      <c r="H681" s="199"/>
      <c r="I681" s="196"/>
      <c r="J681" s="205"/>
      <c r="K681" s="189"/>
      <c r="L681" s="199"/>
      <c r="M681" s="179"/>
      <c r="N681" s="179"/>
      <c r="O681" s="179"/>
      <c r="P681" s="179"/>
      <c r="Q681" s="196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</row>
    <row r="682">
      <c r="A682" s="179"/>
      <c r="B682" s="179"/>
      <c r="C682" s="179"/>
      <c r="D682" s="189"/>
      <c r="E682" s="199"/>
      <c r="F682" s="199"/>
      <c r="G682" s="199"/>
      <c r="H682" s="199"/>
      <c r="I682" s="196"/>
      <c r="J682" s="205"/>
      <c r="K682" s="189"/>
      <c r="L682" s="199"/>
      <c r="M682" s="179"/>
      <c r="N682" s="179"/>
      <c r="O682" s="179"/>
      <c r="P682" s="179"/>
      <c r="Q682" s="196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</row>
    <row r="683">
      <c r="A683" s="179"/>
      <c r="B683" s="179"/>
      <c r="C683" s="179"/>
      <c r="D683" s="189"/>
      <c r="E683" s="199"/>
      <c r="F683" s="199"/>
      <c r="G683" s="199"/>
      <c r="H683" s="199"/>
      <c r="I683" s="196"/>
      <c r="J683" s="205"/>
      <c r="K683" s="189"/>
      <c r="L683" s="199"/>
      <c r="M683" s="179"/>
      <c r="N683" s="179"/>
      <c r="O683" s="179"/>
      <c r="P683" s="179"/>
      <c r="Q683" s="196"/>
      <c r="R683" s="179"/>
      <c r="S683" s="179"/>
      <c r="T683" s="179"/>
      <c r="U683" s="179"/>
      <c r="V683" s="179"/>
      <c r="W683" s="179"/>
      <c r="X683" s="179"/>
      <c r="Y683" s="179"/>
      <c r="Z683" s="179"/>
      <c r="AA683" s="179"/>
    </row>
    <row r="684">
      <c r="A684" s="179"/>
      <c r="B684" s="179"/>
      <c r="C684" s="179"/>
      <c r="D684" s="189"/>
      <c r="E684" s="199"/>
      <c r="F684" s="199"/>
      <c r="G684" s="199"/>
      <c r="H684" s="199"/>
      <c r="I684" s="196"/>
      <c r="J684" s="205"/>
      <c r="K684" s="189"/>
      <c r="L684" s="199"/>
      <c r="M684" s="179"/>
      <c r="N684" s="179"/>
      <c r="O684" s="179"/>
      <c r="P684" s="179"/>
      <c r="Q684" s="196"/>
      <c r="R684" s="179"/>
      <c r="S684" s="179"/>
      <c r="T684" s="179"/>
      <c r="U684" s="179"/>
      <c r="V684" s="179"/>
      <c r="W684" s="179"/>
      <c r="X684" s="179"/>
      <c r="Y684" s="179"/>
      <c r="Z684" s="179"/>
      <c r="AA684" s="179"/>
    </row>
    <row r="685">
      <c r="A685" s="179"/>
      <c r="B685" s="179"/>
      <c r="C685" s="179"/>
      <c r="D685" s="189"/>
      <c r="E685" s="199"/>
      <c r="F685" s="199"/>
      <c r="G685" s="199"/>
      <c r="H685" s="199"/>
      <c r="I685" s="196"/>
      <c r="J685" s="205"/>
      <c r="K685" s="189"/>
      <c r="L685" s="199"/>
      <c r="M685" s="179"/>
      <c r="N685" s="179"/>
      <c r="O685" s="179"/>
      <c r="P685" s="179"/>
      <c r="Q685" s="196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</row>
    <row r="686">
      <c r="A686" s="179"/>
      <c r="B686" s="179"/>
      <c r="C686" s="179"/>
      <c r="D686" s="189"/>
      <c r="E686" s="199"/>
      <c r="F686" s="199"/>
      <c r="G686" s="199"/>
      <c r="H686" s="199"/>
      <c r="I686" s="196"/>
      <c r="J686" s="205"/>
      <c r="K686" s="189"/>
      <c r="L686" s="199"/>
      <c r="M686" s="179"/>
      <c r="N686" s="179"/>
      <c r="O686" s="179"/>
      <c r="P686" s="179"/>
      <c r="Q686" s="196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</row>
    <row r="687">
      <c r="A687" s="179"/>
      <c r="B687" s="179"/>
      <c r="C687" s="179"/>
      <c r="D687" s="189"/>
      <c r="E687" s="199"/>
      <c r="F687" s="199"/>
      <c r="G687" s="199"/>
      <c r="H687" s="199"/>
      <c r="I687" s="196"/>
      <c r="J687" s="205"/>
      <c r="K687" s="189"/>
      <c r="L687" s="199"/>
      <c r="M687" s="179"/>
      <c r="N687" s="179"/>
      <c r="O687" s="179"/>
      <c r="P687" s="179"/>
      <c r="Q687" s="196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</row>
    <row r="688">
      <c r="A688" s="179"/>
      <c r="B688" s="179"/>
      <c r="C688" s="179"/>
      <c r="D688" s="189"/>
      <c r="E688" s="199"/>
      <c r="F688" s="199"/>
      <c r="G688" s="199"/>
      <c r="H688" s="199"/>
      <c r="I688" s="196"/>
      <c r="J688" s="205"/>
      <c r="K688" s="189"/>
      <c r="L688" s="199"/>
      <c r="M688" s="179"/>
      <c r="N688" s="179"/>
      <c r="O688" s="179"/>
      <c r="P688" s="179"/>
      <c r="Q688" s="196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</row>
    <row r="689">
      <c r="A689" s="179"/>
      <c r="B689" s="179"/>
      <c r="C689" s="179"/>
      <c r="D689" s="189"/>
      <c r="E689" s="199"/>
      <c r="F689" s="199"/>
      <c r="G689" s="199"/>
      <c r="H689" s="199"/>
      <c r="I689" s="196"/>
      <c r="J689" s="205"/>
      <c r="K689" s="189"/>
      <c r="L689" s="199"/>
      <c r="M689" s="179"/>
      <c r="N689" s="179"/>
      <c r="O689" s="179"/>
      <c r="P689" s="179"/>
      <c r="Q689" s="196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</row>
    <row r="690">
      <c r="A690" s="179"/>
      <c r="B690" s="179"/>
      <c r="C690" s="179"/>
      <c r="D690" s="189"/>
      <c r="E690" s="199"/>
      <c r="F690" s="199"/>
      <c r="G690" s="199"/>
      <c r="H690" s="199"/>
      <c r="I690" s="196"/>
      <c r="J690" s="205"/>
      <c r="K690" s="189"/>
      <c r="L690" s="199"/>
      <c r="M690" s="179"/>
      <c r="N690" s="179"/>
      <c r="O690" s="179"/>
      <c r="P690" s="179"/>
      <c r="Q690" s="196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</row>
    <row r="691">
      <c r="A691" s="179"/>
      <c r="B691" s="179"/>
      <c r="C691" s="179"/>
      <c r="D691" s="189"/>
      <c r="E691" s="199"/>
      <c r="F691" s="199"/>
      <c r="G691" s="199"/>
      <c r="H691" s="199"/>
      <c r="I691" s="196"/>
      <c r="J691" s="205"/>
      <c r="K691" s="189"/>
      <c r="L691" s="199"/>
      <c r="M691" s="179"/>
      <c r="N691" s="179"/>
      <c r="O691" s="179"/>
      <c r="P691" s="179"/>
      <c r="Q691" s="196"/>
      <c r="R691" s="179"/>
      <c r="S691" s="179"/>
      <c r="T691" s="179"/>
      <c r="U691" s="179"/>
      <c r="V691" s="179"/>
      <c r="W691" s="179"/>
      <c r="X691" s="179"/>
      <c r="Y691" s="179"/>
      <c r="Z691" s="179"/>
      <c r="AA691" s="179"/>
    </row>
    <row r="692">
      <c r="A692" s="179"/>
      <c r="B692" s="179"/>
      <c r="C692" s="179"/>
      <c r="D692" s="189"/>
      <c r="E692" s="199"/>
      <c r="F692" s="199"/>
      <c r="G692" s="199"/>
      <c r="H692" s="199"/>
      <c r="I692" s="196"/>
      <c r="J692" s="205"/>
      <c r="K692" s="189"/>
      <c r="L692" s="199"/>
      <c r="M692" s="179"/>
      <c r="N692" s="179"/>
      <c r="O692" s="179"/>
      <c r="P692" s="179"/>
      <c r="Q692" s="196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</row>
    <row r="693">
      <c r="A693" s="179"/>
      <c r="B693" s="179"/>
      <c r="C693" s="179"/>
      <c r="D693" s="189"/>
      <c r="E693" s="199"/>
      <c r="F693" s="199"/>
      <c r="G693" s="199"/>
      <c r="H693" s="199"/>
      <c r="I693" s="196"/>
      <c r="J693" s="205"/>
      <c r="K693" s="189"/>
      <c r="L693" s="199"/>
      <c r="M693" s="179"/>
      <c r="N693" s="179"/>
      <c r="O693" s="179"/>
      <c r="P693" s="179"/>
      <c r="Q693" s="196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</row>
    <row r="694">
      <c r="A694" s="179"/>
      <c r="B694" s="179"/>
      <c r="C694" s="179"/>
      <c r="D694" s="189"/>
      <c r="E694" s="199"/>
      <c r="F694" s="199"/>
      <c r="G694" s="199"/>
      <c r="H694" s="199"/>
      <c r="I694" s="196"/>
      <c r="J694" s="205"/>
      <c r="K694" s="189"/>
      <c r="L694" s="199"/>
      <c r="M694" s="179"/>
      <c r="N694" s="179"/>
      <c r="O694" s="179"/>
      <c r="P694" s="179"/>
      <c r="Q694" s="196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</row>
    <row r="695">
      <c r="A695" s="179"/>
      <c r="B695" s="179"/>
      <c r="C695" s="179"/>
      <c r="D695" s="189"/>
      <c r="E695" s="199"/>
      <c r="F695" s="199"/>
      <c r="G695" s="199"/>
      <c r="H695" s="199"/>
      <c r="I695" s="196"/>
      <c r="J695" s="205"/>
      <c r="K695" s="189"/>
      <c r="L695" s="199"/>
      <c r="M695" s="179"/>
      <c r="N695" s="179"/>
      <c r="O695" s="179"/>
      <c r="P695" s="179"/>
      <c r="Q695" s="196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</row>
    <row r="696">
      <c r="A696" s="179"/>
      <c r="B696" s="179"/>
      <c r="C696" s="179"/>
      <c r="D696" s="189"/>
      <c r="E696" s="199"/>
      <c r="F696" s="199"/>
      <c r="G696" s="199"/>
      <c r="H696" s="199"/>
      <c r="I696" s="196"/>
      <c r="J696" s="205"/>
      <c r="K696" s="189"/>
      <c r="L696" s="199"/>
      <c r="M696" s="179"/>
      <c r="N696" s="179"/>
      <c r="O696" s="179"/>
      <c r="P696" s="179"/>
      <c r="Q696" s="196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</row>
    <row r="697">
      <c r="A697" s="179"/>
      <c r="B697" s="179"/>
      <c r="C697" s="179"/>
      <c r="D697" s="189"/>
      <c r="E697" s="199"/>
      <c r="F697" s="199"/>
      <c r="G697" s="199"/>
      <c r="H697" s="199"/>
      <c r="I697" s="196"/>
      <c r="J697" s="205"/>
      <c r="K697" s="189"/>
      <c r="L697" s="199"/>
      <c r="M697" s="179"/>
      <c r="N697" s="179"/>
      <c r="O697" s="179"/>
      <c r="P697" s="179"/>
      <c r="Q697" s="196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</row>
    <row r="698">
      <c r="A698" s="179"/>
      <c r="B698" s="179"/>
      <c r="C698" s="179"/>
      <c r="D698" s="189"/>
      <c r="E698" s="199"/>
      <c r="F698" s="199"/>
      <c r="G698" s="199"/>
      <c r="H698" s="199"/>
      <c r="I698" s="196"/>
      <c r="J698" s="205"/>
      <c r="K698" s="189"/>
      <c r="L698" s="199"/>
      <c r="M698" s="179"/>
      <c r="N698" s="179"/>
      <c r="O698" s="179"/>
      <c r="P698" s="179"/>
      <c r="Q698" s="196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</row>
    <row r="699">
      <c r="A699" s="179"/>
      <c r="B699" s="179"/>
      <c r="C699" s="179"/>
      <c r="D699" s="189"/>
      <c r="E699" s="199"/>
      <c r="F699" s="199"/>
      <c r="G699" s="199"/>
      <c r="H699" s="199"/>
      <c r="I699" s="196"/>
      <c r="J699" s="205"/>
      <c r="K699" s="189"/>
      <c r="L699" s="199"/>
      <c r="M699" s="179"/>
      <c r="N699" s="179"/>
      <c r="O699" s="179"/>
      <c r="P699" s="179"/>
      <c r="Q699" s="196"/>
      <c r="R699" s="179"/>
      <c r="S699" s="179"/>
      <c r="T699" s="179"/>
      <c r="U699" s="179"/>
      <c r="V699" s="179"/>
      <c r="W699" s="179"/>
      <c r="X699" s="179"/>
      <c r="Y699" s="179"/>
      <c r="Z699" s="179"/>
      <c r="AA699" s="179"/>
    </row>
    <row r="700">
      <c r="A700" s="179"/>
      <c r="B700" s="179"/>
      <c r="C700" s="179"/>
      <c r="D700" s="189"/>
      <c r="E700" s="199"/>
      <c r="F700" s="199"/>
      <c r="G700" s="199"/>
      <c r="H700" s="199"/>
      <c r="I700" s="196"/>
      <c r="J700" s="205"/>
      <c r="K700" s="189"/>
      <c r="L700" s="199"/>
      <c r="M700" s="179"/>
      <c r="N700" s="179"/>
      <c r="O700" s="179"/>
      <c r="P700" s="179"/>
      <c r="Q700" s="196"/>
      <c r="R700" s="179"/>
      <c r="S700" s="179"/>
      <c r="T700" s="179"/>
      <c r="U700" s="179"/>
      <c r="V700" s="179"/>
      <c r="W700" s="179"/>
      <c r="X700" s="179"/>
      <c r="Y700" s="179"/>
      <c r="Z700" s="179"/>
      <c r="AA700" s="179"/>
    </row>
    <row r="701">
      <c r="A701" s="179"/>
      <c r="B701" s="179"/>
      <c r="C701" s="179"/>
      <c r="D701" s="189"/>
      <c r="E701" s="199"/>
      <c r="F701" s="199"/>
      <c r="G701" s="199"/>
      <c r="H701" s="199"/>
      <c r="I701" s="196"/>
      <c r="J701" s="205"/>
      <c r="K701" s="189"/>
      <c r="L701" s="199"/>
      <c r="M701" s="179"/>
      <c r="N701" s="179"/>
      <c r="O701" s="179"/>
      <c r="P701" s="179"/>
      <c r="Q701" s="196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</row>
    <row r="702">
      <c r="A702" s="179"/>
      <c r="B702" s="179"/>
      <c r="C702" s="179"/>
      <c r="D702" s="189"/>
      <c r="E702" s="199"/>
      <c r="F702" s="199"/>
      <c r="G702" s="199"/>
      <c r="H702" s="199"/>
      <c r="I702" s="196"/>
      <c r="J702" s="205"/>
      <c r="K702" s="189"/>
      <c r="L702" s="199"/>
      <c r="M702" s="179"/>
      <c r="N702" s="179"/>
      <c r="O702" s="179"/>
      <c r="P702" s="179"/>
      <c r="Q702" s="196"/>
      <c r="R702" s="179"/>
      <c r="S702" s="179"/>
      <c r="T702" s="179"/>
      <c r="U702" s="179"/>
      <c r="V702" s="179"/>
      <c r="W702" s="179"/>
      <c r="X702" s="179"/>
      <c r="Y702" s="179"/>
      <c r="Z702" s="179"/>
      <c r="AA702" s="179"/>
    </row>
    <row r="703">
      <c r="A703" s="179"/>
      <c r="B703" s="179"/>
      <c r="C703" s="179"/>
      <c r="D703" s="189"/>
      <c r="E703" s="199"/>
      <c r="F703" s="199"/>
      <c r="G703" s="199"/>
      <c r="H703" s="199"/>
      <c r="I703" s="196"/>
      <c r="J703" s="205"/>
      <c r="K703" s="189"/>
      <c r="L703" s="199"/>
      <c r="M703" s="179"/>
      <c r="N703" s="179"/>
      <c r="O703" s="179"/>
      <c r="P703" s="179"/>
      <c r="Q703" s="196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</row>
    <row r="704">
      <c r="A704" s="179"/>
      <c r="B704" s="179"/>
      <c r="C704" s="179"/>
      <c r="D704" s="189"/>
      <c r="E704" s="199"/>
      <c r="F704" s="199"/>
      <c r="G704" s="199"/>
      <c r="H704" s="199"/>
      <c r="I704" s="196"/>
      <c r="J704" s="205"/>
      <c r="K704" s="189"/>
      <c r="L704" s="199"/>
      <c r="M704" s="179"/>
      <c r="N704" s="179"/>
      <c r="O704" s="179"/>
      <c r="P704" s="179"/>
      <c r="Q704" s="196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</row>
    <row r="705">
      <c r="A705" s="179"/>
      <c r="B705" s="179"/>
      <c r="C705" s="179"/>
      <c r="D705" s="189"/>
      <c r="E705" s="199"/>
      <c r="F705" s="199"/>
      <c r="G705" s="199"/>
      <c r="H705" s="199"/>
      <c r="I705" s="196"/>
      <c r="J705" s="205"/>
      <c r="K705" s="189"/>
      <c r="L705" s="199"/>
      <c r="M705" s="179"/>
      <c r="N705" s="179"/>
      <c r="O705" s="179"/>
      <c r="P705" s="179"/>
      <c r="Q705" s="196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</row>
    <row r="706">
      <c r="A706" s="179"/>
      <c r="B706" s="179"/>
      <c r="C706" s="179"/>
      <c r="D706" s="189"/>
      <c r="E706" s="199"/>
      <c r="F706" s="199"/>
      <c r="G706" s="199"/>
      <c r="H706" s="199"/>
      <c r="I706" s="196"/>
      <c r="J706" s="205"/>
      <c r="K706" s="189"/>
      <c r="L706" s="199"/>
      <c r="M706" s="179"/>
      <c r="N706" s="179"/>
      <c r="O706" s="179"/>
      <c r="P706" s="179"/>
      <c r="Q706" s="196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</row>
    <row r="707">
      <c r="A707" s="179"/>
      <c r="B707" s="179"/>
      <c r="C707" s="179"/>
      <c r="D707" s="189"/>
      <c r="E707" s="199"/>
      <c r="F707" s="199"/>
      <c r="G707" s="199"/>
      <c r="H707" s="199"/>
      <c r="I707" s="196"/>
      <c r="J707" s="205"/>
      <c r="K707" s="189"/>
      <c r="L707" s="199"/>
      <c r="M707" s="179"/>
      <c r="N707" s="179"/>
      <c r="O707" s="179"/>
      <c r="P707" s="179"/>
      <c r="Q707" s="196"/>
      <c r="R707" s="179"/>
      <c r="S707" s="179"/>
      <c r="T707" s="179"/>
      <c r="U707" s="179"/>
      <c r="V707" s="179"/>
      <c r="W707" s="179"/>
      <c r="X707" s="179"/>
      <c r="Y707" s="179"/>
      <c r="Z707" s="179"/>
      <c r="AA707" s="179"/>
    </row>
    <row r="708">
      <c r="A708" s="179"/>
      <c r="B708" s="179"/>
      <c r="C708" s="179"/>
      <c r="D708" s="189"/>
      <c r="E708" s="199"/>
      <c r="F708" s="199"/>
      <c r="G708" s="199"/>
      <c r="H708" s="199"/>
      <c r="I708" s="196"/>
      <c r="J708" s="205"/>
      <c r="K708" s="189"/>
      <c r="L708" s="199"/>
      <c r="M708" s="179"/>
      <c r="N708" s="179"/>
      <c r="O708" s="179"/>
      <c r="P708" s="179"/>
      <c r="Q708" s="196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</row>
    <row r="709">
      <c r="A709" s="179"/>
      <c r="B709" s="179"/>
      <c r="C709" s="179"/>
      <c r="D709" s="189"/>
      <c r="E709" s="199"/>
      <c r="F709" s="199"/>
      <c r="G709" s="199"/>
      <c r="H709" s="199"/>
      <c r="I709" s="196"/>
      <c r="J709" s="205"/>
      <c r="K709" s="189"/>
      <c r="L709" s="199"/>
      <c r="M709" s="179"/>
      <c r="N709" s="179"/>
      <c r="O709" s="179"/>
      <c r="P709" s="179"/>
      <c r="Q709" s="196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</row>
    <row r="710">
      <c r="A710" s="179"/>
      <c r="B710" s="179"/>
      <c r="C710" s="179"/>
      <c r="D710" s="189"/>
      <c r="E710" s="199"/>
      <c r="F710" s="199"/>
      <c r="G710" s="199"/>
      <c r="H710" s="199"/>
      <c r="I710" s="196"/>
      <c r="J710" s="205"/>
      <c r="K710" s="189"/>
      <c r="L710" s="199"/>
      <c r="M710" s="179"/>
      <c r="N710" s="179"/>
      <c r="O710" s="179"/>
      <c r="P710" s="179"/>
      <c r="Q710" s="196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</row>
    <row r="711">
      <c r="A711" s="179"/>
      <c r="B711" s="179"/>
      <c r="C711" s="179"/>
      <c r="D711" s="189"/>
      <c r="E711" s="199"/>
      <c r="F711" s="199"/>
      <c r="G711" s="199"/>
      <c r="H711" s="199"/>
      <c r="I711" s="196"/>
      <c r="J711" s="205"/>
      <c r="K711" s="189"/>
      <c r="L711" s="199"/>
      <c r="M711" s="179"/>
      <c r="N711" s="179"/>
      <c r="O711" s="179"/>
      <c r="P711" s="179"/>
      <c r="Q711" s="196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</row>
    <row r="712">
      <c r="A712" s="179"/>
      <c r="B712" s="179"/>
      <c r="C712" s="179"/>
      <c r="D712" s="189"/>
      <c r="E712" s="199"/>
      <c r="F712" s="199"/>
      <c r="G712" s="199"/>
      <c r="H712" s="199"/>
      <c r="I712" s="196"/>
      <c r="J712" s="205"/>
      <c r="K712" s="189"/>
      <c r="L712" s="199"/>
      <c r="M712" s="179"/>
      <c r="N712" s="179"/>
      <c r="O712" s="179"/>
      <c r="P712" s="179"/>
      <c r="Q712" s="196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</row>
    <row r="713">
      <c r="A713" s="179"/>
      <c r="B713" s="179"/>
      <c r="C713" s="179"/>
      <c r="D713" s="189"/>
      <c r="E713" s="199"/>
      <c r="F713" s="199"/>
      <c r="G713" s="199"/>
      <c r="H713" s="199"/>
      <c r="I713" s="196"/>
      <c r="J713" s="205"/>
      <c r="K713" s="189"/>
      <c r="L713" s="199"/>
      <c r="M713" s="179"/>
      <c r="N713" s="179"/>
      <c r="O713" s="179"/>
      <c r="P713" s="179"/>
      <c r="Q713" s="196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</row>
    <row r="714">
      <c r="A714" s="179"/>
      <c r="B714" s="179"/>
      <c r="C714" s="179"/>
      <c r="D714" s="189"/>
      <c r="E714" s="199"/>
      <c r="F714" s="199"/>
      <c r="G714" s="199"/>
      <c r="H714" s="199"/>
      <c r="I714" s="196"/>
      <c r="J714" s="205"/>
      <c r="K714" s="189"/>
      <c r="L714" s="199"/>
      <c r="M714" s="179"/>
      <c r="N714" s="179"/>
      <c r="O714" s="179"/>
      <c r="P714" s="179"/>
      <c r="Q714" s="196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</row>
    <row r="715">
      <c r="A715" s="179"/>
      <c r="B715" s="179"/>
      <c r="C715" s="179"/>
      <c r="D715" s="189"/>
      <c r="E715" s="199"/>
      <c r="F715" s="199"/>
      <c r="G715" s="199"/>
      <c r="H715" s="199"/>
      <c r="I715" s="196"/>
      <c r="J715" s="205"/>
      <c r="K715" s="189"/>
      <c r="L715" s="199"/>
      <c r="M715" s="179"/>
      <c r="N715" s="179"/>
      <c r="O715" s="179"/>
      <c r="P715" s="179"/>
      <c r="Q715" s="196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</row>
    <row r="716">
      <c r="A716" s="179"/>
      <c r="B716" s="179"/>
      <c r="C716" s="179"/>
      <c r="D716" s="189"/>
      <c r="E716" s="199"/>
      <c r="F716" s="199"/>
      <c r="G716" s="199"/>
      <c r="H716" s="199"/>
      <c r="I716" s="196"/>
      <c r="J716" s="205"/>
      <c r="K716" s="189"/>
      <c r="L716" s="199"/>
      <c r="M716" s="179"/>
      <c r="N716" s="179"/>
      <c r="O716" s="179"/>
      <c r="P716" s="179"/>
      <c r="Q716" s="196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</row>
    <row r="717">
      <c r="A717" s="179"/>
      <c r="B717" s="179"/>
      <c r="C717" s="179"/>
      <c r="D717" s="189"/>
      <c r="E717" s="199"/>
      <c r="F717" s="199"/>
      <c r="G717" s="199"/>
      <c r="H717" s="199"/>
      <c r="I717" s="196"/>
      <c r="J717" s="205"/>
      <c r="K717" s="189"/>
      <c r="L717" s="199"/>
      <c r="M717" s="179"/>
      <c r="N717" s="179"/>
      <c r="O717" s="179"/>
      <c r="P717" s="179"/>
      <c r="Q717" s="196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</row>
    <row r="718">
      <c r="A718" s="179"/>
      <c r="B718" s="179"/>
      <c r="C718" s="179"/>
      <c r="D718" s="189"/>
      <c r="E718" s="199"/>
      <c r="F718" s="199"/>
      <c r="G718" s="199"/>
      <c r="H718" s="199"/>
      <c r="I718" s="196"/>
      <c r="J718" s="205"/>
      <c r="K718" s="189"/>
      <c r="L718" s="199"/>
      <c r="M718" s="179"/>
      <c r="N718" s="179"/>
      <c r="O718" s="179"/>
      <c r="P718" s="179"/>
      <c r="Q718" s="196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</row>
    <row r="719">
      <c r="A719" s="179"/>
      <c r="B719" s="179"/>
      <c r="C719" s="179"/>
      <c r="D719" s="189"/>
      <c r="E719" s="199"/>
      <c r="F719" s="199"/>
      <c r="G719" s="199"/>
      <c r="H719" s="199"/>
      <c r="I719" s="196"/>
      <c r="J719" s="205"/>
      <c r="K719" s="189"/>
      <c r="L719" s="199"/>
      <c r="M719" s="179"/>
      <c r="N719" s="179"/>
      <c r="O719" s="179"/>
      <c r="P719" s="179"/>
      <c r="Q719" s="196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</row>
    <row r="720">
      <c r="A720" s="179"/>
      <c r="B720" s="179"/>
      <c r="C720" s="179"/>
      <c r="D720" s="189"/>
      <c r="E720" s="199"/>
      <c r="F720" s="199"/>
      <c r="G720" s="199"/>
      <c r="H720" s="199"/>
      <c r="I720" s="196"/>
      <c r="J720" s="205"/>
      <c r="K720" s="189"/>
      <c r="L720" s="199"/>
      <c r="M720" s="179"/>
      <c r="N720" s="179"/>
      <c r="O720" s="179"/>
      <c r="P720" s="179"/>
      <c r="Q720" s="196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</row>
    <row r="721">
      <c r="A721" s="179"/>
      <c r="B721" s="179"/>
      <c r="C721" s="179"/>
      <c r="D721" s="189"/>
      <c r="E721" s="199"/>
      <c r="F721" s="199"/>
      <c r="G721" s="199"/>
      <c r="H721" s="199"/>
      <c r="I721" s="196"/>
      <c r="J721" s="205"/>
      <c r="K721" s="189"/>
      <c r="L721" s="199"/>
      <c r="M721" s="179"/>
      <c r="N721" s="179"/>
      <c r="O721" s="179"/>
      <c r="P721" s="179"/>
      <c r="Q721" s="196"/>
      <c r="R721" s="179"/>
      <c r="S721" s="179"/>
      <c r="T721" s="179"/>
      <c r="U721" s="179"/>
      <c r="V721" s="179"/>
      <c r="W721" s="179"/>
      <c r="X721" s="179"/>
      <c r="Y721" s="179"/>
      <c r="Z721" s="179"/>
      <c r="AA721" s="179"/>
    </row>
    <row r="722">
      <c r="A722" s="179"/>
      <c r="B722" s="179"/>
      <c r="C722" s="179"/>
      <c r="D722" s="189"/>
      <c r="E722" s="199"/>
      <c r="F722" s="199"/>
      <c r="G722" s="199"/>
      <c r="H722" s="199"/>
      <c r="I722" s="196"/>
      <c r="J722" s="205"/>
      <c r="K722" s="189"/>
      <c r="L722" s="199"/>
      <c r="M722" s="179"/>
      <c r="N722" s="179"/>
      <c r="O722" s="179"/>
      <c r="P722" s="179"/>
      <c r="Q722" s="196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</row>
    <row r="723">
      <c r="A723" s="179"/>
      <c r="B723" s="179"/>
      <c r="C723" s="179"/>
      <c r="D723" s="189"/>
      <c r="E723" s="199"/>
      <c r="F723" s="199"/>
      <c r="G723" s="199"/>
      <c r="H723" s="199"/>
      <c r="I723" s="196"/>
      <c r="J723" s="205"/>
      <c r="K723" s="189"/>
      <c r="L723" s="199"/>
      <c r="M723" s="179"/>
      <c r="N723" s="179"/>
      <c r="O723" s="179"/>
      <c r="P723" s="179"/>
      <c r="Q723" s="196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</row>
    <row r="724">
      <c r="A724" s="179"/>
      <c r="B724" s="179"/>
      <c r="C724" s="179"/>
      <c r="D724" s="189"/>
      <c r="E724" s="199"/>
      <c r="F724" s="199"/>
      <c r="G724" s="199"/>
      <c r="H724" s="199"/>
      <c r="I724" s="196"/>
      <c r="J724" s="205"/>
      <c r="K724" s="189"/>
      <c r="L724" s="199"/>
      <c r="M724" s="179"/>
      <c r="N724" s="179"/>
      <c r="O724" s="179"/>
      <c r="P724" s="179"/>
      <c r="Q724" s="196"/>
      <c r="R724" s="179"/>
      <c r="S724" s="179"/>
      <c r="T724" s="179"/>
      <c r="U724" s="179"/>
      <c r="V724" s="179"/>
      <c r="W724" s="179"/>
      <c r="X724" s="179"/>
      <c r="Y724" s="179"/>
      <c r="Z724" s="179"/>
      <c r="AA724" s="179"/>
    </row>
    <row r="725">
      <c r="A725" s="179"/>
      <c r="B725" s="179"/>
      <c r="C725" s="179"/>
      <c r="D725" s="189"/>
      <c r="E725" s="199"/>
      <c r="F725" s="199"/>
      <c r="G725" s="199"/>
      <c r="H725" s="199"/>
      <c r="I725" s="196"/>
      <c r="J725" s="205"/>
      <c r="K725" s="189"/>
      <c r="L725" s="199"/>
      <c r="M725" s="179"/>
      <c r="N725" s="179"/>
      <c r="O725" s="179"/>
      <c r="P725" s="179"/>
      <c r="Q725" s="196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</row>
    <row r="726">
      <c r="A726" s="179"/>
      <c r="B726" s="179"/>
      <c r="C726" s="179"/>
      <c r="D726" s="189"/>
      <c r="E726" s="199"/>
      <c r="F726" s="199"/>
      <c r="G726" s="199"/>
      <c r="H726" s="199"/>
      <c r="I726" s="196"/>
      <c r="J726" s="205"/>
      <c r="K726" s="189"/>
      <c r="L726" s="199"/>
      <c r="M726" s="179"/>
      <c r="N726" s="179"/>
      <c r="O726" s="179"/>
      <c r="P726" s="179"/>
      <c r="Q726" s="196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</row>
    <row r="727">
      <c r="A727" s="179"/>
      <c r="B727" s="179"/>
      <c r="C727" s="179"/>
      <c r="D727" s="189"/>
      <c r="E727" s="199"/>
      <c r="F727" s="199"/>
      <c r="G727" s="199"/>
      <c r="H727" s="199"/>
      <c r="I727" s="196"/>
      <c r="J727" s="205"/>
      <c r="K727" s="189"/>
      <c r="L727" s="199"/>
      <c r="M727" s="179"/>
      <c r="N727" s="179"/>
      <c r="O727" s="179"/>
      <c r="P727" s="179"/>
      <c r="Q727" s="196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</row>
    <row r="728">
      <c r="A728" s="179"/>
      <c r="B728" s="179"/>
      <c r="C728" s="179"/>
      <c r="D728" s="189"/>
      <c r="E728" s="199"/>
      <c r="F728" s="199"/>
      <c r="G728" s="199"/>
      <c r="H728" s="199"/>
      <c r="I728" s="196"/>
      <c r="J728" s="205"/>
      <c r="K728" s="189"/>
      <c r="L728" s="199"/>
      <c r="M728" s="179"/>
      <c r="N728" s="179"/>
      <c r="O728" s="179"/>
      <c r="P728" s="179"/>
      <c r="Q728" s="196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</row>
    <row r="729">
      <c r="A729" s="179"/>
      <c r="B729" s="179"/>
      <c r="C729" s="179"/>
      <c r="D729" s="189"/>
      <c r="E729" s="199"/>
      <c r="F729" s="199"/>
      <c r="G729" s="199"/>
      <c r="H729" s="199"/>
      <c r="I729" s="196"/>
      <c r="J729" s="205"/>
      <c r="K729" s="189"/>
      <c r="L729" s="199"/>
      <c r="M729" s="179"/>
      <c r="N729" s="179"/>
      <c r="O729" s="179"/>
      <c r="P729" s="179"/>
      <c r="Q729" s="196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</row>
    <row r="730">
      <c r="A730" s="179"/>
      <c r="B730" s="179"/>
      <c r="C730" s="179"/>
      <c r="D730" s="189"/>
      <c r="E730" s="199"/>
      <c r="F730" s="199"/>
      <c r="G730" s="199"/>
      <c r="H730" s="199"/>
      <c r="I730" s="196"/>
      <c r="J730" s="205"/>
      <c r="K730" s="189"/>
      <c r="L730" s="199"/>
      <c r="M730" s="179"/>
      <c r="N730" s="179"/>
      <c r="O730" s="179"/>
      <c r="P730" s="179"/>
      <c r="Q730" s="196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</row>
    <row r="731">
      <c r="A731" s="179"/>
      <c r="B731" s="179"/>
      <c r="C731" s="179"/>
      <c r="D731" s="189"/>
      <c r="E731" s="199"/>
      <c r="F731" s="199"/>
      <c r="G731" s="199"/>
      <c r="H731" s="199"/>
      <c r="I731" s="196"/>
      <c r="J731" s="205"/>
      <c r="K731" s="189"/>
      <c r="L731" s="199"/>
      <c r="M731" s="179"/>
      <c r="N731" s="179"/>
      <c r="O731" s="179"/>
      <c r="P731" s="179"/>
      <c r="Q731" s="196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</row>
    <row r="732">
      <c r="A732" s="179"/>
      <c r="B732" s="179"/>
      <c r="C732" s="179"/>
      <c r="D732" s="189"/>
      <c r="E732" s="199"/>
      <c r="F732" s="199"/>
      <c r="G732" s="199"/>
      <c r="H732" s="199"/>
      <c r="I732" s="196"/>
      <c r="J732" s="205"/>
      <c r="K732" s="189"/>
      <c r="L732" s="199"/>
      <c r="M732" s="179"/>
      <c r="N732" s="179"/>
      <c r="O732" s="179"/>
      <c r="P732" s="179"/>
      <c r="Q732" s="196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</row>
    <row r="733">
      <c r="A733" s="179"/>
      <c r="B733" s="179"/>
      <c r="C733" s="179"/>
      <c r="D733" s="189"/>
      <c r="E733" s="199"/>
      <c r="F733" s="199"/>
      <c r="G733" s="199"/>
      <c r="H733" s="199"/>
      <c r="I733" s="196"/>
      <c r="J733" s="205"/>
      <c r="K733" s="189"/>
      <c r="L733" s="199"/>
      <c r="M733" s="179"/>
      <c r="N733" s="179"/>
      <c r="O733" s="179"/>
      <c r="P733" s="179"/>
      <c r="Q733" s="196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</row>
    <row r="734">
      <c r="A734" s="179"/>
      <c r="B734" s="179"/>
      <c r="C734" s="179"/>
      <c r="D734" s="189"/>
      <c r="E734" s="199"/>
      <c r="F734" s="199"/>
      <c r="G734" s="199"/>
      <c r="H734" s="199"/>
      <c r="I734" s="196"/>
      <c r="J734" s="205"/>
      <c r="K734" s="189"/>
      <c r="L734" s="199"/>
      <c r="M734" s="179"/>
      <c r="N734" s="179"/>
      <c r="O734" s="179"/>
      <c r="P734" s="179"/>
      <c r="Q734" s="196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</row>
    <row r="735">
      <c r="A735" s="179"/>
      <c r="B735" s="179"/>
      <c r="C735" s="179"/>
      <c r="D735" s="189"/>
      <c r="E735" s="199"/>
      <c r="F735" s="199"/>
      <c r="G735" s="199"/>
      <c r="H735" s="199"/>
      <c r="I735" s="196"/>
      <c r="J735" s="205"/>
      <c r="K735" s="189"/>
      <c r="L735" s="199"/>
      <c r="M735" s="179"/>
      <c r="N735" s="179"/>
      <c r="O735" s="179"/>
      <c r="P735" s="179"/>
      <c r="Q735" s="196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</row>
    <row r="736">
      <c r="A736" s="179"/>
      <c r="B736" s="179"/>
      <c r="C736" s="179"/>
      <c r="D736" s="189"/>
      <c r="E736" s="199"/>
      <c r="F736" s="199"/>
      <c r="G736" s="199"/>
      <c r="H736" s="199"/>
      <c r="I736" s="196"/>
      <c r="J736" s="205"/>
      <c r="K736" s="189"/>
      <c r="L736" s="199"/>
      <c r="M736" s="179"/>
      <c r="N736" s="179"/>
      <c r="O736" s="179"/>
      <c r="P736" s="179"/>
      <c r="Q736" s="196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</row>
    <row r="737">
      <c r="A737" s="179"/>
      <c r="B737" s="179"/>
      <c r="C737" s="179"/>
      <c r="D737" s="189"/>
      <c r="E737" s="199"/>
      <c r="F737" s="199"/>
      <c r="G737" s="199"/>
      <c r="H737" s="199"/>
      <c r="I737" s="196"/>
      <c r="J737" s="205"/>
      <c r="K737" s="189"/>
      <c r="L737" s="199"/>
      <c r="M737" s="179"/>
      <c r="N737" s="179"/>
      <c r="O737" s="179"/>
      <c r="P737" s="179"/>
      <c r="Q737" s="196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</row>
    <row r="738">
      <c r="A738" s="179"/>
      <c r="B738" s="179"/>
      <c r="C738" s="179"/>
      <c r="D738" s="189"/>
      <c r="E738" s="199"/>
      <c r="F738" s="199"/>
      <c r="G738" s="199"/>
      <c r="H738" s="199"/>
      <c r="I738" s="196"/>
      <c r="J738" s="205"/>
      <c r="K738" s="189"/>
      <c r="L738" s="199"/>
      <c r="M738" s="179"/>
      <c r="N738" s="179"/>
      <c r="O738" s="179"/>
      <c r="P738" s="179"/>
      <c r="Q738" s="196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</row>
    <row r="739">
      <c r="A739" s="179"/>
      <c r="B739" s="179"/>
      <c r="C739" s="179"/>
      <c r="D739" s="189"/>
      <c r="E739" s="199"/>
      <c r="F739" s="199"/>
      <c r="G739" s="199"/>
      <c r="H739" s="199"/>
      <c r="I739" s="196"/>
      <c r="J739" s="205"/>
      <c r="K739" s="189"/>
      <c r="L739" s="199"/>
      <c r="M739" s="179"/>
      <c r="N739" s="179"/>
      <c r="O739" s="179"/>
      <c r="P739" s="179"/>
      <c r="Q739" s="196"/>
      <c r="R739" s="179"/>
      <c r="S739" s="179"/>
      <c r="T739" s="179"/>
      <c r="U739" s="179"/>
      <c r="V739" s="179"/>
      <c r="W739" s="179"/>
      <c r="X739" s="179"/>
      <c r="Y739" s="179"/>
      <c r="Z739" s="179"/>
      <c r="AA739" s="179"/>
    </row>
    <row r="740">
      <c r="A740" s="179"/>
      <c r="B740" s="179"/>
      <c r="C740" s="179"/>
      <c r="D740" s="189"/>
      <c r="E740" s="199"/>
      <c r="F740" s="199"/>
      <c r="G740" s="199"/>
      <c r="H740" s="199"/>
      <c r="I740" s="196"/>
      <c r="J740" s="205"/>
      <c r="K740" s="189"/>
      <c r="L740" s="199"/>
      <c r="M740" s="179"/>
      <c r="N740" s="179"/>
      <c r="O740" s="179"/>
      <c r="P740" s="179"/>
      <c r="Q740" s="196"/>
      <c r="R740" s="179"/>
      <c r="S740" s="179"/>
      <c r="T740" s="179"/>
      <c r="U740" s="179"/>
      <c r="V740" s="179"/>
      <c r="W740" s="179"/>
      <c r="X740" s="179"/>
      <c r="Y740" s="179"/>
      <c r="Z740" s="179"/>
      <c r="AA740" s="179"/>
    </row>
    <row r="741">
      <c r="A741" s="179"/>
      <c r="B741" s="179"/>
      <c r="C741" s="179"/>
      <c r="D741" s="189"/>
      <c r="E741" s="199"/>
      <c r="F741" s="199"/>
      <c r="G741" s="199"/>
      <c r="H741" s="199"/>
      <c r="I741" s="196"/>
      <c r="J741" s="205"/>
      <c r="K741" s="189"/>
      <c r="L741" s="199"/>
      <c r="M741" s="179"/>
      <c r="N741" s="179"/>
      <c r="O741" s="179"/>
      <c r="P741" s="179"/>
      <c r="Q741" s="196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</row>
    <row r="742">
      <c r="A742" s="179"/>
      <c r="B742" s="179"/>
      <c r="C742" s="179"/>
      <c r="D742" s="189"/>
      <c r="E742" s="199"/>
      <c r="F742" s="199"/>
      <c r="G742" s="199"/>
      <c r="H742" s="199"/>
      <c r="I742" s="196"/>
      <c r="J742" s="205"/>
      <c r="K742" s="189"/>
      <c r="L742" s="199"/>
      <c r="M742" s="179"/>
      <c r="N742" s="179"/>
      <c r="O742" s="179"/>
      <c r="P742" s="179"/>
      <c r="Q742" s="196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</row>
    <row r="743">
      <c r="A743" s="179"/>
      <c r="B743" s="179"/>
      <c r="C743" s="179"/>
      <c r="D743" s="189"/>
      <c r="E743" s="199"/>
      <c r="F743" s="199"/>
      <c r="G743" s="199"/>
      <c r="H743" s="199"/>
      <c r="I743" s="196"/>
      <c r="J743" s="205"/>
      <c r="K743" s="189"/>
      <c r="L743" s="199"/>
      <c r="M743" s="179"/>
      <c r="N743" s="179"/>
      <c r="O743" s="179"/>
      <c r="P743" s="179"/>
      <c r="Q743" s="196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</row>
    <row r="744">
      <c r="A744" s="179"/>
      <c r="B744" s="179"/>
      <c r="C744" s="179"/>
      <c r="D744" s="189"/>
      <c r="E744" s="199"/>
      <c r="F744" s="199"/>
      <c r="G744" s="199"/>
      <c r="H744" s="199"/>
      <c r="I744" s="196"/>
      <c r="J744" s="205"/>
      <c r="K744" s="189"/>
      <c r="L744" s="199"/>
      <c r="M744" s="179"/>
      <c r="N744" s="179"/>
      <c r="O744" s="179"/>
      <c r="P744" s="179"/>
      <c r="Q744" s="196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</row>
    <row r="745">
      <c r="A745" s="179"/>
      <c r="B745" s="179"/>
      <c r="C745" s="179"/>
      <c r="D745" s="189"/>
      <c r="E745" s="199"/>
      <c r="F745" s="199"/>
      <c r="G745" s="199"/>
      <c r="H745" s="199"/>
      <c r="I745" s="196"/>
      <c r="J745" s="205"/>
      <c r="K745" s="189"/>
      <c r="L745" s="199"/>
      <c r="M745" s="179"/>
      <c r="N745" s="179"/>
      <c r="O745" s="179"/>
      <c r="P745" s="179"/>
      <c r="Q745" s="196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</row>
    <row r="746">
      <c r="A746" s="179"/>
      <c r="B746" s="179"/>
      <c r="C746" s="179"/>
      <c r="D746" s="189"/>
      <c r="E746" s="199"/>
      <c r="F746" s="199"/>
      <c r="G746" s="199"/>
      <c r="H746" s="199"/>
      <c r="I746" s="196"/>
      <c r="J746" s="205"/>
      <c r="K746" s="189"/>
      <c r="L746" s="199"/>
      <c r="M746" s="179"/>
      <c r="N746" s="179"/>
      <c r="O746" s="179"/>
      <c r="P746" s="179"/>
      <c r="Q746" s="196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</row>
    <row r="747">
      <c r="A747" s="179"/>
      <c r="B747" s="179"/>
      <c r="C747" s="179"/>
      <c r="D747" s="189"/>
      <c r="E747" s="199"/>
      <c r="F747" s="199"/>
      <c r="G747" s="199"/>
      <c r="H747" s="199"/>
      <c r="I747" s="196"/>
      <c r="J747" s="205"/>
      <c r="K747" s="189"/>
      <c r="L747" s="199"/>
      <c r="M747" s="179"/>
      <c r="N747" s="179"/>
      <c r="O747" s="179"/>
      <c r="P747" s="179"/>
      <c r="Q747" s="196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</row>
    <row r="748">
      <c r="A748" s="179"/>
      <c r="B748" s="179"/>
      <c r="C748" s="179"/>
      <c r="D748" s="189"/>
      <c r="E748" s="199"/>
      <c r="F748" s="199"/>
      <c r="G748" s="199"/>
      <c r="H748" s="199"/>
      <c r="I748" s="196"/>
      <c r="J748" s="205"/>
      <c r="K748" s="189"/>
      <c r="L748" s="199"/>
      <c r="M748" s="179"/>
      <c r="N748" s="179"/>
      <c r="O748" s="179"/>
      <c r="P748" s="179"/>
      <c r="Q748" s="196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</row>
    <row r="749">
      <c r="A749" s="179"/>
      <c r="B749" s="179"/>
      <c r="C749" s="179"/>
      <c r="D749" s="189"/>
      <c r="E749" s="199"/>
      <c r="F749" s="199"/>
      <c r="G749" s="199"/>
      <c r="H749" s="199"/>
      <c r="I749" s="196"/>
      <c r="J749" s="205"/>
      <c r="K749" s="189"/>
      <c r="L749" s="199"/>
      <c r="M749" s="179"/>
      <c r="N749" s="179"/>
      <c r="O749" s="179"/>
      <c r="P749" s="179"/>
      <c r="Q749" s="196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</row>
    <row r="750">
      <c r="A750" s="179"/>
      <c r="B750" s="179"/>
      <c r="C750" s="179"/>
      <c r="D750" s="189"/>
      <c r="E750" s="199"/>
      <c r="F750" s="199"/>
      <c r="G750" s="199"/>
      <c r="H750" s="199"/>
      <c r="I750" s="196"/>
      <c r="J750" s="205"/>
      <c r="K750" s="189"/>
      <c r="L750" s="199"/>
      <c r="M750" s="179"/>
      <c r="N750" s="179"/>
      <c r="O750" s="179"/>
      <c r="P750" s="179"/>
      <c r="Q750" s="196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</row>
    <row r="751">
      <c r="A751" s="179"/>
      <c r="B751" s="179"/>
      <c r="C751" s="179"/>
      <c r="D751" s="189"/>
      <c r="E751" s="199"/>
      <c r="F751" s="199"/>
      <c r="G751" s="199"/>
      <c r="H751" s="199"/>
      <c r="I751" s="196"/>
      <c r="J751" s="205"/>
      <c r="K751" s="189"/>
      <c r="L751" s="199"/>
      <c r="M751" s="179"/>
      <c r="N751" s="179"/>
      <c r="O751" s="179"/>
      <c r="P751" s="179"/>
      <c r="Q751" s="196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</row>
    <row r="752">
      <c r="A752" s="179"/>
      <c r="B752" s="179"/>
      <c r="C752" s="179"/>
      <c r="D752" s="189"/>
      <c r="E752" s="199"/>
      <c r="F752" s="199"/>
      <c r="G752" s="199"/>
      <c r="H752" s="199"/>
      <c r="I752" s="196"/>
      <c r="J752" s="205"/>
      <c r="K752" s="189"/>
      <c r="L752" s="199"/>
      <c r="M752" s="179"/>
      <c r="N752" s="179"/>
      <c r="O752" s="179"/>
      <c r="P752" s="179"/>
      <c r="Q752" s="196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</row>
    <row r="753">
      <c r="A753" s="179"/>
      <c r="B753" s="179"/>
      <c r="C753" s="179"/>
      <c r="D753" s="189"/>
      <c r="E753" s="199"/>
      <c r="F753" s="199"/>
      <c r="G753" s="199"/>
      <c r="H753" s="199"/>
      <c r="I753" s="196"/>
      <c r="J753" s="205"/>
      <c r="K753" s="189"/>
      <c r="L753" s="199"/>
      <c r="M753" s="179"/>
      <c r="N753" s="179"/>
      <c r="O753" s="179"/>
      <c r="P753" s="179"/>
      <c r="Q753" s="196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</row>
    <row r="754">
      <c r="A754" s="179"/>
      <c r="B754" s="179"/>
      <c r="C754" s="179"/>
      <c r="D754" s="189"/>
      <c r="E754" s="199"/>
      <c r="F754" s="199"/>
      <c r="G754" s="199"/>
      <c r="H754" s="199"/>
      <c r="I754" s="196"/>
      <c r="J754" s="205"/>
      <c r="K754" s="189"/>
      <c r="L754" s="199"/>
      <c r="M754" s="179"/>
      <c r="N754" s="179"/>
      <c r="O754" s="179"/>
      <c r="P754" s="179"/>
      <c r="Q754" s="196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</row>
    <row r="755">
      <c r="A755" s="179"/>
      <c r="B755" s="179"/>
      <c r="C755" s="179"/>
      <c r="D755" s="189"/>
      <c r="E755" s="199"/>
      <c r="F755" s="199"/>
      <c r="G755" s="199"/>
      <c r="H755" s="199"/>
      <c r="I755" s="196"/>
      <c r="J755" s="205"/>
      <c r="K755" s="189"/>
      <c r="L755" s="199"/>
      <c r="M755" s="179"/>
      <c r="N755" s="179"/>
      <c r="O755" s="179"/>
      <c r="P755" s="179"/>
      <c r="Q755" s="196"/>
      <c r="R755" s="179"/>
      <c r="S755" s="179"/>
      <c r="T755" s="179"/>
      <c r="U755" s="179"/>
      <c r="V755" s="179"/>
      <c r="W755" s="179"/>
      <c r="X755" s="179"/>
      <c r="Y755" s="179"/>
      <c r="Z755" s="179"/>
      <c r="AA755" s="179"/>
    </row>
    <row r="756">
      <c r="A756" s="179"/>
      <c r="B756" s="179"/>
      <c r="C756" s="179"/>
      <c r="D756" s="189"/>
      <c r="E756" s="199"/>
      <c r="F756" s="199"/>
      <c r="G756" s="199"/>
      <c r="H756" s="199"/>
      <c r="I756" s="196"/>
      <c r="J756" s="205"/>
      <c r="K756" s="189"/>
      <c r="L756" s="199"/>
      <c r="M756" s="179"/>
      <c r="N756" s="179"/>
      <c r="O756" s="179"/>
      <c r="P756" s="179"/>
      <c r="Q756" s="196"/>
      <c r="R756" s="179"/>
      <c r="S756" s="179"/>
      <c r="T756" s="179"/>
      <c r="U756" s="179"/>
      <c r="V756" s="179"/>
      <c r="W756" s="179"/>
      <c r="X756" s="179"/>
      <c r="Y756" s="179"/>
      <c r="Z756" s="179"/>
      <c r="AA756" s="179"/>
    </row>
    <row r="757">
      <c r="A757" s="179"/>
      <c r="B757" s="179"/>
      <c r="C757" s="179"/>
      <c r="D757" s="189"/>
      <c r="E757" s="199"/>
      <c r="F757" s="199"/>
      <c r="G757" s="199"/>
      <c r="H757" s="199"/>
      <c r="I757" s="196"/>
      <c r="J757" s="205"/>
      <c r="K757" s="189"/>
      <c r="L757" s="199"/>
      <c r="M757" s="179"/>
      <c r="N757" s="179"/>
      <c r="O757" s="179"/>
      <c r="P757" s="179"/>
      <c r="Q757" s="196"/>
      <c r="R757" s="179"/>
      <c r="S757" s="179"/>
      <c r="T757" s="179"/>
      <c r="U757" s="179"/>
      <c r="V757" s="179"/>
      <c r="W757" s="179"/>
      <c r="X757" s="179"/>
      <c r="Y757" s="179"/>
      <c r="Z757" s="179"/>
      <c r="AA757" s="179"/>
    </row>
    <row r="758">
      <c r="A758" s="179"/>
      <c r="B758" s="179"/>
      <c r="C758" s="179"/>
      <c r="D758" s="189"/>
      <c r="E758" s="199"/>
      <c r="F758" s="199"/>
      <c r="G758" s="199"/>
      <c r="H758" s="199"/>
      <c r="I758" s="196"/>
      <c r="J758" s="205"/>
      <c r="K758" s="189"/>
      <c r="L758" s="199"/>
      <c r="M758" s="179"/>
      <c r="N758" s="179"/>
      <c r="O758" s="179"/>
      <c r="P758" s="179"/>
      <c r="Q758" s="196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</row>
    <row r="759">
      <c r="A759" s="179"/>
      <c r="B759" s="179"/>
      <c r="C759" s="179"/>
      <c r="D759" s="189"/>
      <c r="E759" s="199"/>
      <c r="F759" s="199"/>
      <c r="G759" s="199"/>
      <c r="H759" s="199"/>
      <c r="I759" s="196"/>
      <c r="J759" s="205"/>
      <c r="K759" s="189"/>
      <c r="L759" s="199"/>
      <c r="M759" s="179"/>
      <c r="N759" s="179"/>
      <c r="O759" s="179"/>
      <c r="P759" s="179"/>
      <c r="Q759" s="196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</row>
    <row r="760">
      <c r="A760" s="179"/>
      <c r="B760" s="179"/>
      <c r="C760" s="179"/>
      <c r="D760" s="189"/>
      <c r="E760" s="199"/>
      <c r="F760" s="199"/>
      <c r="G760" s="199"/>
      <c r="H760" s="199"/>
      <c r="I760" s="196"/>
      <c r="J760" s="205"/>
      <c r="K760" s="189"/>
      <c r="L760" s="199"/>
      <c r="M760" s="179"/>
      <c r="N760" s="179"/>
      <c r="O760" s="179"/>
      <c r="P760" s="179"/>
      <c r="Q760" s="196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</row>
    <row r="761">
      <c r="A761" s="179"/>
      <c r="B761" s="179"/>
      <c r="C761" s="179"/>
      <c r="D761" s="189"/>
      <c r="E761" s="199"/>
      <c r="F761" s="199"/>
      <c r="G761" s="199"/>
      <c r="H761" s="199"/>
      <c r="I761" s="196"/>
      <c r="J761" s="205"/>
      <c r="K761" s="189"/>
      <c r="L761" s="199"/>
      <c r="M761" s="179"/>
      <c r="N761" s="179"/>
      <c r="O761" s="179"/>
      <c r="P761" s="179"/>
      <c r="Q761" s="196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</row>
    <row r="762">
      <c r="A762" s="179"/>
      <c r="B762" s="179"/>
      <c r="C762" s="179"/>
      <c r="D762" s="189"/>
      <c r="E762" s="199"/>
      <c r="F762" s="199"/>
      <c r="G762" s="199"/>
      <c r="H762" s="199"/>
      <c r="I762" s="196"/>
      <c r="J762" s="205"/>
      <c r="K762" s="189"/>
      <c r="L762" s="199"/>
      <c r="M762" s="179"/>
      <c r="N762" s="179"/>
      <c r="O762" s="179"/>
      <c r="P762" s="179"/>
      <c r="Q762" s="196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</row>
    <row r="763">
      <c r="A763" s="179"/>
      <c r="B763" s="179"/>
      <c r="C763" s="179"/>
      <c r="D763" s="189"/>
      <c r="E763" s="199"/>
      <c r="F763" s="199"/>
      <c r="G763" s="199"/>
      <c r="H763" s="199"/>
      <c r="I763" s="196"/>
      <c r="J763" s="205"/>
      <c r="K763" s="189"/>
      <c r="L763" s="199"/>
      <c r="M763" s="179"/>
      <c r="N763" s="179"/>
      <c r="O763" s="179"/>
      <c r="P763" s="179"/>
      <c r="Q763" s="196"/>
      <c r="R763" s="179"/>
      <c r="S763" s="179"/>
      <c r="T763" s="179"/>
      <c r="U763" s="179"/>
      <c r="V763" s="179"/>
      <c r="W763" s="179"/>
      <c r="X763" s="179"/>
      <c r="Y763" s="179"/>
      <c r="Z763" s="179"/>
      <c r="AA763" s="179"/>
    </row>
    <row r="764">
      <c r="A764" s="179"/>
      <c r="B764" s="179"/>
      <c r="C764" s="179"/>
      <c r="D764" s="189"/>
      <c r="E764" s="199"/>
      <c r="F764" s="199"/>
      <c r="G764" s="199"/>
      <c r="H764" s="199"/>
      <c r="I764" s="196"/>
      <c r="J764" s="205"/>
      <c r="K764" s="189"/>
      <c r="L764" s="199"/>
      <c r="M764" s="179"/>
      <c r="N764" s="179"/>
      <c r="O764" s="179"/>
      <c r="P764" s="179"/>
      <c r="Q764" s="196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</row>
    <row r="765">
      <c r="A765" s="179"/>
      <c r="B765" s="179"/>
      <c r="C765" s="179"/>
      <c r="D765" s="189"/>
      <c r="E765" s="199"/>
      <c r="F765" s="199"/>
      <c r="G765" s="199"/>
      <c r="H765" s="199"/>
      <c r="I765" s="196"/>
      <c r="J765" s="205"/>
      <c r="K765" s="189"/>
      <c r="L765" s="199"/>
      <c r="M765" s="179"/>
      <c r="N765" s="179"/>
      <c r="O765" s="179"/>
      <c r="P765" s="179"/>
      <c r="Q765" s="196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</row>
    <row r="766">
      <c r="A766" s="179"/>
      <c r="B766" s="179"/>
      <c r="C766" s="179"/>
      <c r="D766" s="189"/>
      <c r="E766" s="199"/>
      <c r="F766" s="199"/>
      <c r="G766" s="199"/>
      <c r="H766" s="199"/>
      <c r="I766" s="196"/>
      <c r="J766" s="205"/>
      <c r="K766" s="189"/>
      <c r="L766" s="199"/>
      <c r="M766" s="179"/>
      <c r="N766" s="179"/>
      <c r="O766" s="179"/>
      <c r="P766" s="179"/>
      <c r="Q766" s="196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</row>
    <row r="767">
      <c r="A767" s="179"/>
      <c r="B767" s="179"/>
      <c r="C767" s="179"/>
      <c r="D767" s="189"/>
      <c r="E767" s="199"/>
      <c r="F767" s="199"/>
      <c r="G767" s="199"/>
      <c r="H767" s="199"/>
      <c r="I767" s="196"/>
      <c r="J767" s="205"/>
      <c r="K767" s="189"/>
      <c r="L767" s="199"/>
      <c r="M767" s="179"/>
      <c r="N767" s="179"/>
      <c r="O767" s="179"/>
      <c r="P767" s="179"/>
      <c r="Q767" s="196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</row>
    <row r="768">
      <c r="A768" s="179"/>
      <c r="B768" s="179"/>
      <c r="C768" s="179"/>
      <c r="D768" s="189"/>
      <c r="E768" s="199"/>
      <c r="F768" s="199"/>
      <c r="G768" s="199"/>
      <c r="H768" s="199"/>
      <c r="I768" s="196"/>
      <c r="J768" s="205"/>
      <c r="K768" s="189"/>
      <c r="L768" s="199"/>
      <c r="M768" s="179"/>
      <c r="N768" s="179"/>
      <c r="O768" s="179"/>
      <c r="P768" s="179"/>
      <c r="Q768" s="196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</row>
    <row r="769">
      <c r="A769" s="179"/>
      <c r="B769" s="179"/>
      <c r="C769" s="179"/>
      <c r="D769" s="189"/>
      <c r="E769" s="199"/>
      <c r="F769" s="199"/>
      <c r="G769" s="199"/>
      <c r="H769" s="199"/>
      <c r="I769" s="196"/>
      <c r="J769" s="205"/>
      <c r="K769" s="189"/>
      <c r="L769" s="199"/>
      <c r="M769" s="179"/>
      <c r="N769" s="179"/>
      <c r="O769" s="179"/>
      <c r="P769" s="179"/>
      <c r="Q769" s="196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</row>
    <row r="770">
      <c r="A770" s="179"/>
      <c r="B770" s="179"/>
      <c r="C770" s="179"/>
      <c r="D770" s="189"/>
      <c r="E770" s="199"/>
      <c r="F770" s="199"/>
      <c r="G770" s="199"/>
      <c r="H770" s="199"/>
      <c r="I770" s="196"/>
      <c r="J770" s="205"/>
      <c r="K770" s="189"/>
      <c r="L770" s="199"/>
      <c r="M770" s="179"/>
      <c r="N770" s="179"/>
      <c r="O770" s="179"/>
      <c r="P770" s="179"/>
      <c r="Q770" s="196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</row>
    <row r="771">
      <c r="A771" s="179"/>
      <c r="B771" s="179"/>
      <c r="C771" s="179"/>
      <c r="D771" s="189"/>
      <c r="E771" s="199"/>
      <c r="F771" s="199"/>
      <c r="G771" s="199"/>
      <c r="H771" s="199"/>
      <c r="I771" s="196"/>
      <c r="J771" s="205"/>
      <c r="K771" s="189"/>
      <c r="L771" s="199"/>
      <c r="M771" s="179"/>
      <c r="N771" s="179"/>
      <c r="O771" s="179"/>
      <c r="P771" s="179"/>
      <c r="Q771" s="196"/>
      <c r="R771" s="179"/>
      <c r="S771" s="179"/>
      <c r="T771" s="179"/>
      <c r="U771" s="179"/>
      <c r="V771" s="179"/>
      <c r="W771" s="179"/>
      <c r="X771" s="179"/>
      <c r="Y771" s="179"/>
      <c r="Z771" s="179"/>
      <c r="AA771" s="179"/>
    </row>
    <row r="772">
      <c r="A772" s="179"/>
      <c r="B772" s="179"/>
      <c r="C772" s="179"/>
      <c r="D772" s="189"/>
      <c r="E772" s="199"/>
      <c r="F772" s="199"/>
      <c r="G772" s="199"/>
      <c r="H772" s="199"/>
      <c r="I772" s="196"/>
      <c r="J772" s="205"/>
      <c r="K772" s="189"/>
      <c r="L772" s="199"/>
      <c r="M772" s="179"/>
      <c r="N772" s="179"/>
      <c r="O772" s="179"/>
      <c r="P772" s="179"/>
      <c r="Q772" s="196"/>
      <c r="R772" s="179"/>
      <c r="S772" s="179"/>
      <c r="T772" s="179"/>
      <c r="U772" s="179"/>
      <c r="V772" s="179"/>
      <c r="W772" s="179"/>
      <c r="X772" s="179"/>
      <c r="Y772" s="179"/>
      <c r="Z772" s="179"/>
      <c r="AA772" s="179"/>
    </row>
    <row r="773">
      <c r="A773" s="179"/>
      <c r="B773" s="179"/>
      <c r="C773" s="179"/>
      <c r="D773" s="189"/>
      <c r="E773" s="199"/>
      <c r="F773" s="199"/>
      <c r="G773" s="199"/>
      <c r="H773" s="199"/>
      <c r="I773" s="196"/>
      <c r="J773" s="205"/>
      <c r="K773" s="189"/>
      <c r="L773" s="199"/>
      <c r="M773" s="179"/>
      <c r="N773" s="179"/>
      <c r="O773" s="179"/>
      <c r="P773" s="179"/>
      <c r="Q773" s="196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</row>
    <row r="774">
      <c r="A774" s="179"/>
      <c r="B774" s="179"/>
      <c r="C774" s="179"/>
      <c r="D774" s="189"/>
      <c r="E774" s="199"/>
      <c r="F774" s="199"/>
      <c r="G774" s="199"/>
      <c r="H774" s="199"/>
      <c r="I774" s="196"/>
      <c r="J774" s="205"/>
      <c r="K774" s="189"/>
      <c r="L774" s="199"/>
      <c r="M774" s="179"/>
      <c r="N774" s="179"/>
      <c r="O774" s="179"/>
      <c r="P774" s="179"/>
      <c r="Q774" s="196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</row>
    <row r="775">
      <c r="A775" s="179"/>
      <c r="B775" s="179"/>
      <c r="C775" s="179"/>
      <c r="D775" s="189"/>
      <c r="E775" s="199"/>
      <c r="F775" s="199"/>
      <c r="G775" s="199"/>
      <c r="H775" s="199"/>
      <c r="I775" s="196"/>
      <c r="J775" s="205"/>
      <c r="K775" s="189"/>
      <c r="L775" s="199"/>
      <c r="M775" s="179"/>
      <c r="N775" s="179"/>
      <c r="O775" s="179"/>
      <c r="P775" s="179"/>
      <c r="Q775" s="196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</row>
    <row r="776">
      <c r="A776" s="179"/>
      <c r="B776" s="179"/>
      <c r="C776" s="179"/>
      <c r="D776" s="189"/>
      <c r="E776" s="199"/>
      <c r="F776" s="199"/>
      <c r="G776" s="199"/>
      <c r="H776" s="199"/>
      <c r="I776" s="196"/>
      <c r="J776" s="205"/>
      <c r="K776" s="189"/>
      <c r="L776" s="199"/>
      <c r="M776" s="179"/>
      <c r="N776" s="179"/>
      <c r="O776" s="179"/>
      <c r="P776" s="179"/>
      <c r="Q776" s="196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</row>
    <row r="777">
      <c r="A777" s="179"/>
      <c r="B777" s="179"/>
      <c r="C777" s="179"/>
      <c r="D777" s="189"/>
      <c r="E777" s="199"/>
      <c r="F777" s="199"/>
      <c r="G777" s="199"/>
      <c r="H777" s="199"/>
      <c r="I777" s="196"/>
      <c r="J777" s="205"/>
      <c r="K777" s="189"/>
      <c r="L777" s="199"/>
      <c r="M777" s="179"/>
      <c r="N777" s="179"/>
      <c r="O777" s="179"/>
      <c r="P777" s="179"/>
      <c r="Q777" s="196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</row>
    <row r="778">
      <c r="A778" s="179"/>
      <c r="B778" s="179"/>
      <c r="C778" s="179"/>
      <c r="D778" s="189"/>
      <c r="E778" s="199"/>
      <c r="F778" s="199"/>
      <c r="G778" s="199"/>
      <c r="H778" s="199"/>
      <c r="I778" s="196"/>
      <c r="J778" s="205"/>
      <c r="K778" s="189"/>
      <c r="L778" s="199"/>
      <c r="M778" s="179"/>
      <c r="N778" s="179"/>
      <c r="O778" s="179"/>
      <c r="P778" s="179"/>
      <c r="Q778" s="196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</row>
    <row r="779">
      <c r="A779" s="179"/>
      <c r="B779" s="179"/>
      <c r="C779" s="179"/>
      <c r="D779" s="189"/>
      <c r="E779" s="199"/>
      <c r="F779" s="199"/>
      <c r="G779" s="199"/>
      <c r="H779" s="199"/>
      <c r="I779" s="196"/>
      <c r="J779" s="205"/>
      <c r="K779" s="189"/>
      <c r="L779" s="199"/>
      <c r="M779" s="179"/>
      <c r="N779" s="179"/>
      <c r="O779" s="179"/>
      <c r="P779" s="179"/>
      <c r="Q779" s="196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</row>
    <row r="780">
      <c r="A780" s="179"/>
      <c r="B780" s="179"/>
      <c r="C780" s="179"/>
      <c r="D780" s="189"/>
      <c r="E780" s="199"/>
      <c r="F780" s="199"/>
      <c r="G780" s="199"/>
      <c r="H780" s="199"/>
      <c r="I780" s="196"/>
      <c r="J780" s="205"/>
      <c r="K780" s="189"/>
      <c r="L780" s="199"/>
      <c r="M780" s="179"/>
      <c r="N780" s="179"/>
      <c r="O780" s="179"/>
      <c r="P780" s="179"/>
      <c r="Q780" s="196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</row>
    <row r="781">
      <c r="A781" s="179"/>
      <c r="B781" s="179"/>
      <c r="C781" s="179"/>
      <c r="D781" s="189"/>
      <c r="E781" s="199"/>
      <c r="F781" s="199"/>
      <c r="G781" s="199"/>
      <c r="H781" s="199"/>
      <c r="I781" s="196"/>
      <c r="J781" s="205"/>
      <c r="K781" s="189"/>
      <c r="L781" s="199"/>
      <c r="M781" s="179"/>
      <c r="N781" s="179"/>
      <c r="O781" s="179"/>
      <c r="P781" s="179"/>
      <c r="Q781" s="196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</row>
    <row r="782">
      <c r="A782" s="179"/>
      <c r="B782" s="179"/>
      <c r="C782" s="179"/>
      <c r="D782" s="189"/>
      <c r="E782" s="199"/>
      <c r="F782" s="199"/>
      <c r="G782" s="199"/>
      <c r="H782" s="199"/>
      <c r="I782" s="196"/>
      <c r="J782" s="205"/>
      <c r="K782" s="189"/>
      <c r="L782" s="199"/>
      <c r="M782" s="179"/>
      <c r="N782" s="179"/>
      <c r="O782" s="179"/>
      <c r="P782" s="179"/>
      <c r="Q782" s="196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</row>
    <row r="783">
      <c r="A783" s="179"/>
      <c r="B783" s="179"/>
      <c r="C783" s="179"/>
      <c r="D783" s="189"/>
      <c r="E783" s="199"/>
      <c r="F783" s="199"/>
      <c r="G783" s="199"/>
      <c r="H783" s="199"/>
      <c r="I783" s="196"/>
      <c r="J783" s="205"/>
      <c r="K783" s="189"/>
      <c r="L783" s="199"/>
      <c r="M783" s="179"/>
      <c r="N783" s="179"/>
      <c r="O783" s="179"/>
      <c r="P783" s="179"/>
      <c r="Q783" s="196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</row>
    <row r="784">
      <c r="A784" s="179"/>
      <c r="B784" s="179"/>
      <c r="C784" s="179"/>
      <c r="D784" s="189"/>
      <c r="E784" s="199"/>
      <c r="F784" s="199"/>
      <c r="G784" s="199"/>
      <c r="H784" s="199"/>
      <c r="I784" s="196"/>
      <c r="J784" s="205"/>
      <c r="K784" s="189"/>
      <c r="L784" s="199"/>
      <c r="M784" s="179"/>
      <c r="N784" s="179"/>
      <c r="O784" s="179"/>
      <c r="P784" s="179"/>
      <c r="Q784" s="196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</row>
    <row r="785">
      <c r="A785" s="179"/>
      <c r="B785" s="179"/>
      <c r="C785" s="179"/>
      <c r="D785" s="189"/>
      <c r="E785" s="199"/>
      <c r="F785" s="199"/>
      <c r="G785" s="199"/>
      <c r="H785" s="199"/>
      <c r="I785" s="196"/>
      <c r="J785" s="205"/>
      <c r="K785" s="189"/>
      <c r="L785" s="199"/>
      <c r="M785" s="179"/>
      <c r="N785" s="179"/>
      <c r="O785" s="179"/>
      <c r="P785" s="179"/>
      <c r="Q785" s="196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</row>
    <row r="786">
      <c r="A786" s="179"/>
      <c r="B786" s="179"/>
      <c r="C786" s="179"/>
      <c r="D786" s="189"/>
      <c r="E786" s="199"/>
      <c r="F786" s="199"/>
      <c r="G786" s="199"/>
      <c r="H786" s="199"/>
      <c r="I786" s="196"/>
      <c r="J786" s="205"/>
      <c r="K786" s="189"/>
      <c r="L786" s="199"/>
      <c r="M786" s="179"/>
      <c r="N786" s="179"/>
      <c r="O786" s="179"/>
      <c r="P786" s="179"/>
      <c r="Q786" s="196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</row>
    <row r="787">
      <c r="A787" s="179"/>
      <c r="B787" s="179"/>
      <c r="C787" s="179"/>
      <c r="D787" s="189"/>
      <c r="E787" s="199"/>
      <c r="F787" s="199"/>
      <c r="G787" s="199"/>
      <c r="H787" s="199"/>
      <c r="I787" s="196"/>
      <c r="J787" s="205"/>
      <c r="K787" s="189"/>
      <c r="L787" s="199"/>
      <c r="M787" s="179"/>
      <c r="N787" s="179"/>
      <c r="O787" s="179"/>
      <c r="P787" s="179"/>
      <c r="Q787" s="196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</row>
    <row r="788">
      <c r="A788" s="179"/>
      <c r="B788" s="179"/>
      <c r="C788" s="179"/>
      <c r="D788" s="189"/>
      <c r="E788" s="199"/>
      <c r="F788" s="199"/>
      <c r="G788" s="199"/>
      <c r="H788" s="199"/>
      <c r="I788" s="196"/>
      <c r="J788" s="205"/>
      <c r="K788" s="189"/>
      <c r="L788" s="199"/>
      <c r="M788" s="179"/>
      <c r="N788" s="179"/>
      <c r="O788" s="179"/>
      <c r="P788" s="179"/>
      <c r="Q788" s="196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</row>
    <row r="789">
      <c r="A789" s="179"/>
      <c r="B789" s="179"/>
      <c r="C789" s="179"/>
      <c r="D789" s="189"/>
      <c r="E789" s="199"/>
      <c r="F789" s="199"/>
      <c r="G789" s="199"/>
      <c r="H789" s="199"/>
      <c r="I789" s="196"/>
      <c r="J789" s="205"/>
      <c r="K789" s="189"/>
      <c r="L789" s="199"/>
      <c r="M789" s="179"/>
      <c r="N789" s="179"/>
      <c r="O789" s="179"/>
      <c r="P789" s="179"/>
      <c r="Q789" s="196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</row>
    <row r="790">
      <c r="A790" s="179"/>
      <c r="B790" s="179"/>
      <c r="C790" s="179"/>
      <c r="D790" s="189"/>
      <c r="E790" s="199"/>
      <c r="F790" s="199"/>
      <c r="G790" s="199"/>
      <c r="H790" s="199"/>
      <c r="I790" s="196"/>
      <c r="J790" s="205"/>
      <c r="K790" s="189"/>
      <c r="L790" s="199"/>
      <c r="M790" s="179"/>
      <c r="N790" s="179"/>
      <c r="O790" s="179"/>
      <c r="P790" s="179"/>
      <c r="Q790" s="196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</row>
    <row r="791">
      <c r="A791" s="179"/>
      <c r="B791" s="179"/>
      <c r="C791" s="179"/>
      <c r="D791" s="189"/>
      <c r="E791" s="199"/>
      <c r="F791" s="199"/>
      <c r="G791" s="199"/>
      <c r="H791" s="199"/>
      <c r="I791" s="196"/>
      <c r="J791" s="205"/>
      <c r="K791" s="189"/>
      <c r="L791" s="199"/>
      <c r="M791" s="179"/>
      <c r="N791" s="179"/>
      <c r="O791" s="179"/>
      <c r="P791" s="179"/>
      <c r="Q791" s="196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</row>
    <row r="792">
      <c r="A792" s="179"/>
      <c r="B792" s="179"/>
      <c r="C792" s="179"/>
      <c r="D792" s="189"/>
      <c r="E792" s="199"/>
      <c r="F792" s="199"/>
      <c r="G792" s="199"/>
      <c r="H792" s="199"/>
      <c r="I792" s="196"/>
      <c r="J792" s="205"/>
      <c r="K792" s="189"/>
      <c r="L792" s="199"/>
      <c r="M792" s="179"/>
      <c r="N792" s="179"/>
      <c r="O792" s="179"/>
      <c r="P792" s="179"/>
      <c r="Q792" s="196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</row>
    <row r="793">
      <c r="A793" s="179"/>
      <c r="B793" s="179"/>
      <c r="C793" s="179"/>
      <c r="D793" s="189"/>
      <c r="E793" s="199"/>
      <c r="F793" s="199"/>
      <c r="G793" s="199"/>
      <c r="H793" s="199"/>
      <c r="I793" s="196"/>
      <c r="J793" s="205"/>
      <c r="K793" s="189"/>
      <c r="L793" s="199"/>
      <c r="M793" s="179"/>
      <c r="N793" s="179"/>
      <c r="O793" s="179"/>
      <c r="P793" s="179"/>
      <c r="Q793" s="196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</row>
    <row r="794">
      <c r="A794" s="179"/>
      <c r="B794" s="179"/>
      <c r="C794" s="179"/>
      <c r="D794" s="189"/>
      <c r="E794" s="199"/>
      <c r="F794" s="199"/>
      <c r="G794" s="199"/>
      <c r="H794" s="199"/>
      <c r="I794" s="196"/>
      <c r="J794" s="205"/>
      <c r="K794" s="189"/>
      <c r="L794" s="199"/>
      <c r="M794" s="179"/>
      <c r="N794" s="179"/>
      <c r="O794" s="179"/>
      <c r="P794" s="179"/>
      <c r="Q794" s="196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</row>
    <row r="795">
      <c r="A795" s="179"/>
      <c r="B795" s="179"/>
      <c r="C795" s="179"/>
      <c r="D795" s="189"/>
      <c r="E795" s="199"/>
      <c r="F795" s="199"/>
      <c r="G795" s="199"/>
      <c r="H795" s="199"/>
      <c r="I795" s="196"/>
      <c r="J795" s="205"/>
      <c r="K795" s="189"/>
      <c r="L795" s="199"/>
      <c r="M795" s="179"/>
      <c r="N795" s="179"/>
      <c r="O795" s="179"/>
      <c r="P795" s="179"/>
      <c r="Q795" s="196"/>
      <c r="R795" s="179"/>
      <c r="S795" s="179"/>
      <c r="T795" s="179"/>
      <c r="U795" s="179"/>
      <c r="V795" s="179"/>
      <c r="W795" s="179"/>
      <c r="X795" s="179"/>
      <c r="Y795" s="179"/>
      <c r="Z795" s="179"/>
      <c r="AA795" s="179"/>
    </row>
    <row r="796">
      <c r="A796" s="179"/>
      <c r="B796" s="179"/>
      <c r="C796" s="179"/>
      <c r="D796" s="189"/>
      <c r="E796" s="199"/>
      <c r="F796" s="199"/>
      <c r="G796" s="199"/>
      <c r="H796" s="199"/>
      <c r="I796" s="196"/>
      <c r="J796" s="205"/>
      <c r="K796" s="189"/>
      <c r="L796" s="199"/>
      <c r="M796" s="179"/>
      <c r="N796" s="179"/>
      <c r="O796" s="179"/>
      <c r="P796" s="179"/>
      <c r="Q796" s="196"/>
      <c r="R796" s="179"/>
      <c r="S796" s="179"/>
      <c r="T796" s="179"/>
      <c r="U796" s="179"/>
      <c r="V796" s="179"/>
      <c r="W796" s="179"/>
      <c r="X796" s="179"/>
      <c r="Y796" s="179"/>
      <c r="Z796" s="179"/>
      <c r="AA796" s="179"/>
    </row>
    <row r="797">
      <c r="A797" s="179"/>
      <c r="B797" s="179"/>
      <c r="C797" s="179"/>
      <c r="D797" s="189"/>
      <c r="E797" s="199"/>
      <c r="F797" s="199"/>
      <c r="G797" s="199"/>
      <c r="H797" s="199"/>
      <c r="I797" s="196"/>
      <c r="J797" s="205"/>
      <c r="K797" s="189"/>
      <c r="L797" s="199"/>
      <c r="M797" s="179"/>
      <c r="N797" s="179"/>
      <c r="O797" s="179"/>
      <c r="P797" s="179"/>
      <c r="Q797" s="196"/>
      <c r="R797" s="179"/>
      <c r="S797" s="179"/>
      <c r="T797" s="179"/>
      <c r="U797" s="179"/>
      <c r="V797" s="179"/>
      <c r="W797" s="179"/>
      <c r="X797" s="179"/>
      <c r="Y797" s="179"/>
      <c r="Z797" s="179"/>
      <c r="AA797" s="179"/>
    </row>
    <row r="798">
      <c r="A798" s="179"/>
      <c r="B798" s="179"/>
      <c r="C798" s="179"/>
      <c r="D798" s="189"/>
      <c r="E798" s="199"/>
      <c r="F798" s="199"/>
      <c r="G798" s="199"/>
      <c r="H798" s="199"/>
      <c r="I798" s="196"/>
      <c r="J798" s="205"/>
      <c r="K798" s="189"/>
      <c r="L798" s="199"/>
      <c r="M798" s="179"/>
      <c r="N798" s="179"/>
      <c r="O798" s="179"/>
      <c r="P798" s="179"/>
      <c r="Q798" s="196"/>
      <c r="R798" s="179"/>
      <c r="S798" s="179"/>
      <c r="T798" s="179"/>
      <c r="U798" s="179"/>
      <c r="V798" s="179"/>
      <c r="W798" s="179"/>
      <c r="X798" s="179"/>
      <c r="Y798" s="179"/>
      <c r="Z798" s="179"/>
      <c r="AA798" s="179"/>
    </row>
    <row r="799">
      <c r="A799" s="179"/>
      <c r="B799" s="179"/>
      <c r="C799" s="179"/>
      <c r="D799" s="189"/>
      <c r="E799" s="199"/>
      <c r="F799" s="199"/>
      <c r="G799" s="199"/>
      <c r="H799" s="199"/>
      <c r="I799" s="196"/>
      <c r="J799" s="205"/>
      <c r="K799" s="189"/>
      <c r="L799" s="199"/>
      <c r="M799" s="179"/>
      <c r="N799" s="179"/>
      <c r="O799" s="179"/>
      <c r="P799" s="179"/>
      <c r="Q799" s="196"/>
      <c r="R799" s="179"/>
      <c r="S799" s="179"/>
      <c r="T799" s="179"/>
      <c r="U799" s="179"/>
      <c r="V799" s="179"/>
      <c r="W799" s="179"/>
      <c r="X799" s="179"/>
      <c r="Y799" s="179"/>
      <c r="Z799" s="179"/>
      <c r="AA799" s="179"/>
    </row>
    <row r="800">
      <c r="A800" s="179"/>
      <c r="B800" s="179"/>
      <c r="C800" s="179"/>
      <c r="D800" s="189"/>
      <c r="E800" s="199"/>
      <c r="F800" s="199"/>
      <c r="G800" s="199"/>
      <c r="H800" s="199"/>
      <c r="I800" s="196"/>
      <c r="J800" s="205"/>
      <c r="K800" s="189"/>
      <c r="L800" s="199"/>
      <c r="M800" s="179"/>
      <c r="N800" s="179"/>
      <c r="O800" s="179"/>
      <c r="P800" s="179"/>
      <c r="Q800" s="196"/>
      <c r="R800" s="179"/>
      <c r="S800" s="179"/>
      <c r="T800" s="179"/>
      <c r="U800" s="179"/>
      <c r="V800" s="179"/>
      <c r="W800" s="179"/>
      <c r="X800" s="179"/>
      <c r="Y800" s="179"/>
      <c r="Z800" s="179"/>
      <c r="AA800" s="179"/>
    </row>
    <row r="801">
      <c r="A801" s="179"/>
      <c r="B801" s="179"/>
      <c r="C801" s="179"/>
      <c r="D801" s="189"/>
      <c r="E801" s="199"/>
      <c r="F801" s="199"/>
      <c r="G801" s="199"/>
      <c r="H801" s="199"/>
      <c r="I801" s="196"/>
      <c r="J801" s="205"/>
      <c r="K801" s="189"/>
      <c r="L801" s="199"/>
      <c r="M801" s="179"/>
      <c r="N801" s="179"/>
      <c r="O801" s="179"/>
      <c r="P801" s="179"/>
      <c r="Q801" s="196"/>
      <c r="R801" s="179"/>
      <c r="S801" s="179"/>
      <c r="T801" s="179"/>
      <c r="U801" s="179"/>
      <c r="V801" s="179"/>
      <c r="W801" s="179"/>
      <c r="X801" s="179"/>
      <c r="Y801" s="179"/>
      <c r="Z801" s="179"/>
      <c r="AA801" s="179"/>
    </row>
    <row r="802">
      <c r="A802" s="179"/>
      <c r="B802" s="179"/>
      <c r="C802" s="179"/>
      <c r="D802" s="189"/>
      <c r="E802" s="199"/>
      <c r="F802" s="199"/>
      <c r="G802" s="199"/>
      <c r="H802" s="199"/>
      <c r="I802" s="196"/>
      <c r="J802" s="205"/>
      <c r="K802" s="189"/>
      <c r="L802" s="199"/>
      <c r="M802" s="179"/>
      <c r="N802" s="179"/>
      <c r="O802" s="179"/>
      <c r="P802" s="179"/>
      <c r="Q802" s="196"/>
      <c r="R802" s="179"/>
      <c r="S802" s="179"/>
      <c r="T802" s="179"/>
      <c r="U802" s="179"/>
      <c r="V802" s="179"/>
      <c r="W802" s="179"/>
      <c r="X802" s="179"/>
      <c r="Y802" s="179"/>
      <c r="Z802" s="179"/>
      <c r="AA802" s="179"/>
    </row>
    <row r="803">
      <c r="A803" s="179"/>
      <c r="B803" s="179"/>
      <c r="C803" s="179"/>
      <c r="D803" s="189"/>
      <c r="E803" s="199"/>
      <c r="F803" s="199"/>
      <c r="G803" s="199"/>
      <c r="H803" s="199"/>
      <c r="I803" s="196"/>
      <c r="J803" s="205"/>
      <c r="K803" s="189"/>
      <c r="L803" s="199"/>
      <c r="M803" s="179"/>
      <c r="N803" s="179"/>
      <c r="O803" s="179"/>
      <c r="P803" s="179"/>
      <c r="Q803" s="196"/>
      <c r="R803" s="179"/>
      <c r="S803" s="179"/>
      <c r="T803" s="179"/>
      <c r="U803" s="179"/>
      <c r="V803" s="179"/>
      <c r="W803" s="179"/>
      <c r="X803" s="179"/>
      <c r="Y803" s="179"/>
      <c r="Z803" s="179"/>
      <c r="AA803" s="179"/>
    </row>
    <row r="804">
      <c r="A804" s="179"/>
      <c r="B804" s="179"/>
      <c r="C804" s="179"/>
      <c r="D804" s="189"/>
      <c r="E804" s="199"/>
      <c r="F804" s="199"/>
      <c r="G804" s="199"/>
      <c r="H804" s="199"/>
      <c r="I804" s="196"/>
      <c r="J804" s="205"/>
      <c r="K804" s="189"/>
      <c r="L804" s="199"/>
      <c r="M804" s="179"/>
      <c r="N804" s="179"/>
      <c r="O804" s="179"/>
      <c r="P804" s="179"/>
      <c r="Q804" s="196"/>
      <c r="R804" s="179"/>
      <c r="S804" s="179"/>
      <c r="T804" s="179"/>
      <c r="U804" s="179"/>
      <c r="V804" s="179"/>
      <c r="W804" s="179"/>
      <c r="X804" s="179"/>
      <c r="Y804" s="179"/>
      <c r="Z804" s="179"/>
      <c r="AA804" s="179"/>
    </row>
    <row r="805">
      <c r="A805" s="179"/>
      <c r="B805" s="179"/>
      <c r="C805" s="179"/>
      <c r="D805" s="189"/>
      <c r="E805" s="199"/>
      <c r="F805" s="199"/>
      <c r="G805" s="199"/>
      <c r="H805" s="199"/>
      <c r="I805" s="196"/>
      <c r="J805" s="205"/>
      <c r="K805" s="189"/>
      <c r="L805" s="199"/>
      <c r="M805" s="179"/>
      <c r="N805" s="179"/>
      <c r="O805" s="179"/>
      <c r="P805" s="179"/>
      <c r="Q805" s="196"/>
      <c r="R805" s="179"/>
      <c r="S805" s="179"/>
      <c r="T805" s="179"/>
      <c r="U805" s="179"/>
      <c r="V805" s="179"/>
      <c r="W805" s="179"/>
      <c r="X805" s="179"/>
      <c r="Y805" s="179"/>
      <c r="Z805" s="179"/>
      <c r="AA805" s="179"/>
    </row>
    <row r="806">
      <c r="A806" s="179"/>
      <c r="B806" s="179"/>
      <c r="C806" s="179"/>
      <c r="D806" s="189"/>
      <c r="E806" s="199"/>
      <c r="F806" s="199"/>
      <c r="G806" s="199"/>
      <c r="H806" s="199"/>
      <c r="I806" s="196"/>
      <c r="J806" s="205"/>
      <c r="K806" s="189"/>
      <c r="L806" s="199"/>
      <c r="M806" s="179"/>
      <c r="N806" s="179"/>
      <c r="O806" s="179"/>
      <c r="P806" s="179"/>
      <c r="Q806" s="196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</row>
    <row r="807">
      <c r="A807" s="179"/>
      <c r="B807" s="179"/>
      <c r="C807" s="179"/>
      <c r="D807" s="189"/>
      <c r="E807" s="199"/>
      <c r="F807" s="199"/>
      <c r="G807" s="199"/>
      <c r="H807" s="199"/>
      <c r="I807" s="196"/>
      <c r="J807" s="205"/>
      <c r="K807" s="189"/>
      <c r="L807" s="199"/>
      <c r="M807" s="179"/>
      <c r="N807" s="179"/>
      <c r="O807" s="179"/>
      <c r="P807" s="179"/>
      <c r="Q807" s="196"/>
      <c r="R807" s="179"/>
      <c r="S807" s="179"/>
      <c r="T807" s="179"/>
      <c r="U807" s="179"/>
      <c r="V807" s="179"/>
      <c r="W807" s="179"/>
      <c r="X807" s="179"/>
      <c r="Y807" s="179"/>
      <c r="Z807" s="179"/>
      <c r="AA807" s="179"/>
    </row>
    <row r="808">
      <c r="A808" s="179"/>
      <c r="B808" s="179"/>
      <c r="C808" s="179"/>
      <c r="D808" s="189"/>
      <c r="E808" s="199"/>
      <c r="F808" s="199"/>
      <c r="G808" s="199"/>
      <c r="H808" s="199"/>
      <c r="I808" s="196"/>
      <c r="J808" s="205"/>
      <c r="K808" s="189"/>
      <c r="L808" s="199"/>
      <c r="M808" s="179"/>
      <c r="N808" s="179"/>
      <c r="O808" s="179"/>
      <c r="P808" s="179"/>
      <c r="Q808" s="196"/>
      <c r="R808" s="179"/>
      <c r="S808" s="179"/>
      <c r="T808" s="179"/>
      <c r="U808" s="179"/>
      <c r="V808" s="179"/>
      <c r="W808" s="179"/>
      <c r="X808" s="179"/>
      <c r="Y808" s="179"/>
      <c r="Z808" s="179"/>
      <c r="AA808" s="179"/>
    </row>
    <row r="809">
      <c r="A809" s="179"/>
      <c r="B809" s="179"/>
      <c r="C809" s="179"/>
      <c r="D809" s="189"/>
      <c r="E809" s="199"/>
      <c r="F809" s="199"/>
      <c r="G809" s="199"/>
      <c r="H809" s="199"/>
      <c r="I809" s="196"/>
      <c r="J809" s="205"/>
      <c r="K809" s="189"/>
      <c r="L809" s="199"/>
      <c r="M809" s="179"/>
      <c r="N809" s="179"/>
      <c r="O809" s="179"/>
      <c r="P809" s="179"/>
      <c r="Q809" s="196"/>
      <c r="R809" s="179"/>
      <c r="S809" s="179"/>
      <c r="T809" s="179"/>
      <c r="U809" s="179"/>
      <c r="V809" s="179"/>
      <c r="W809" s="179"/>
      <c r="X809" s="179"/>
      <c r="Y809" s="179"/>
      <c r="Z809" s="179"/>
      <c r="AA809" s="179"/>
    </row>
    <row r="810">
      <c r="A810" s="179"/>
      <c r="B810" s="179"/>
      <c r="C810" s="179"/>
      <c r="D810" s="189"/>
      <c r="E810" s="199"/>
      <c r="F810" s="199"/>
      <c r="G810" s="199"/>
      <c r="H810" s="199"/>
      <c r="I810" s="196"/>
      <c r="J810" s="205"/>
      <c r="K810" s="189"/>
      <c r="L810" s="199"/>
      <c r="M810" s="179"/>
      <c r="N810" s="179"/>
      <c r="O810" s="179"/>
      <c r="P810" s="179"/>
      <c r="Q810" s="196"/>
      <c r="R810" s="179"/>
      <c r="S810" s="179"/>
      <c r="T810" s="179"/>
      <c r="U810" s="179"/>
      <c r="V810" s="179"/>
      <c r="W810" s="179"/>
      <c r="X810" s="179"/>
      <c r="Y810" s="179"/>
      <c r="Z810" s="179"/>
      <c r="AA810" s="179"/>
    </row>
    <row r="811">
      <c r="A811" s="179"/>
      <c r="B811" s="179"/>
      <c r="C811" s="179"/>
      <c r="D811" s="189"/>
      <c r="E811" s="199"/>
      <c r="F811" s="199"/>
      <c r="G811" s="199"/>
      <c r="H811" s="199"/>
      <c r="I811" s="196"/>
      <c r="J811" s="205"/>
      <c r="K811" s="189"/>
      <c r="L811" s="199"/>
      <c r="M811" s="179"/>
      <c r="N811" s="179"/>
      <c r="O811" s="179"/>
      <c r="P811" s="179"/>
      <c r="Q811" s="196"/>
      <c r="R811" s="179"/>
      <c r="S811" s="179"/>
      <c r="T811" s="179"/>
      <c r="U811" s="179"/>
      <c r="V811" s="179"/>
      <c r="W811" s="179"/>
      <c r="X811" s="179"/>
      <c r="Y811" s="179"/>
      <c r="Z811" s="179"/>
      <c r="AA811" s="179"/>
    </row>
    <row r="812">
      <c r="A812" s="179"/>
      <c r="B812" s="179"/>
      <c r="C812" s="179"/>
      <c r="D812" s="189"/>
      <c r="E812" s="199"/>
      <c r="F812" s="199"/>
      <c r="G812" s="199"/>
      <c r="H812" s="199"/>
      <c r="I812" s="196"/>
      <c r="J812" s="205"/>
      <c r="K812" s="189"/>
      <c r="L812" s="199"/>
      <c r="M812" s="179"/>
      <c r="N812" s="179"/>
      <c r="O812" s="179"/>
      <c r="P812" s="179"/>
      <c r="Q812" s="196"/>
      <c r="R812" s="179"/>
      <c r="S812" s="179"/>
      <c r="T812" s="179"/>
      <c r="U812" s="179"/>
      <c r="V812" s="179"/>
      <c r="W812" s="179"/>
      <c r="X812" s="179"/>
      <c r="Y812" s="179"/>
      <c r="Z812" s="179"/>
      <c r="AA812" s="179"/>
    </row>
    <row r="813">
      <c r="A813" s="179"/>
      <c r="B813" s="179"/>
      <c r="C813" s="179"/>
      <c r="D813" s="189"/>
      <c r="E813" s="199"/>
      <c r="F813" s="199"/>
      <c r="G813" s="199"/>
      <c r="H813" s="199"/>
      <c r="I813" s="196"/>
      <c r="J813" s="205"/>
      <c r="K813" s="189"/>
      <c r="L813" s="199"/>
      <c r="M813" s="179"/>
      <c r="N813" s="179"/>
      <c r="O813" s="179"/>
      <c r="P813" s="179"/>
      <c r="Q813" s="196"/>
      <c r="R813" s="179"/>
      <c r="S813" s="179"/>
      <c r="T813" s="179"/>
      <c r="U813" s="179"/>
      <c r="V813" s="179"/>
      <c r="W813" s="179"/>
      <c r="X813" s="179"/>
      <c r="Y813" s="179"/>
      <c r="Z813" s="179"/>
      <c r="AA813" s="179"/>
    </row>
    <row r="814">
      <c r="A814" s="179"/>
      <c r="B814" s="179"/>
      <c r="C814" s="179"/>
      <c r="D814" s="189"/>
      <c r="E814" s="199"/>
      <c r="F814" s="199"/>
      <c r="G814" s="199"/>
      <c r="H814" s="199"/>
      <c r="I814" s="196"/>
      <c r="J814" s="205"/>
      <c r="K814" s="189"/>
      <c r="L814" s="199"/>
      <c r="M814" s="179"/>
      <c r="N814" s="179"/>
      <c r="O814" s="179"/>
      <c r="P814" s="179"/>
      <c r="Q814" s="196"/>
      <c r="R814" s="179"/>
      <c r="S814" s="179"/>
      <c r="T814" s="179"/>
      <c r="U814" s="179"/>
      <c r="V814" s="179"/>
      <c r="W814" s="179"/>
      <c r="X814" s="179"/>
      <c r="Y814" s="179"/>
      <c r="Z814" s="179"/>
      <c r="AA814" s="179"/>
    </row>
    <row r="815">
      <c r="A815" s="179"/>
      <c r="B815" s="179"/>
      <c r="C815" s="179"/>
      <c r="D815" s="189"/>
      <c r="E815" s="199"/>
      <c r="F815" s="199"/>
      <c r="G815" s="199"/>
      <c r="H815" s="199"/>
      <c r="I815" s="196"/>
      <c r="J815" s="205"/>
      <c r="K815" s="189"/>
      <c r="L815" s="199"/>
      <c r="M815" s="179"/>
      <c r="N815" s="179"/>
      <c r="O815" s="179"/>
      <c r="P815" s="179"/>
      <c r="Q815" s="196"/>
      <c r="R815" s="179"/>
      <c r="S815" s="179"/>
      <c r="T815" s="179"/>
      <c r="U815" s="179"/>
      <c r="V815" s="179"/>
      <c r="W815" s="179"/>
      <c r="X815" s="179"/>
      <c r="Y815" s="179"/>
      <c r="Z815" s="179"/>
      <c r="AA815" s="179"/>
    </row>
    <row r="816">
      <c r="A816" s="179"/>
      <c r="B816" s="179"/>
      <c r="C816" s="179"/>
      <c r="D816" s="189"/>
      <c r="E816" s="199"/>
      <c r="F816" s="199"/>
      <c r="G816" s="199"/>
      <c r="H816" s="199"/>
      <c r="I816" s="196"/>
      <c r="J816" s="205"/>
      <c r="K816" s="189"/>
      <c r="L816" s="199"/>
      <c r="M816" s="179"/>
      <c r="N816" s="179"/>
      <c r="O816" s="179"/>
      <c r="P816" s="179"/>
      <c r="Q816" s="196"/>
      <c r="R816" s="179"/>
      <c r="S816" s="179"/>
      <c r="T816" s="179"/>
      <c r="U816" s="179"/>
      <c r="V816" s="179"/>
      <c r="W816" s="179"/>
      <c r="X816" s="179"/>
      <c r="Y816" s="179"/>
      <c r="Z816" s="179"/>
      <c r="AA816" s="179"/>
    </row>
    <row r="817">
      <c r="A817" s="179"/>
      <c r="B817" s="179"/>
      <c r="C817" s="179"/>
      <c r="D817" s="189"/>
      <c r="E817" s="199"/>
      <c r="F817" s="199"/>
      <c r="G817" s="199"/>
      <c r="H817" s="199"/>
      <c r="I817" s="196"/>
      <c r="J817" s="205"/>
      <c r="K817" s="189"/>
      <c r="L817" s="199"/>
      <c r="M817" s="179"/>
      <c r="N817" s="179"/>
      <c r="O817" s="179"/>
      <c r="P817" s="179"/>
      <c r="Q817" s="196"/>
      <c r="R817" s="179"/>
      <c r="S817" s="179"/>
      <c r="T817" s="179"/>
      <c r="U817" s="179"/>
      <c r="V817" s="179"/>
      <c r="W817" s="179"/>
      <c r="X817" s="179"/>
      <c r="Y817" s="179"/>
      <c r="Z817" s="179"/>
      <c r="AA817" s="179"/>
    </row>
    <row r="818">
      <c r="A818" s="179"/>
      <c r="B818" s="179"/>
      <c r="C818" s="179"/>
      <c r="D818" s="189"/>
      <c r="E818" s="199"/>
      <c r="F818" s="199"/>
      <c r="G818" s="199"/>
      <c r="H818" s="199"/>
      <c r="I818" s="196"/>
      <c r="J818" s="205"/>
      <c r="K818" s="189"/>
      <c r="L818" s="199"/>
      <c r="M818" s="179"/>
      <c r="N818" s="179"/>
      <c r="O818" s="179"/>
      <c r="P818" s="179"/>
      <c r="Q818" s="196"/>
      <c r="R818" s="179"/>
      <c r="S818" s="179"/>
      <c r="T818" s="179"/>
      <c r="U818" s="179"/>
      <c r="V818" s="179"/>
      <c r="W818" s="179"/>
      <c r="X818" s="179"/>
      <c r="Y818" s="179"/>
      <c r="Z818" s="179"/>
      <c r="AA818" s="179"/>
    </row>
    <row r="819">
      <c r="A819" s="179"/>
      <c r="B819" s="179"/>
      <c r="C819" s="179"/>
      <c r="D819" s="189"/>
      <c r="E819" s="199"/>
      <c r="F819" s="199"/>
      <c r="G819" s="199"/>
      <c r="H819" s="199"/>
      <c r="I819" s="196"/>
      <c r="J819" s="205"/>
      <c r="K819" s="189"/>
      <c r="L819" s="199"/>
      <c r="M819" s="179"/>
      <c r="N819" s="179"/>
      <c r="O819" s="179"/>
      <c r="P819" s="179"/>
      <c r="Q819" s="196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</row>
    <row r="820">
      <c r="A820" s="179"/>
      <c r="B820" s="179"/>
      <c r="C820" s="179"/>
      <c r="D820" s="189"/>
      <c r="E820" s="199"/>
      <c r="F820" s="199"/>
      <c r="G820" s="199"/>
      <c r="H820" s="199"/>
      <c r="I820" s="196"/>
      <c r="J820" s="205"/>
      <c r="K820" s="189"/>
      <c r="L820" s="199"/>
      <c r="M820" s="179"/>
      <c r="N820" s="179"/>
      <c r="O820" s="179"/>
      <c r="P820" s="179"/>
      <c r="Q820" s="196"/>
      <c r="R820" s="179"/>
      <c r="S820" s="179"/>
      <c r="T820" s="179"/>
      <c r="U820" s="179"/>
      <c r="V820" s="179"/>
      <c r="W820" s="179"/>
      <c r="X820" s="179"/>
      <c r="Y820" s="179"/>
      <c r="Z820" s="179"/>
      <c r="AA820" s="179"/>
    </row>
    <row r="821">
      <c r="A821" s="179"/>
      <c r="B821" s="179"/>
      <c r="C821" s="179"/>
      <c r="D821" s="189"/>
      <c r="E821" s="199"/>
      <c r="F821" s="199"/>
      <c r="G821" s="199"/>
      <c r="H821" s="199"/>
      <c r="I821" s="196"/>
      <c r="J821" s="205"/>
      <c r="K821" s="189"/>
      <c r="L821" s="199"/>
      <c r="M821" s="179"/>
      <c r="N821" s="179"/>
      <c r="O821" s="179"/>
      <c r="P821" s="179"/>
      <c r="Q821" s="196"/>
      <c r="R821" s="179"/>
      <c r="S821" s="179"/>
      <c r="T821" s="179"/>
      <c r="U821" s="179"/>
      <c r="V821" s="179"/>
      <c r="W821" s="179"/>
      <c r="X821" s="179"/>
      <c r="Y821" s="179"/>
      <c r="Z821" s="179"/>
      <c r="AA821" s="179"/>
    </row>
    <row r="822">
      <c r="A822" s="179"/>
      <c r="B822" s="179"/>
      <c r="C822" s="179"/>
      <c r="D822" s="189"/>
      <c r="E822" s="199"/>
      <c r="F822" s="199"/>
      <c r="G822" s="199"/>
      <c r="H822" s="199"/>
      <c r="I822" s="196"/>
      <c r="J822" s="205"/>
      <c r="K822" s="189"/>
      <c r="L822" s="199"/>
      <c r="M822" s="179"/>
      <c r="N822" s="179"/>
      <c r="O822" s="179"/>
      <c r="P822" s="179"/>
      <c r="Q822" s="196"/>
      <c r="R822" s="179"/>
      <c r="S822" s="179"/>
      <c r="T822" s="179"/>
      <c r="U822" s="179"/>
      <c r="V822" s="179"/>
      <c r="W822" s="179"/>
      <c r="X822" s="179"/>
      <c r="Y822" s="179"/>
      <c r="Z822" s="179"/>
      <c r="AA822" s="179"/>
    </row>
    <row r="823">
      <c r="A823" s="179"/>
      <c r="B823" s="179"/>
      <c r="C823" s="179"/>
      <c r="D823" s="189"/>
      <c r="E823" s="199"/>
      <c r="F823" s="199"/>
      <c r="G823" s="199"/>
      <c r="H823" s="199"/>
      <c r="I823" s="196"/>
      <c r="J823" s="205"/>
      <c r="K823" s="189"/>
      <c r="L823" s="199"/>
      <c r="M823" s="179"/>
      <c r="N823" s="179"/>
      <c r="O823" s="179"/>
      <c r="P823" s="179"/>
      <c r="Q823" s="196"/>
      <c r="R823" s="179"/>
      <c r="S823" s="179"/>
      <c r="T823" s="179"/>
      <c r="U823" s="179"/>
      <c r="V823" s="179"/>
      <c r="W823" s="179"/>
      <c r="X823" s="179"/>
      <c r="Y823" s="179"/>
      <c r="Z823" s="179"/>
      <c r="AA823" s="179"/>
    </row>
    <row r="824">
      <c r="A824" s="179"/>
      <c r="B824" s="179"/>
      <c r="C824" s="179"/>
      <c r="D824" s="189"/>
      <c r="E824" s="199"/>
      <c r="F824" s="199"/>
      <c r="G824" s="199"/>
      <c r="H824" s="199"/>
      <c r="I824" s="196"/>
      <c r="J824" s="205"/>
      <c r="K824" s="189"/>
      <c r="L824" s="199"/>
      <c r="M824" s="179"/>
      <c r="N824" s="179"/>
      <c r="O824" s="179"/>
      <c r="P824" s="179"/>
      <c r="Q824" s="196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</row>
    <row r="825">
      <c r="A825" s="179"/>
      <c r="B825" s="179"/>
      <c r="C825" s="179"/>
      <c r="D825" s="189"/>
      <c r="E825" s="199"/>
      <c r="F825" s="199"/>
      <c r="G825" s="199"/>
      <c r="H825" s="199"/>
      <c r="I825" s="196"/>
      <c r="J825" s="205"/>
      <c r="K825" s="189"/>
      <c r="L825" s="199"/>
      <c r="M825" s="179"/>
      <c r="N825" s="179"/>
      <c r="O825" s="179"/>
      <c r="P825" s="179"/>
      <c r="Q825" s="196"/>
      <c r="R825" s="179"/>
      <c r="S825" s="179"/>
      <c r="T825" s="179"/>
      <c r="U825" s="179"/>
      <c r="V825" s="179"/>
      <c r="W825" s="179"/>
      <c r="X825" s="179"/>
      <c r="Y825" s="179"/>
      <c r="Z825" s="179"/>
      <c r="AA825" s="179"/>
    </row>
    <row r="826">
      <c r="A826" s="179"/>
      <c r="B826" s="179"/>
      <c r="C826" s="179"/>
      <c r="D826" s="189"/>
      <c r="E826" s="199"/>
      <c r="F826" s="199"/>
      <c r="G826" s="199"/>
      <c r="H826" s="199"/>
      <c r="I826" s="196"/>
      <c r="J826" s="205"/>
      <c r="K826" s="189"/>
      <c r="L826" s="199"/>
      <c r="M826" s="179"/>
      <c r="N826" s="179"/>
      <c r="O826" s="179"/>
      <c r="P826" s="179"/>
      <c r="Q826" s="196"/>
      <c r="R826" s="179"/>
      <c r="S826" s="179"/>
      <c r="T826" s="179"/>
      <c r="U826" s="179"/>
      <c r="V826" s="179"/>
      <c r="W826" s="179"/>
      <c r="X826" s="179"/>
      <c r="Y826" s="179"/>
      <c r="Z826" s="179"/>
      <c r="AA826" s="179"/>
    </row>
    <row r="827">
      <c r="A827" s="179"/>
      <c r="B827" s="179"/>
      <c r="C827" s="179"/>
      <c r="D827" s="189"/>
      <c r="E827" s="199"/>
      <c r="F827" s="199"/>
      <c r="G827" s="199"/>
      <c r="H827" s="199"/>
      <c r="I827" s="196"/>
      <c r="J827" s="205"/>
      <c r="K827" s="189"/>
      <c r="L827" s="199"/>
      <c r="M827" s="179"/>
      <c r="N827" s="179"/>
      <c r="O827" s="179"/>
      <c r="P827" s="179"/>
      <c r="Q827" s="196"/>
      <c r="R827" s="179"/>
      <c r="S827" s="179"/>
      <c r="T827" s="179"/>
      <c r="U827" s="179"/>
      <c r="V827" s="179"/>
      <c r="W827" s="179"/>
      <c r="X827" s="179"/>
      <c r="Y827" s="179"/>
      <c r="Z827" s="179"/>
      <c r="AA827" s="179"/>
    </row>
    <row r="828">
      <c r="A828" s="179"/>
      <c r="B828" s="179"/>
      <c r="C828" s="179"/>
      <c r="D828" s="189"/>
      <c r="E828" s="199"/>
      <c r="F828" s="199"/>
      <c r="G828" s="199"/>
      <c r="H828" s="199"/>
      <c r="I828" s="196"/>
      <c r="J828" s="205"/>
      <c r="K828" s="189"/>
      <c r="L828" s="199"/>
      <c r="M828" s="179"/>
      <c r="N828" s="179"/>
      <c r="O828" s="179"/>
      <c r="P828" s="179"/>
      <c r="Q828" s="196"/>
      <c r="R828" s="179"/>
      <c r="S828" s="179"/>
      <c r="T828" s="179"/>
      <c r="U828" s="179"/>
      <c r="V828" s="179"/>
      <c r="W828" s="179"/>
      <c r="X828" s="179"/>
      <c r="Y828" s="179"/>
      <c r="Z828" s="179"/>
      <c r="AA828" s="179"/>
    </row>
    <row r="829">
      <c r="A829" s="179"/>
      <c r="B829" s="179"/>
      <c r="C829" s="179"/>
      <c r="D829" s="189"/>
      <c r="E829" s="199"/>
      <c r="F829" s="199"/>
      <c r="G829" s="199"/>
      <c r="H829" s="199"/>
      <c r="I829" s="196"/>
      <c r="J829" s="205"/>
      <c r="K829" s="189"/>
      <c r="L829" s="199"/>
      <c r="M829" s="179"/>
      <c r="N829" s="179"/>
      <c r="O829" s="179"/>
      <c r="P829" s="179"/>
      <c r="Q829" s="196"/>
      <c r="R829" s="179"/>
      <c r="S829" s="179"/>
      <c r="T829" s="179"/>
      <c r="U829" s="179"/>
      <c r="V829" s="179"/>
      <c r="W829" s="179"/>
      <c r="X829" s="179"/>
      <c r="Y829" s="179"/>
      <c r="Z829" s="179"/>
      <c r="AA829" s="179"/>
    </row>
    <row r="830">
      <c r="A830" s="179"/>
      <c r="B830" s="179"/>
      <c r="C830" s="179"/>
      <c r="D830" s="189"/>
      <c r="E830" s="199"/>
      <c r="F830" s="199"/>
      <c r="G830" s="199"/>
      <c r="H830" s="199"/>
      <c r="I830" s="196"/>
      <c r="J830" s="205"/>
      <c r="K830" s="189"/>
      <c r="L830" s="199"/>
      <c r="M830" s="179"/>
      <c r="N830" s="179"/>
      <c r="O830" s="179"/>
      <c r="P830" s="179"/>
      <c r="Q830" s="196"/>
      <c r="R830" s="179"/>
      <c r="S830" s="179"/>
      <c r="T830" s="179"/>
      <c r="U830" s="179"/>
      <c r="V830" s="179"/>
      <c r="W830" s="179"/>
      <c r="X830" s="179"/>
      <c r="Y830" s="179"/>
      <c r="Z830" s="179"/>
      <c r="AA830" s="179"/>
    </row>
    <row r="831">
      <c r="A831" s="179"/>
      <c r="B831" s="179"/>
      <c r="C831" s="179"/>
      <c r="D831" s="189"/>
      <c r="E831" s="199"/>
      <c r="F831" s="199"/>
      <c r="G831" s="199"/>
      <c r="H831" s="199"/>
      <c r="I831" s="196"/>
      <c r="J831" s="205"/>
      <c r="K831" s="189"/>
      <c r="L831" s="199"/>
      <c r="M831" s="179"/>
      <c r="N831" s="179"/>
      <c r="O831" s="179"/>
      <c r="P831" s="179"/>
      <c r="Q831" s="196"/>
      <c r="R831" s="179"/>
      <c r="S831" s="179"/>
      <c r="T831" s="179"/>
      <c r="U831" s="179"/>
      <c r="V831" s="179"/>
      <c r="W831" s="179"/>
      <c r="X831" s="179"/>
      <c r="Y831" s="179"/>
      <c r="Z831" s="179"/>
      <c r="AA831" s="179"/>
    </row>
    <row r="832">
      <c r="A832" s="179"/>
      <c r="B832" s="179"/>
      <c r="C832" s="179"/>
      <c r="D832" s="189"/>
      <c r="E832" s="199"/>
      <c r="F832" s="199"/>
      <c r="G832" s="199"/>
      <c r="H832" s="199"/>
      <c r="I832" s="196"/>
      <c r="J832" s="205"/>
      <c r="K832" s="189"/>
      <c r="L832" s="199"/>
      <c r="M832" s="179"/>
      <c r="N832" s="179"/>
      <c r="O832" s="179"/>
      <c r="P832" s="179"/>
      <c r="Q832" s="196"/>
      <c r="R832" s="179"/>
      <c r="S832" s="179"/>
      <c r="T832" s="179"/>
      <c r="U832" s="179"/>
      <c r="V832" s="179"/>
      <c r="W832" s="179"/>
      <c r="X832" s="179"/>
      <c r="Y832" s="179"/>
      <c r="Z832" s="179"/>
      <c r="AA832" s="179"/>
    </row>
    <row r="833">
      <c r="A833" s="179"/>
      <c r="B833" s="179"/>
      <c r="C833" s="179"/>
      <c r="D833" s="189"/>
      <c r="E833" s="199"/>
      <c r="F833" s="199"/>
      <c r="G833" s="199"/>
      <c r="H833" s="199"/>
      <c r="I833" s="196"/>
      <c r="J833" s="205"/>
      <c r="K833" s="189"/>
      <c r="L833" s="199"/>
      <c r="M833" s="179"/>
      <c r="N833" s="179"/>
      <c r="O833" s="179"/>
      <c r="P833" s="179"/>
      <c r="Q833" s="196"/>
      <c r="R833" s="179"/>
      <c r="S833" s="179"/>
      <c r="T833" s="179"/>
      <c r="U833" s="179"/>
      <c r="V833" s="179"/>
      <c r="W833" s="179"/>
      <c r="X833" s="179"/>
      <c r="Y833" s="179"/>
      <c r="Z833" s="179"/>
      <c r="AA833" s="179"/>
    </row>
    <row r="834">
      <c r="A834" s="179"/>
      <c r="B834" s="179"/>
      <c r="C834" s="179"/>
      <c r="D834" s="189"/>
      <c r="E834" s="199"/>
      <c r="F834" s="199"/>
      <c r="G834" s="199"/>
      <c r="H834" s="199"/>
      <c r="I834" s="196"/>
      <c r="J834" s="205"/>
      <c r="K834" s="189"/>
      <c r="L834" s="199"/>
      <c r="M834" s="179"/>
      <c r="N834" s="179"/>
      <c r="O834" s="179"/>
      <c r="P834" s="179"/>
      <c r="Q834" s="196"/>
      <c r="R834" s="179"/>
      <c r="S834" s="179"/>
      <c r="T834" s="179"/>
      <c r="U834" s="179"/>
      <c r="V834" s="179"/>
      <c r="W834" s="179"/>
      <c r="X834" s="179"/>
      <c r="Y834" s="179"/>
      <c r="Z834" s="179"/>
      <c r="AA834" s="179"/>
    </row>
    <row r="835">
      <c r="A835" s="179"/>
      <c r="B835" s="179"/>
      <c r="C835" s="179"/>
      <c r="D835" s="189"/>
      <c r="E835" s="199"/>
      <c r="F835" s="199"/>
      <c r="G835" s="199"/>
      <c r="H835" s="199"/>
      <c r="I835" s="196"/>
      <c r="J835" s="205"/>
      <c r="K835" s="189"/>
      <c r="L835" s="199"/>
      <c r="M835" s="179"/>
      <c r="N835" s="179"/>
      <c r="O835" s="179"/>
      <c r="P835" s="179"/>
      <c r="Q835" s="196"/>
      <c r="R835" s="179"/>
      <c r="S835" s="179"/>
      <c r="T835" s="179"/>
      <c r="U835" s="179"/>
      <c r="V835" s="179"/>
      <c r="W835" s="179"/>
      <c r="X835" s="179"/>
      <c r="Y835" s="179"/>
      <c r="Z835" s="179"/>
      <c r="AA835" s="179"/>
    </row>
    <row r="836">
      <c r="A836" s="179"/>
      <c r="B836" s="179"/>
      <c r="C836" s="179"/>
      <c r="D836" s="189"/>
      <c r="E836" s="199"/>
      <c r="F836" s="199"/>
      <c r="G836" s="199"/>
      <c r="H836" s="199"/>
      <c r="I836" s="196"/>
      <c r="J836" s="205"/>
      <c r="K836" s="189"/>
      <c r="L836" s="199"/>
      <c r="M836" s="179"/>
      <c r="N836" s="179"/>
      <c r="O836" s="179"/>
      <c r="P836" s="179"/>
      <c r="Q836" s="196"/>
      <c r="R836" s="179"/>
      <c r="S836" s="179"/>
      <c r="T836" s="179"/>
      <c r="U836" s="179"/>
      <c r="V836" s="179"/>
      <c r="W836" s="179"/>
      <c r="X836" s="179"/>
      <c r="Y836" s="179"/>
      <c r="Z836" s="179"/>
      <c r="AA836" s="179"/>
    </row>
    <row r="837">
      <c r="A837" s="179"/>
      <c r="B837" s="179"/>
      <c r="C837" s="179"/>
      <c r="D837" s="189"/>
      <c r="E837" s="199"/>
      <c r="F837" s="199"/>
      <c r="G837" s="199"/>
      <c r="H837" s="199"/>
      <c r="I837" s="196"/>
      <c r="J837" s="205"/>
      <c r="K837" s="189"/>
      <c r="L837" s="199"/>
      <c r="M837" s="179"/>
      <c r="N837" s="179"/>
      <c r="O837" s="179"/>
      <c r="P837" s="179"/>
      <c r="Q837" s="196"/>
      <c r="R837" s="179"/>
      <c r="S837" s="179"/>
      <c r="T837" s="179"/>
      <c r="U837" s="179"/>
      <c r="V837" s="179"/>
      <c r="W837" s="179"/>
      <c r="X837" s="179"/>
      <c r="Y837" s="179"/>
      <c r="Z837" s="179"/>
      <c r="AA837" s="179"/>
    </row>
    <row r="838">
      <c r="A838" s="179"/>
      <c r="B838" s="179"/>
      <c r="C838" s="179"/>
      <c r="D838" s="189"/>
      <c r="E838" s="199"/>
      <c r="F838" s="199"/>
      <c r="G838" s="199"/>
      <c r="H838" s="199"/>
      <c r="I838" s="196"/>
      <c r="J838" s="205"/>
      <c r="K838" s="189"/>
      <c r="L838" s="199"/>
      <c r="M838" s="179"/>
      <c r="N838" s="179"/>
      <c r="O838" s="179"/>
      <c r="P838" s="179"/>
      <c r="Q838" s="196"/>
      <c r="R838" s="179"/>
      <c r="S838" s="179"/>
      <c r="T838" s="179"/>
      <c r="U838" s="179"/>
      <c r="V838" s="179"/>
      <c r="W838" s="179"/>
      <c r="X838" s="179"/>
      <c r="Y838" s="179"/>
      <c r="Z838" s="179"/>
      <c r="AA838" s="179"/>
    </row>
    <row r="839">
      <c r="A839" s="179"/>
      <c r="B839" s="179"/>
      <c r="C839" s="179"/>
      <c r="D839" s="189"/>
      <c r="E839" s="199"/>
      <c r="F839" s="199"/>
      <c r="G839" s="199"/>
      <c r="H839" s="199"/>
      <c r="I839" s="196"/>
      <c r="J839" s="205"/>
      <c r="K839" s="189"/>
      <c r="L839" s="199"/>
      <c r="M839" s="179"/>
      <c r="N839" s="179"/>
      <c r="O839" s="179"/>
      <c r="P839" s="179"/>
      <c r="Q839" s="196"/>
      <c r="R839" s="179"/>
      <c r="S839" s="179"/>
      <c r="T839" s="179"/>
      <c r="U839" s="179"/>
      <c r="V839" s="179"/>
      <c r="W839" s="179"/>
      <c r="X839" s="179"/>
      <c r="Y839" s="179"/>
      <c r="Z839" s="179"/>
      <c r="AA839" s="179"/>
    </row>
    <row r="840">
      <c r="A840" s="179"/>
      <c r="B840" s="179"/>
      <c r="C840" s="179"/>
      <c r="D840" s="189"/>
      <c r="E840" s="199"/>
      <c r="F840" s="199"/>
      <c r="G840" s="199"/>
      <c r="H840" s="199"/>
      <c r="I840" s="196"/>
      <c r="J840" s="205"/>
      <c r="K840" s="189"/>
      <c r="L840" s="199"/>
      <c r="M840" s="179"/>
      <c r="N840" s="179"/>
      <c r="O840" s="179"/>
      <c r="P840" s="179"/>
      <c r="Q840" s="196"/>
      <c r="R840" s="179"/>
      <c r="S840" s="179"/>
      <c r="T840" s="179"/>
      <c r="U840" s="179"/>
      <c r="V840" s="179"/>
      <c r="W840" s="179"/>
      <c r="X840" s="179"/>
      <c r="Y840" s="179"/>
      <c r="Z840" s="179"/>
      <c r="AA840" s="179"/>
    </row>
    <row r="841">
      <c r="A841" s="179"/>
      <c r="B841" s="179"/>
      <c r="C841" s="179"/>
      <c r="D841" s="189"/>
      <c r="E841" s="199"/>
      <c r="F841" s="199"/>
      <c r="G841" s="199"/>
      <c r="H841" s="199"/>
      <c r="I841" s="196"/>
      <c r="J841" s="205"/>
      <c r="K841" s="189"/>
      <c r="L841" s="199"/>
      <c r="M841" s="179"/>
      <c r="N841" s="179"/>
      <c r="O841" s="179"/>
      <c r="P841" s="179"/>
      <c r="Q841" s="196"/>
      <c r="R841" s="179"/>
      <c r="S841" s="179"/>
      <c r="T841" s="179"/>
      <c r="U841" s="179"/>
      <c r="V841" s="179"/>
      <c r="W841" s="179"/>
      <c r="X841" s="179"/>
      <c r="Y841" s="179"/>
      <c r="Z841" s="179"/>
      <c r="AA841" s="179"/>
    </row>
    <row r="842">
      <c r="A842" s="179"/>
      <c r="B842" s="179"/>
      <c r="C842" s="179"/>
      <c r="D842" s="189"/>
      <c r="E842" s="199"/>
      <c r="F842" s="199"/>
      <c r="G842" s="199"/>
      <c r="H842" s="199"/>
      <c r="I842" s="196"/>
      <c r="J842" s="205"/>
      <c r="K842" s="189"/>
      <c r="L842" s="199"/>
      <c r="M842" s="179"/>
      <c r="N842" s="179"/>
      <c r="O842" s="179"/>
      <c r="P842" s="179"/>
      <c r="Q842" s="196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</row>
    <row r="843">
      <c r="A843" s="179"/>
      <c r="B843" s="179"/>
      <c r="C843" s="179"/>
      <c r="D843" s="189"/>
      <c r="E843" s="199"/>
      <c r="F843" s="199"/>
      <c r="G843" s="199"/>
      <c r="H843" s="199"/>
      <c r="I843" s="196"/>
      <c r="J843" s="205"/>
      <c r="K843" s="189"/>
      <c r="L843" s="199"/>
      <c r="M843" s="179"/>
      <c r="N843" s="179"/>
      <c r="O843" s="179"/>
      <c r="P843" s="179"/>
      <c r="Q843" s="196"/>
      <c r="R843" s="179"/>
      <c r="S843" s="179"/>
      <c r="T843" s="179"/>
      <c r="U843" s="179"/>
      <c r="V843" s="179"/>
      <c r="W843" s="179"/>
      <c r="X843" s="179"/>
      <c r="Y843" s="179"/>
      <c r="Z843" s="179"/>
      <c r="AA843" s="179"/>
    </row>
    <row r="844">
      <c r="A844" s="179"/>
      <c r="B844" s="179"/>
      <c r="C844" s="179"/>
      <c r="D844" s="189"/>
      <c r="E844" s="199"/>
      <c r="F844" s="199"/>
      <c r="G844" s="199"/>
      <c r="H844" s="199"/>
      <c r="I844" s="196"/>
      <c r="J844" s="205"/>
      <c r="K844" s="189"/>
      <c r="L844" s="199"/>
      <c r="M844" s="179"/>
      <c r="N844" s="179"/>
      <c r="O844" s="179"/>
      <c r="P844" s="179"/>
      <c r="Q844" s="196"/>
      <c r="R844" s="179"/>
      <c r="S844" s="179"/>
      <c r="T844" s="179"/>
      <c r="U844" s="179"/>
      <c r="V844" s="179"/>
      <c r="W844" s="179"/>
      <c r="X844" s="179"/>
      <c r="Y844" s="179"/>
      <c r="Z844" s="179"/>
      <c r="AA844" s="179"/>
    </row>
    <row r="845">
      <c r="A845" s="179"/>
      <c r="B845" s="179"/>
      <c r="C845" s="179"/>
      <c r="D845" s="189"/>
      <c r="E845" s="199"/>
      <c r="F845" s="199"/>
      <c r="G845" s="199"/>
      <c r="H845" s="199"/>
      <c r="I845" s="196"/>
      <c r="J845" s="205"/>
      <c r="K845" s="189"/>
      <c r="L845" s="199"/>
      <c r="M845" s="179"/>
      <c r="N845" s="179"/>
      <c r="O845" s="179"/>
      <c r="P845" s="179"/>
      <c r="Q845" s="196"/>
      <c r="R845" s="179"/>
      <c r="S845" s="179"/>
      <c r="T845" s="179"/>
      <c r="U845" s="179"/>
      <c r="V845" s="179"/>
      <c r="W845" s="179"/>
      <c r="X845" s="179"/>
      <c r="Y845" s="179"/>
      <c r="Z845" s="179"/>
      <c r="AA845" s="179"/>
    </row>
    <row r="846">
      <c r="A846" s="179"/>
      <c r="B846" s="179"/>
      <c r="C846" s="179"/>
      <c r="D846" s="189"/>
      <c r="E846" s="199"/>
      <c r="F846" s="199"/>
      <c r="G846" s="199"/>
      <c r="H846" s="199"/>
      <c r="I846" s="196"/>
      <c r="J846" s="205"/>
      <c r="K846" s="189"/>
      <c r="L846" s="199"/>
      <c r="M846" s="179"/>
      <c r="N846" s="179"/>
      <c r="O846" s="179"/>
      <c r="P846" s="179"/>
      <c r="Q846" s="196"/>
      <c r="R846" s="179"/>
      <c r="S846" s="179"/>
      <c r="T846" s="179"/>
      <c r="U846" s="179"/>
      <c r="V846" s="179"/>
      <c r="W846" s="179"/>
      <c r="X846" s="179"/>
      <c r="Y846" s="179"/>
      <c r="Z846" s="179"/>
      <c r="AA846" s="179"/>
    </row>
    <row r="847">
      <c r="A847" s="179"/>
      <c r="B847" s="179"/>
      <c r="C847" s="179"/>
      <c r="D847" s="189"/>
      <c r="E847" s="199"/>
      <c r="F847" s="199"/>
      <c r="G847" s="199"/>
      <c r="H847" s="199"/>
      <c r="I847" s="196"/>
      <c r="J847" s="205"/>
      <c r="K847" s="189"/>
      <c r="L847" s="199"/>
      <c r="M847" s="179"/>
      <c r="N847" s="179"/>
      <c r="O847" s="179"/>
      <c r="P847" s="179"/>
      <c r="Q847" s="196"/>
      <c r="R847" s="179"/>
      <c r="S847" s="179"/>
      <c r="T847" s="179"/>
      <c r="U847" s="179"/>
      <c r="V847" s="179"/>
      <c r="W847" s="179"/>
      <c r="X847" s="179"/>
      <c r="Y847" s="179"/>
      <c r="Z847" s="179"/>
      <c r="AA847" s="179"/>
    </row>
    <row r="848">
      <c r="A848" s="179"/>
      <c r="B848" s="179"/>
      <c r="C848" s="179"/>
      <c r="D848" s="189"/>
      <c r="E848" s="199"/>
      <c r="F848" s="199"/>
      <c r="G848" s="199"/>
      <c r="H848" s="199"/>
      <c r="I848" s="196"/>
      <c r="J848" s="205"/>
      <c r="K848" s="189"/>
      <c r="L848" s="199"/>
      <c r="M848" s="179"/>
      <c r="N848" s="179"/>
      <c r="O848" s="179"/>
      <c r="P848" s="179"/>
      <c r="Q848" s="196"/>
      <c r="R848" s="179"/>
      <c r="S848" s="179"/>
      <c r="T848" s="179"/>
      <c r="U848" s="179"/>
      <c r="V848" s="179"/>
      <c r="W848" s="179"/>
      <c r="X848" s="179"/>
      <c r="Y848" s="179"/>
      <c r="Z848" s="179"/>
      <c r="AA848" s="179"/>
    </row>
    <row r="849">
      <c r="A849" s="179"/>
      <c r="B849" s="179"/>
      <c r="C849" s="179"/>
      <c r="D849" s="189"/>
      <c r="E849" s="199"/>
      <c r="F849" s="199"/>
      <c r="G849" s="199"/>
      <c r="H849" s="199"/>
      <c r="I849" s="196"/>
      <c r="J849" s="205"/>
      <c r="K849" s="189"/>
      <c r="L849" s="199"/>
      <c r="M849" s="179"/>
      <c r="N849" s="179"/>
      <c r="O849" s="179"/>
      <c r="P849" s="179"/>
      <c r="Q849" s="196"/>
      <c r="R849" s="179"/>
      <c r="S849" s="179"/>
      <c r="T849" s="179"/>
      <c r="U849" s="179"/>
      <c r="V849" s="179"/>
      <c r="W849" s="179"/>
      <c r="X849" s="179"/>
      <c r="Y849" s="179"/>
      <c r="Z849" s="179"/>
      <c r="AA849" s="179"/>
    </row>
    <row r="850">
      <c r="A850" s="179"/>
      <c r="B850" s="179"/>
      <c r="C850" s="179"/>
      <c r="D850" s="189"/>
      <c r="E850" s="199"/>
      <c r="F850" s="199"/>
      <c r="G850" s="199"/>
      <c r="H850" s="199"/>
      <c r="I850" s="196"/>
      <c r="J850" s="205"/>
      <c r="K850" s="189"/>
      <c r="L850" s="199"/>
      <c r="M850" s="179"/>
      <c r="N850" s="179"/>
      <c r="O850" s="179"/>
      <c r="P850" s="179"/>
      <c r="Q850" s="196"/>
      <c r="R850" s="179"/>
      <c r="S850" s="179"/>
      <c r="T850" s="179"/>
      <c r="U850" s="179"/>
      <c r="V850" s="179"/>
      <c r="W850" s="179"/>
      <c r="X850" s="179"/>
      <c r="Y850" s="179"/>
      <c r="Z850" s="179"/>
      <c r="AA850" s="179"/>
    </row>
    <row r="851">
      <c r="A851" s="179"/>
      <c r="B851" s="179"/>
      <c r="C851" s="179"/>
      <c r="D851" s="189"/>
      <c r="E851" s="199"/>
      <c r="F851" s="199"/>
      <c r="G851" s="199"/>
      <c r="H851" s="199"/>
      <c r="I851" s="196"/>
      <c r="J851" s="205"/>
      <c r="K851" s="189"/>
      <c r="L851" s="199"/>
      <c r="M851" s="179"/>
      <c r="N851" s="179"/>
      <c r="O851" s="179"/>
      <c r="P851" s="179"/>
      <c r="Q851" s="196"/>
      <c r="R851" s="179"/>
      <c r="S851" s="179"/>
      <c r="T851" s="179"/>
      <c r="U851" s="179"/>
      <c r="V851" s="179"/>
      <c r="W851" s="179"/>
      <c r="X851" s="179"/>
      <c r="Y851" s="179"/>
      <c r="Z851" s="179"/>
      <c r="AA851" s="179"/>
    </row>
    <row r="852">
      <c r="A852" s="179"/>
      <c r="B852" s="179"/>
      <c r="C852" s="179"/>
      <c r="D852" s="189"/>
      <c r="E852" s="199"/>
      <c r="F852" s="199"/>
      <c r="G852" s="199"/>
      <c r="H852" s="199"/>
      <c r="I852" s="196"/>
      <c r="J852" s="205"/>
      <c r="K852" s="189"/>
      <c r="L852" s="199"/>
      <c r="M852" s="179"/>
      <c r="N852" s="179"/>
      <c r="O852" s="179"/>
      <c r="P852" s="179"/>
      <c r="Q852" s="196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</row>
    <row r="853">
      <c r="A853" s="179"/>
      <c r="B853" s="179"/>
      <c r="C853" s="179"/>
      <c r="D853" s="189"/>
      <c r="E853" s="199"/>
      <c r="F853" s="199"/>
      <c r="G853" s="199"/>
      <c r="H853" s="199"/>
      <c r="I853" s="196"/>
      <c r="J853" s="205"/>
      <c r="K853" s="189"/>
      <c r="L853" s="199"/>
      <c r="M853" s="179"/>
      <c r="N853" s="179"/>
      <c r="O853" s="179"/>
      <c r="P853" s="179"/>
      <c r="Q853" s="196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</row>
    <row r="854">
      <c r="A854" s="179"/>
      <c r="B854" s="179"/>
      <c r="C854" s="179"/>
      <c r="D854" s="189"/>
      <c r="E854" s="199"/>
      <c r="F854" s="199"/>
      <c r="G854" s="199"/>
      <c r="H854" s="199"/>
      <c r="I854" s="196"/>
      <c r="J854" s="205"/>
      <c r="K854" s="189"/>
      <c r="L854" s="199"/>
      <c r="M854" s="179"/>
      <c r="N854" s="179"/>
      <c r="O854" s="179"/>
      <c r="P854" s="179"/>
      <c r="Q854" s="196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</row>
    <row r="855">
      <c r="A855" s="179"/>
      <c r="B855" s="179"/>
      <c r="C855" s="179"/>
      <c r="D855" s="189"/>
      <c r="E855" s="199"/>
      <c r="F855" s="199"/>
      <c r="G855" s="199"/>
      <c r="H855" s="199"/>
      <c r="I855" s="196"/>
      <c r="J855" s="205"/>
      <c r="K855" s="189"/>
      <c r="L855" s="199"/>
      <c r="M855" s="179"/>
      <c r="N855" s="179"/>
      <c r="O855" s="179"/>
      <c r="P855" s="179"/>
      <c r="Q855" s="196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</row>
    <row r="856">
      <c r="A856" s="179"/>
      <c r="B856" s="179"/>
      <c r="C856" s="179"/>
      <c r="D856" s="189"/>
      <c r="E856" s="199"/>
      <c r="F856" s="199"/>
      <c r="G856" s="199"/>
      <c r="H856" s="199"/>
      <c r="I856" s="196"/>
      <c r="J856" s="205"/>
      <c r="K856" s="189"/>
      <c r="L856" s="199"/>
      <c r="M856" s="179"/>
      <c r="N856" s="179"/>
      <c r="O856" s="179"/>
      <c r="P856" s="179"/>
      <c r="Q856" s="196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</row>
    <row r="857">
      <c r="A857" s="179"/>
      <c r="B857" s="179"/>
      <c r="C857" s="179"/>
      <c r="D857" s="189"/>
      <c r="E857" s="199"/>
      <c r="F857" s="199"/>
      <c r="G857" s="199"/>
      <c r="H857" s="199"/>
      <c r="I857" s="196"/>
      <c r="J857" s="205"/>
      <c r="K857" s="189"/>
      <c r="L857" s="199"/>
      <c r="M857" s="179"/>
      <c r="N857" s="179"/>
      <c r="O857" s="179"/>
      <c r="P857" s="179"/>
      <c r="Q857" s="196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</row>
    <row r="858">
      <c r="A858" s="179"/>
      <c r="B858" s="179"/>
      <c r="C858" s="179"/>
      <c r="D858" s="189"/>
      <c r="E858" s="199"/>
      <c r="F858" s="199"/>
      <c r="G858" s="199"/>
      <c r="H858" s="199"/>
      <c r="I858" s="196"/>
      <c r="J858" s="205"/>
      <c r="K858" s="189"/>
      <c r="L858" s="199"/>
      <c r="M858" s="179"/>
      <c r="N858" s="179"/>
      <c r="O858" s="179"/>
      <c r="P858" s="179"/>
      <c r="Q858" s="196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</row>
    <row r="859">
      <c r="A859" s="179"/>
      <c r="B859" s="179"/>
      <c r="C859" s="179"/>
      <c r="D859" s="189"/>
      <c r="E859" s="199"/>
      <c r="F859" s="199"/>
      <c r="G859" s="199"/>
      <c r="H859" s="199"/>
      <c r="I859" s="196"/>
      <c r="J859" s="205"/>
      <c r="K859" s="189"/>
      <c r="L859" s="199"/>
      <c r="M859" s="179"/>
      <c r="N859" s="179"/>
      <c r="O859" s="179"/>
      <c r="P859" s="179"/>
      <c r="Q859" s="196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</row>
    <row r="860">
      <c r="A860" s="179"/>
      <c r="B860" s="179"/>
      <c r="C860" s="179"/>
      <c r="D860" s="189"/>
      <c r="E860" s="199"/>
      <c r="F860" s="199"/>
      <c r="G860" s="199"/>
      <c r="H860" s="199"/>
      <c r="I860" s="196"/>
      <c r="J860" s="205"/>
      <c r="K860" s="189"/>
      <c r="L860" s="199"/>
      <c r="M860" s="179"/>
      <c r="N860" s="179"/>
      <c r="O860" s="179"/>
      <c r="P860" s="179"/>
      <c r="Q860" s="196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</row>
    <row r="861">
      <c r="A861" s="179"/>
      <c r="B861" s="179"/>
      <c r="C861" s="179"/>
      <c r="D861" s="189"/>
      <c r="E861" s="199"/>
      <c r="F861" s="199"/>
      <c r="G861" s="199"/>
      <c r="H861" s="199"/>
      <c r="I861" s="196"/>
      <c r="J861" s="205"/>
      <c r="K861" s="189"/>
      <c r="L861" s="199"/>
      <c r="M861" s="179"/>
      <c r="N861" s="179"/>
      <c r="O861" s="179"/>
      <c r="P861" s="179"/>
      <c r="Q861" s="196"/>
      <c r="R861" s="179"/>
      <c r="S861" s="179"/>
      <c r="T861" s="179"/>
      <c r="U861" s="179"/>
      <c r="V861" s="179"/>
      <c r="W861" s="179"/>
      <c r="X861" s="179"/>
      <c r="Y861" s="179"/>
      <c r="Z861" s="179"/>
      <c r="AA861" s="179"/>
    </row>
    <row r="862">
      <c r="A862" s="179"/>
      <c r="B862" s="179"/>
      <c r="C862" s="179"/>
      <c r="D862" s="189"/>
      <c r="E862" s="199"/>
      <c r="F862" s="199"/>
      <c r="G862" s="199"/>
      <c r="H862" s="199"/>
      <c r="I862" s="196"/>
      <c r="J862" s="205"/>
      <c r="K862" s="189"/>
      <c r="L862" s="199"/>
      <c r="M862" s="179"/>
      <c r="N862" s="179"/>
      <c r="O862" s="179"/>
      <c r="P862" s="179"/>
      <c r="Q862" s="196"/>
      <c r="R862" s="179"/>
      <c r="S862" s="179"/>
      <c r="T862" s="179"/>
      <c r="U862" s="179"/>
      <c r="V862" s="179"/>
      <c r="W862" s="179"/>
      <c r="X862" s="179"/>
      <c r="Y862" s="179"/>
      <c r="Z862" s="179"/>
      <c r="AA862" s="179"/>
    </row>
    <row r="863">
      <c r="A863" s="179"/>
      <c r="B863" s="179"/>
      <c r="C863" s="179"/>
      <c r="D863" s="189"/>
      <c r="E863" s="199"/>
      <c r="F863" s="199"/>
      <c r="G863" s="199"/>
      <c r="H863" s="199"/>
      <c r="I863" s="196"/>
      <c r="J863" s="205"/>
      <c r="K863" s="189"/>
      <c r="L863" s="199"/>
      <c r="M863" s="179"/>
      <c r="N863" s="179"/>
      <c r="O863" s="179"/>
      <c r="P863" s="179"/>
      <c r="Q863" s="196"/>
      <c r="R863" s="179"/>
      <c r="S863" s="179"/>
      <c r="T863" s="179"/>
      <c r="U863" s="179"/>
      <c r="V863" s="179"/>
      <c r="W863" s="179"/>
      <c r="X863" s="179"/>
      <c r="Y863" s="179"/>
      <c r="Z863" s="179"/>
      <c r="AA863" s="179"/>
    </row>
    <row r="864">
      <c r="A864" s="179"/>
      <c r="B864" s="179"/>
      <c r="C864" s="179"/>
      <c r="D864" s="189"/>
      <c r="E864" s="199"/>
      <c r="F864" s="199"/>
      <c r="G864" s="199"/>
      <c r="H864" s="199"/>
      <c r="I864" s="196"/>
      <c r="J864" s="205"/>
      <c r="K864" s="189"/>
      <c r="L864" s="199"/>
      <c r="M864" s="179"/>
      <c r="N864" s="179"/>
      <c r="O864" s="179"/>
      <c r="P864" s="179"/>
      <c r="Q864" s="196"/>
      <c r="R864" s="179"/>
      <c r="S864" s="179"/>
      <c r="T864" s="179"/>
      <c r="U864" s="179"/>
      <c r="V864" s="179"/>
      <c r="W864" s="179"/>
      <c r="X864" s="179"/>
      <c r="Y864" s="179"/>
      <c r="Z864" s="179"/>
      <c r="AA864" s="179"/>
    </row>
    <row r="865">
      <c r="A865" s="179"/>
      <c r="B865" s="179"/>
      <c r="C865" s="179"/>
      <c r="D865" s="189"/>
      <c r="E865" s="199"/>
      <c r="F865" s="199"/>
      <c r="G865" s="199"/>
      <c r="H865" s="199"/>
      <c r="I865" s="196"/>
      <c r="J865" s="205"/>
      <c r="K865" s="189"/>
      <c r="L865" s="199"/>
      <c r="M865" s="179"/>
      <c r="N865" s="179"/>
      <c r="O865" s="179"/>
      <c r="P865" s="179"/>
      <c r="Q865" s="196"/>
      <c r="R865" s="179"/>
      <c r="S865" s="179"/>
      <c r="T865" s="179"/>
      <c r="U865" s="179"/>
      <c r="V865" s="179"/>
      <c r="W865" s="179"/>
      <c r="X865" s="179"/>
      <c r="Y865" s="179"/>
      <c r="Z865" s="179"/>
      <c r="AA865" s="179"/>
    </row>
    <row r="866">
      <c r="A866" s="179"/>
      <c r="B866" s="179"/>
      <c r="C866" s="179"/>
      <c r="D866" s="189"/>
      <c r="E866" s="199"/>
      <c r="F866" s="199"/>
      <c r="G866" s="199"/>
      <c r="H866" s="199"/>
      <c r="I866" s="196"/>
      <c r="J866" s="205"/>
      <c r="K866" s="189"/>
      <c r="L866" s="199"/>
      <c r="M866" s="179"/>
      <c r="N866" s="179"/>
      <c r="O866" s="179"/>
      <c r="P866" s="179"/>
      <c r="Q866" s="196"/>
      <c r="R866" s="179"/>
      <c r="S866" s="179"/>
      <c r="T866" s="179"/>
      <c r="U866" s="179"/>
      <c r="V866" s="179"/>
      <c r="W866" s="179"/>
      <c r="X866" s="179"/>
      <c r="Y866" s="179"/>
      <c r="Z866" s="179"/>
      <c r="AA866" s="179"/>
    </row>
    <row r="867">
      <c r="A867" s="179"/>
      <c r="B867" s="179"/>
      <c r="C867" s="179"/>
      <c r="D867" s="189"/>
      <c r="E867" s="199"/>
      <c r="F867" s="199"/>
      <c r="G867" s="199"/>
      <c r="H867" s="199"/>
      <c r="I867" s="196"/>
      <c r="J867" s="205"/>
      <c r="K867" s="189"/>
      <c r="L867" s="199"/>
      <c r="M867" s="179"/>
      <c r="N867" s="179"/>
      <c r="O867" s="179"/>
      <c r="P867" s="179"/>
      <c r="Q867" s="196"/>
      <c r="R867" s="179"/>
      <c r="S867" s="179"/>
      <c r="T867" s="179"/>
      <c r="U867" s="179"/>
      <c r="V867" s="179"/>
      <c r="W867" s="179"/>
      <c r="X867" s="179"/>
      <c r="Y867" s="179"/>
      <c r="Z867" s="179"/>
      <c r="AA867" s="179"/>
    </row>
    <row r="868">
      <c r="A868" s="179"/>
      <c r="B868" s="179"/>
      <c r="C868" s="179"/>
      <c r="D868" s="189"/>
      <c r="E868" s="199"/>
      <c r="F868" s="199"/>
      <c r="G868" s="199"/>
      <c r="H868" s="199"/>
      <c r="I868" s="196"/>
      <c r="J868" s="205"/>
      <c r="K868" s="189"/>
      <c r="L868" s="199"/>
      <c r="M868" s="179"/>
      <c r="N868" s="179"/>
      <c r="O868" s="179"/>
      <c r="P868" s="179"/>
      <c r="Q868" s="196"/>
      <c r="R868" s="179"/>
      <c r="S868" s="179"/>
      <c r="T868" s="179"/>
      <c r="U868" s="179"/>
      <c r="V868" s="179"/>
      <c r="W868" s="179"/>
      <c r="X868" s="179"/>
      <c r="Y868" s="179"/>
      <c r="Z868" s="179"/>
      <c r="AA868" s="179"/>
    </row>
    <row r="869">
      <c r="A869" s="179"/>
      <c r="B869" s="179"/>
      <c r="C869" s="179"/>
      <c r="D869" s="189"/>
      <c r="E869" s="199"/>
      <c r="F869" s="199"/>
      <c r="G869" s="199"/>
      <c r="H869" s="199"/>
      <c r="I869" s="196"/>
      <c r="J869" s="205"/>
      <c r="K869" s="189"/>
      <c r="L869" s="199"/>
      <c r="M869" s="179"/>
      <c r="N869" s="179"/>
      <c r="O869" s="179"/>
      <c r="P869" s="179"/>
      <c r="Q869" s="196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</row>
    <row r="870">
      <c r="A870" s="179"/>
      <c r="B870" s="179"/>
      <c r="C870" s="179"/>
      <c r="D870" s="189"/>
      <c r="E870" s="199"/>
      <c r="F870" s="199"/>
      <c r="G870" s="199"/>
      <c r="H870" s="199"/>
      <c r="I870" s="196"/>
      <c r="J870" s="205"/>
      <c r="K870" s="189"/>
      <c r="L870" s="199"/>
      <c r="M870" s="179"/>
      <c r="N870" s="179"/>
      <c r="O870" s="179"/>
      <c r="P870" s="179"/>
      <c r="Q870" s="196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</row>
    <row r="871">
      <c r="A871" s="179"/>
      <c r="B871" s="179"/>
      <c r="C871" s="179"/>
      <c r="D871" s="189"/>
      <c r="E871" s="199"/>
      <c r="F871" s="199"/>
      <c r="G871" s="199"/>
      <c r="H871" s="199"/>
      <c r="I871" s="196"/>
      <c r="J871" s="205"/>
      <c r="K871" s="189"/>
      <c r="L871" s="199"/>
      <c r="M871" s="179"/>
      <c r="N871" s="179"/>
      <c r="O871" s="179"/>
      <c r="P871" s="179"/>
      <c r="Q871" s="196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</row>
    <row r="872">
      <c r="A872" s="179"/>
      <c r="B872" s="179"/>
      <c r="C872" s="179"/>
      <c r="D872" s="189"/>
      <c r="E872" s="199"/>
      <c r="F872" s="199"/>
      <c r="G872" s="199"/>
      <c r="H872" s="199"/>
      <c r="I872" s="196"/>
      <c r="J872" s="205"/>
      <c r="K872" s="189"/>
      <c r="L872" s="199"/>
      <c r="M872" s="179"/>
      <c r="N872" s="179"/>
      <c r="O872" s="179"/>
      <c r="P872" s="179"/>
      <c r="Q872" s="196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</row>
    <row r="873">
      <c r="A873" s="179"/>
      <c r="B873" s="179"/>
      <c r="C873" s="179"/>
      <c r="D873" s="189"/>
      <c r="E873" s="199"/>
      <c r="F873" s="199"/>
      <c r="G873" s="199"/>
      <c r="H873" s="199"/>
      <c r="I873" s="196"/>
      <c r="J873" s="205"/>
      <c r="K873" s="189"/>
      <c r="L873" s="199"/>
      <c r="M873" s="179"/>
      <c r="N873" s="179"/>
      <c r="O873" s="179"/>
      <c r="P873" s="179"/>
      <c r="Q873" s="196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</row>
    <row r="874">
      <c r="A874" s="179"/>
      <c r="B874" s="179"/>
      <c r="C874" s="179"/>
      <c r="D874" s="189"/>
      <c r="E874" s="199"/>
      <c r="F874" s="199"/>
      <c r="G874" s="199"/>
      <c r="H874" s="199"/>
      <c r="I874" s="196"/>
      <c r="J874" s="205"/>
      <c r="K874" s="189"/>
      <c r="L874" s="199"/>
      <c r="M874" s="179"/>
      <c r="N874" s="179"/>
      <c r="O874" s="179"/>
      <c r="P874" s="179"/>
      <c r="Q874" s="196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</row>
    <row r="875">
      <c r="A875" s="179"/>
      <c r="B875" s="179"/>
      <c r="C875" s="179"/>
      <c r="D875" s="189"/>
      <c r="E875" s="199"/>
      <c r="F875" s="199"/>
      <c r="G875" s="199"/>
      <c r="H875" s="199"/>
      <c r="I875" s="196"/>
      <c r="J875" s="205"/>
      <c r="K875" s="189"/>
      <c r="L875" s="199"/>
      <c r="M875" s="179"/>
      <c r="N875" s="179"/>
      <c r="O875" s="179"/>
      <c r="P875" s="179"/>
      <c r="Q875" s="196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</row>
    <row r="876">
      <c r="A876" s="179"/>
      <c r="B876" s="179"/>
      <c r="C876" s="179"/>
      <c r="D876" s="189"/>
      <c r="E876" s="199"/>
      <c r="F876" s="199"/>
      <c r="G876" s="199"/>
      <c r="H876" s="199"/>
      <c r="I876" s="196"/>
      <c r="J876" s="205"/>
      <c r="K876" s="189"/>
      <c r="L876" s="199"/>
      <c r="M876" s="179"/>
      <c r="N876" s="179"/>
      <c r="O876" s="179"/>
      <c r="P876" s="179"/>
      <c r="Q876" s="196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</row>
    <row r="877">
      <c r="A877" s="179"/>
      <c r="B877" s="179"/>
      <c r="C877" s="179"/>
      <c r="D877" s="189"/>
      <c r="E877" s="199"/>
      <c r="F877" s="199"/>
      <c r="G877" s="199"/>
      <c r="H877" s="199"/>
      <c r="I877" s="196"/>
      <c r="J877" s="205"/>
      <c r="K877" s="189"/>
      <c r="L877" s="199"/>
      <c r="M877" s="179"/>
      <c r="N877" s="179"/>
      <c r="O877" s="179"/>
      <c r="P877" s="179"/>
      <c r="Q877" s="196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</row>
    <row r="878">
      <c r="A878" s="179"/>
      <c r="B878" s="179"/>
      <c r="C878" s="179"/>
      <c r="D878" s="189"/>
      <c r="E878" s="199"/>
      <c r="F878" s="199"/>
      <c r="G878" s="199"/>
      <c r="H878" s="199"/>
      <c r="I878" s="196"/>
      <c r="J878" s="205"/>
      <c r="K878" s="189"/>
      <c r="L878" s="199"/>
      <c r="M878" s="179"/>
      <c r="N878" s="179"/>
      <c r="O878" s="179"/>
      <c r="P878" s="179"/>
      <c r="Q878" s="196"/>
      <c r="R878" s="179"/>
      <c r="S878" s="179"/>
      <c r="T878" s="179"/>
      <c r="U878" s="179"/>
      <c r="V878" s="179"/>
      <c r="W878" s="179"/>
      <c r="X878" s="179"/>
      <c r="Y878" s="179"/>
      <c r="Z878" s="179"/>
      <c r="AA878" s="179"/>
    </row>
    <row r="879">
      <c r="A879" s="179"/>
      <c r="B879" s="179"/>
      <c r="C879" s="179"/>
      <c r="D879" s="189"/>
      <c r="E879" s="199"/>
      <c r="F879" s="199"/>
      <c r="G879" s="199"/>
      <c r="H879" s="199"/>
      <c r="I879" s="196"/>
      <c r="J879" s="205"/>
      <c r="K879" s="189"/>
      <c r="L879" s="199"/>
      <c r="M879" s="179"/>
      <c r="N879" s="179"/>
      <c r="O879" s="179"/>
      <c r="P879" s="179"/>
      <c r="Q879" s="196"/>
      <c r="R879" s="179"/>
      <c r="S879" s="179"/>
      <c r="T879" s="179"/>
      <c r="U879" s="179"/>
      <c r="V879" s="179"/>
      <c r="W879" s="179"/>
      <c r="X879" s="179"/>
      <c r="Y879" s="179"/>
      <c r="Z879" s="179"/>
      <c r="AA879" s="179"/>
    </row>
    <row r="880">
      <c r="A880" s="179"/>
      <c r="B880" s="179"/>
      <c r="C880" s="179"/>
      <c r="D880" s="189"/>
      <c r="E880" s="199"/>
      <c r="F880" s="199"/>
      <c r="G880" s="199"/>
      <c r="H880" s="199"/>
      <c r="I880" s="196"/>
      <c r="J880" s="205"/>
      <c r="K880" s="189"/>
      <c r="L880" s="199"/>
      <c r="M880" s="179"/>
      <c r="N880" s="179"/>
      <c r="O880" s="179"/>
      <c r="P880" s="179"/>
      <c r="Q880" s="196"/>
      <c r="R880" s="179"/>
      <c r="S880" s="179"/>
      <c r="T880" s="179"/>
      <c r="U880" s="179"/>
      <c r="V880" s="179"/>
      <c r="W880" s="179"/>
      <c r="X880" s="179"/>
      <c r="Y880" s="179"/>
      <c r="Z880" s="179"/>
      <c r="AA880" s="179"/>
    </row>
    <row r="881">
      <c r="A881" s="179"/>
      <c r="B881" s="179"/>
      <c r="C881" s="179"/>
      <c r="D881" s="189"/>
      <c r="E881" s="199"/>
      <c r="F881" s="199"/>
      <c r="G881" s="199"/>
      <c r="H881" s="199"/>
      <c r="I881" s="196"/>
      <c r="J881" s="205"/>
      <c r="K881" s="189"/>
      <c r="L881" s="199"/>
      <c r="M881" s="179"/>
      <c r="N881" s="179"/>
      <c r="O881" s="179"/>
      <c r="P881" s="179"/>
      <c r="Q881" s="196"/>
      <c r="R881" s="179"/>
      <c r="S881" s="179"/>
      <c r="T881" s="179"/>
      <c r="U881" s="179"/>
      <c r="V881" s="179"/>
      <c r="W881" s="179"/>
      <c r="X881" s="179"/>
      <c r="Y881" s="179"/>
      <c r="Z881" s="179"/>
      <c r="AA881" s="179"/>
    </row>
    <row r="882">
      <c r="A882" s="179"/>
      <c r="B882" s="179"/>
      <c r="C882" s="179"/>
      <c r="D882" s="189"/>
      <c r="E882" s="199"/>
      <c r="F882" s="199"/>
      <c r="G882" s="199"/>
      <c r="H882" s="199"/>
      <c r="I882" s="196"/>
      <c r="J882" s="205"/>
      <c r="K882" s="189"/>
      <c r="L882" s="199"/>
      <c r="M882" s="179"/>
      <c r="N882" s="179"/>
      <c r="O882" s="179"/>
      <c r="P882" s="179"/>
      <c r="Q882" s="196"/>
      <c r="R882" s="179"/>
      <c r="S882" s="179"/>
      <c r="T882" s="179"/>
      <c r="U882" s="179"/>
      <c r="V882" s="179"/>
      <c r="W882" s="179"/>
      <c r="X882" s="179"/>
      <c r="Y882" s="179"/>
      <c r="Z882" s="179"/>
      <c r="AA882" s="179"/>
    </row>
    <row r="883">
      <c r="A883" s="179"/>
      <c r="B883" s="179"/>
      <c r="C883" s="179"/>
      <c r="D883" s="189"/>
      <c r="E883" s="199"/>
      <c r="F883" s="199"/>
      <c r="G883" s="199"/>
      <c r="H883" s="199"/>
      <c r="I883" s="196"/>
      <c r="J883" s="205"/>
      <c r="K883" s="189"/>
      <c r="L883" s="199"/>
      <c r="M883" s="179"/>
      <c r="N883" s="179"/>
      <c r="O883" s="179"/>
      <c r="P883" s="179"/>
      <c r="Q883" s="196"/>
      <c r="R883" s="179"/>
      <c r="S883" s="179"/>
      <c r="T883" s="179"/>
      <c r="U883" s="179"/>
      <c r="V883" s="179"/>
      <c r="W883" s="179"/>
      <c r="X883" s="179"/>
      <c r="Y883" s="179"/>
      <c r="Z883" s="179"/>
      <c r="AA883" s="179"/>
    </row>
    <row r="884">
      <c r="A884" s="179"/>
      <c r="B884" s="179"/>
      <c r="C884" s="179"/>
      <c r="D884" s="189"/>
      <c r="E884" s="199"/>
      <c r="F884" s="199"/>
      <c r="G884" s="199"/>
      <c r="H884" s="199"/>
      <c r="I884" s="196"/>
      <c r="J884" s="205"/>
      <c r="K884" s="189"/>
      <c r="L884" s="199"/>
      <c r="M884" s="179"/>
      <c r="N884" s="179"/>
      <c r="O884" s="179"/>
      <c r="P884" s="179"/>
      <c r="Q884" s="196"/>
      <c r="R884" s="179"/>
      <c r="S884" s="179"/>
      <c r="T884" s="179"/>
      <c r="U884" s="179"/>
      <c r="V884" s="179"/>
      <c r="W884" s="179"/>
      <c r="X884" s="179"/>
      <c r="Y884" s="179"/>
      <c r="Z884" s="179"/>
      <c r="AA884" s="179"/>
    </row>
    <row r="885">
      <c r="A885" s="179"/>
      <c r="B885" s="179"/>
      <c r="C885" s="179"/>
      <c r="D885" s="189"/>
      <c r="E885" s="199"/>
      <c r="F885" s="199"/>
      <c r="G885" s="199"/>
      <c r="H885" s="199"/>
      <c r="I885" s="196"/>
      <c r="J885" s="205"/>
      <c r="K885" s="189"/>
      <c r="L885" s="199"/>
      <c r="M885" s="179"/>
      <c r="N885" s="179"/>
      <c r="O885" s="179"/>
      <c r="P885" s="179"/>
      <c r="Q885" s="196"/>
      <c r="R885" s="179"/>
      <c r="S885" s="179"/>
      <c r="T885" s="179"/>
      <c r="U885" s="179"/>
      <c r="V885" s="179"/>
      <c r="W885" s="179"/>
      <c r="X885" s="179"/>
      <c r="Y885" s="179"/>
      <c r="Z885" s="179"/>
      <c r="AA885" s="179"/>
    </row>
    <row r="886">
      <c r="A886" s="179"/>
      <c r="B886" s="179"/>
      <c r="C886" s="179"/>
      <c r="D886" s="189"/>
      <c r="E886" s="199"/>
      <c r="F886" s="199"/>
      <c r="G886" s="199"/>
      <c r="H886" s="199"/>
      <c r="I886" s="196"/>
      <c r="J886" s="205"/>
      <c r="K886" s="189"/>
      <c r="L886" s="199"/>
      <c r="M886" s="179"/>
      <c r="N886" s="179"/>
      <c r="O886" s="179"/>
      <c r="P886" s="179"/>
      <c r="Q886" s="196"/>
      <c r="R886" s="179"/>
      <c r="S886" s="179"/>
      <c r="T886" s="179"/>
      <c r="U886" s="179"/>
      <c r="V886" s="179"/>
      <c r="W886" s="179"/>
      <c r="X886" s="179"/>
      <c r="Y886" s="179"/>
      <c r="Z886" s="179"/>
      <c r="AA886" s="179"/>
    </row>
    <row r="887">
      <c r="A887" s="179"/>
      <c r="B887" s="179"/>
      <c r="C887" s="179"/>
      <c r="D887" s="189"/>
      <c r="E887" s="199"/>
      <c r="F887" s="199"/>
      <c r="G887" s="199"/>
      <c r="H887" s="199"/>
      <c r="I887" s="196"/>
      <c r="J887" s="205"/>
      <c r="K887" s="189"/>
      <c r="L887" s="199"/>
      <c r="M887" s="179"/>
      <c r="N887" s="179"/>
      <c r="O887" s="179"/>
      <c r="P887" s="179"/>
      <c r="Q887" s="196"/>
      <c r="R887" s="179"/>
      <c r="S887" s="179"/>
      <c r="T887" s="179"/>
      <c r="U887" s="179"/>
      <c r="V887" s="179"/>
      <c r="W887" s="179"/>
      <c r="X887" s="179"/>
      <c r="Y887" s="179"/>
      <c r="Z887" s="179"/>
      <c r="AA887" s="179"/>
    </row>
    <row r="888">
      <c r="A888" s="179"/>
      <c r="B888" s="179"/>
      <c r="C888" s="179"/>
      <c r="D888" s="189"/>
      <c r="E888" s="199"/>
      <c r="F888" s="199"/>
      <c r="G888" s="199"/>
      <c r="H888" s="199"/>
      <c r="I888" s="196"/>
      <c r="J888" s="205"/>
      <c r="K888" s="189"/>
      <c r="L888" s="199"/>
      <c r="M888" s="179"/>
      <c r="N888" s="179"/>
      <c r="O888" s="179"/>
      <c r="P888" s="179"/>
      <c r="Q888" s="196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</row>
    <row r="889">
      <c r="A889" s="179"/>
      <c r="B889" s="179"/>
      <c r="C889" s="179"/>
      <c r="D889" s="189"/>
      <c r="E889" s="199"/>
      <c r="F889" s="199"/>
      <c r="G889" s="199"/>
      <c r="H889" s="199"/>
      <c r="I889" s="196"/>
      <c r="J889" s="205"/>
      <c r="K889" s="189"/>
      <c r="L889" s="199"/>
      <c r="M889" s="179"/>
      <c r="N889" s="179"/>
      <c r="O889" s="179"/>
      <c r="P889" s="179"/>
      <c r="Q889" s="196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</row>
    <row r="890">
      <c r="A890" s="179"/>
      <c r="B890" s="179"/>
      <c r="C890" s="179"/>
      <c r="D890" s="189"/>
      <c r="E890" s="199"/>
      <c r="F890" s="199"/>
      <c r="G890" s="199"/>
      <c r="H890" s="199"/>
      <c r="I890" s="196"/>
      <c r="J890" s="205"/>
      <c r="K890" s="189"/>
      <c r="L890" s="199"/>
      <c r="M890" s="179"/>
      <c r="N890" s="179"/>
      <c r="O890" s="179"/>
      <c r="P890" s="179"/>
      <c r="Q890" s="196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</row>
    <row r="891">
      <c r="A891" s="179"/>
      <c r="B891" s="179"/>
      <c r="C891" s="179"/>
      <c r="D891" s="189"/>
      <c r="E891" s="199"/>
      <c r="F891" s="199"/>
      <c r="G891" s="199"/>
      <c r="H891" s="199"/>
      <c r="I891" s="196"/>
      <c r="J891" s="205"/>
      <c r="K891" s="189"/>
      <c r="L891" s="199"/>
      <c r="M891" s="179"/>
      <c r="N891" s="179"/>
      <c r="O891" s="179"/>
      <c r="P891" s="179"/>
      <c r="Q891" s="196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</row>
    <row r="892">
      <c r="A892" s="179"/>
      <c r="B892" s="179"/>
      <c r="C892" s="179"/>
      <c r="D892" s="189"/>
      <c r="E892" s="199"/>
      <c r="F892" s="199"/>
      <c r="G892" s="199"/>
      <c r="H892" s="199"/>
      <c r="I892" s="196"/>
      <c r="J892" s="205"/>
      <c r="K892" s="189"/>
      <c r="L892" s="199"/>
      <c r="M892" s="179"/>
      <c r="N892" s="179"/>
      <c r="O892" s="179"/>
      <c r="P892" s="179"/>
      <c r="Q892" s="196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</row>
    <row r="893">
      <c r="A893" s="179"/>
      <c r="B893" s="179"/>
      <c r="C893" s="179"/>
      <c r="D893" s="189"/>
      <c r="E893" s="199"/>
      <c r="F893" s="199"/>
      <c r="G893" s="199"/>
      <c r="H893" s="199"/>
      <c r="I893" s="196"/>
      <c r="J893" s="205"/>
      <c r="K893" s="189"/>
      <c r="L893" s="199"/>
      <c r="M893" s="179"/>
      <c r="N893" s="179"/>
      <c r="O893" s="179"/>
      <c r="P893" s="179"/>
      <c r="Q893" s="196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</row>
    <row r="894">
      <c r="A894" s="179"/>
      <c r="B894" s="179"/>
      <c r="C894" s="179"/>
      <c r="D894" s="189"/>
      <c r="E894" s="199"/>
      <c r="F894" s="199"/>
      <c r="G894" s="199"/>
      <c r="H894" s="199"/>
      <c r="I894" s="196"/>
      <c r="J894" s="205"/>
      <c r="K894" s="189"/>
      <c r="L894" s="199"/>
      <c r="M894" s="179"/>
      <c r="N894" s="179"/>
      <c r="O894" s="179"/>
      <c r="P894" s="179"/>
      <c r="Q894" s="196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</row>
    <row r="895">
      <c r="A895" s="179"/>
      <c r="B895" s="179"/>
      <c r="C895" s="179"/>
      <c r="D895" s="189"/>
      <c r="E895" s="199"/>
      <c r="F895" s="199"/>
      <c r="G895" s="199"/>
      <c r="H895" s="199"/>
      <c r="I895" s="196"/>
      <c r="J895" s="205"/>
      <c r="K895" s="189"/>
      <c r="L895" s="199"/>
      <c r="M895" s="179"/>
      <c r="N895" s="179"/>
      <c r="O895" s="179"/>
      <c r="P895" s="179"/>
      <c r="Q895" s="196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</row>
    <row r="896">
      <c r="A896" s="179"/>
      <c r="B896" s="179"/>
      <c r="C896" s="179"/>
      <c r="D896" s="189"/>
      <c r="E896" s="199"/>
      <c r="F896" s="199"/>
      <c r="G896" s="199"/>
      <c r="H896" s="199"/>
      <c r="I896" s="196"/>
      <c r="J896" s="205"/>
      <c r="K896" s="189"/>
      <c r="L896" s="199"/>
      <c r="M896" s="179"/>
      <c r="N896" s="179"/>
      <c r="O896" s="179"/>
      <c r="P896" s="179"/>
      <c r="Q896" s="196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</row>
    <row r="897">
      <c r="A897" s="179"/>
      <c r="B897" s="179"/>
      <c r="C897" s="179"/>
      <c r="D897" s="189"/>
      <c r="E897" s="199"/>
      <c r="F897" s="199"/>
      <c r="G897" s="199"/>
      <c r="H897" s="199"/>
      <c r="I897" s="196"/>
      <c r="J897" s="205"/>
      <c r="K897" s="189"/>
      <c r="L897" s="199"/>
      <c r="M897" s="179"/>
      <c r="N897" s="179"/>
      <c r="O897" s="179"/>
      <c r="P897" s="179"/>
      <c r="Q897" s="196"/>
      <c r="R897" s="179"/>
      <c r="S897" s="179"/>
      <c r="T897" s="179"/>
      <c r="U897" s="179"/>
      <c r="V897" s="179"/>
      <c r="W897" s="179"/>
      <c r="X897" s="179"/>
      <c r="Y897" s="179"/>
      <c r="Z897" s="179"/>
      <c r="AA897" s="179"/>
    </row>
    <row r="898">
      <c r="A898" s="179"/>
      <c r="B898" s="179"/>
      <c r="C898" s="179"/>
      <c r="D898" s="189"/>
      <c r="E898" s="199"/>
      <c r="F898" s="199"/>
      <c r="G898" s="199"/>
      <c r="H898" s="199"/>
      <c r="I898" s="196"/>
      <c r="J898" s="205"/>
      <c r="K898" s="189"/>
      <c r="L898" s="199"/>
      <c r="M898" s="179"/>
      <c r="N898" s="179"/>
      <c r="O898" s="179"/>
      <c r="P898" s="179"/>
      <c r="Q898" s="196"/>
      <c r="R898" s="179"/>
      <c r="S898" s="179"/>
      <c r="T898" s="179"/>
      <c r="U898" s="179"/>
      <c r="V898" s="179"/>
      <c r="W898" s="179"/>
      <c r="X898" s="179"/>
      <c r="Y898" s="179"/>
      <c r="Z898" s="179"/>
      <c r="AA898" s="179"/>
    </row>
    <row r="899">
      <c r="A899" s="179"/>
      <c r="B899" s="179"/>
      <c r="C899" s="179"/>
      <c r="D899" s="189"/>
      <c r="E899" s="199"/>
      <c r="F899" s="199"/>
      <c r="G899" s="199"/>
      <c r="H899" s="199"/>
      <c r="I899" s="196"/>
      <c r="J899" s="205"/>
      <c r="K899" s="189"/>
      <c r="L899" s="199"/>
      <c r="M899" s="179"/>
      <c r="N899" s="179"/>
      <c r="O899" s="179"/>
      <c r="P899" s="179"/>
      <c r="Q899" s="196"/>
      <c r="R899" s="179"/>
      <c r="S899" s="179"/>
      <c r="T899" s="179"/>
      <c r="U899" s="179"/>
      <c r="V899" s="179"/>
      <c r="W899" s="179"/>
      <c r="X899" s="179"/>
      <c r="Y899" s="179"/>
      <c r="Z899" s="179"/>
      <c r="AA899" s="179"/>
    </row>
    <row r="900">
      <c r="A900" s="179"/>
      <c r="B900" s="179"/>
      <c r="C900" s="179"/>
      <c r="D900" s="189"/>
      <c r="E900" s="199"/>
      <c r="F900" s="199"/>
      <c r="G900" s="199"/>
      <c r="H900" s="199"/>
      <c r="I900" s="196"/>
      <c r="J900" s="205"/>
      <c r="K900" s="189"/>
      <c r="L900" s="199"/>
      <c r="M900" s="179"/>
      <c r="N900" s="179"/>
      <c r="O900" s="179"/>
      <c r="P900" s="179"/>
      <c r="Q900" s="196"/>
      <c r="R900" s="179"/>
      <c r="S900" s="179"/>
      <c r="T900" s="179"/>
      <c r="U900" s="179"/>
      <c r="V900" s="179"/>
      <c r="W900" s="179"/>
      <c r="X900" s="179"/>
      <c r="Y900" s="179"/>
      <c r="Z900" s="179"/>
      <c r="AA900" s="179"/>
    </row>
    <row r="901">
      <c r="A901" s="179"/>
      <c r="B901" s="179"/>
      <c r="C901" s="179"/>
      <c r="D901" s="189"/>
      <c r="E901" s="199"/>
      <c r="F901" s="199"/>
      <c r="G901" s="199"/>
      <c r="H901" s="199"/>
      <c r="I901" s="196"/>
      <c r="J901" s="205"/>
      <c r="K901" s="189"/>
      <c r="L901" s="199"/>
      <c r="M901" s="179"/>
      <c r="N901" s="179"/>
      <c r="O901" s="179"/>
      <c r="P901" s="179"/>
      <c r="Q901" s="196"/>
      <c r="R901" s="179"/>
      <c r="S901" s="179"/>
      <c r="T901" s="179"/>
      <c r="U901" s="179"/>
      <c r="V901" s="179"/>
      <c r="W901" s="179"/>
      <c r="X901" s="179"/>
      <c r="Y901" s="179"/>
      <c r="Z901" s="179"/>
      <c r="AA901" s="179"/>
    </row>
    <row r="902">
      <c r="A902" s="179"/>
      <c r="B902" s="179"/>
      <c r="C902" s="179"/>
      <c r="D902" s="189"/>
      <c r="E902" s="199"/>
      <c r="F902" s="199"/>
      <c r="G902" s="199"/>
      <c r="H902" s="199"/>
      <c r="I902" s="196"/>
      <c r="J902" s="205"/>
      <c r="K902" s="189"/>
      <c r="L902" s="199"/>
      <c r="M902" s="179"/>
      <c r="N902" s="179"/>
      <c r="O902" s="179"/>
      <c r="P902" s="179"/>
      <c r="Q902" s="196"/>
      <c r="R902" s="179"/>
      <c r="S902" s="179"/>
      <c r="T902" s="179"/>
      <c r="U902" s="179"/>
      <c r="V902" s="179"/>
      <c r="W902" s="179"/>
      <c r="X902" s="179"/>
      <c r="Y902" s="179"/>
      <c r="Z902" s="179"/>
      <c r="AA902" s="179"/>
    </row>
    <row r="903">
      <c r="A903" s="179"/>
      <c r="B903" s="179"/>
      <c r="C903" s="179"/>
      <c r="D903" s="189"/>
      <c r="E903" s="199"/>
      <c r="F903" s="199"/>
      <c r="G903" s="199"/>
      <c r="H903" s="199"/>
      <c r="I903" s="196"/>
      <c r="J903" s="205"/>
      <c r="K903" s="189"/>
      <c r="L903" s="199"/>
      <c r="M903" s="179"/>
      <c r="N903" s="179"/>
      <c r="O903" s="179"/>
      <c r="P903" s="179"/>
      <c r="Q903" s="196"/>
      <c r="R903" s="179"/>
      <c r="S903" s="179"/>
      <c r="T903" s="179"/>
      <c r="U903" s="179"/>
      <c r="V903" s="179"/>
      <c r="W903" s="179"/>
      <c r="X903" s="179"/>
      <c r="Y903" s="179"/>
      <c r="Z903" s="179"/>
      <c r="AA903" s="179"/>
    </row>
    <row r="904">
      <c r="A904" s="179"/>
      <c r="B904" s="179"/>
      <c r="C904" s="179"/>
      <c r="D904" s="189"/>
      <c r="E904" s="199"/>
      <c r="F904" s="199"/>
      <c r="G904" s="199"/>
      <c r="H904" s="199"/>
      <c r="I904" s="196"/>
      <c r="J904" s="205"/>
      <c r="K904" s="189"/>
      <c r="L904" s="199"/>
      <c r="M904" s="179"/>
      <c r="N904" s="179"/>
      <c r="O904" s="179"/>
      <c r="P904" s="179"/>
      <c r="Q904" s="196"/>
      <c r="R904" s="179"/>
      <c r="S904" s="179"/>
      <c r="T904" s="179"/>
      <c r="U904" s="179"/>
      <c r="V904" s="179"/>
      <c r="W904" s="179"/>
      <c r="X904" s="179"/>
      <c r="Y904" s="179"/>
      <c r="Z904" s="179"/>
      <c r="AA904" s="179"/>
    </row>
    <row r="905">
      <c r="A905" s="179"/>
      <c r="B905" s="179"/>
      <c r="C905" s="179"/>
      <c r="D905" s="189"/>
      <c r="E905" s="199"/>
      <c r="F905" s="199"/>
      <c r="G905" s="199"/>
      <c r="H905" s="199"/>
      <c r="I905" s="196"/>
      <c r="J905" s="205"/>
      <c r="K905" s="189"/>
      <c r="L905" s="199"/>
      <c r="M905" s="179"/>
      <c r="N905" s="179"/>
      <c r="O905" s="179"/>
      <c r="P905" s="179"/>
      <c r="Q905" s="196"/>
      <c r="R905" s="179"/>
      <c r="S905" s="179"/>
      <c r="T905" s="179"/>
      <c r="U905" s="179"/>
      <c r="V905" s="179"/>
      <c r="W905" s="179"/>
      <c r="X905" s="179"/>
      <c r="Y905" s="179"/>
      <c r="Z905" s="179"/>
      <c r="AA905" s="179"/>
    </row>
    <row r="906">
      <c r="A906" s="179"/>
      <c r="B906" s="179"/>
      <c r="C906" s="179"/>
      <c r="D906" s="189"/>
      <c r="E906" s="199"/>
      <c r="F906" s="199"/>
      <c r="G906" s="199"/>
      <c r="H906" s="199"/>
      <c r="I906" s="196"/>
      <c r="J906" s="205"/>
      <c r="K906" s="189"/>
      <c r="L906" s="199"/>
      <c r="M906" s="179"/>
      <c r="N906" s="179"/>
      <c r="O906" s="179"/>
      <c r="P906" s="179"/>
      <c r="Q906" s="196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</row>
    <row r="907">
      <c r="A907" s="179"/>
      <c r="B907" s="179"/>
      <c r="C907" s="179"/>
      <c r="D907" s="189"/>
      <c r="E907" s="199"/>
      <c r="F907" s="199"/>
      <c r="G907" s="199"/>
      <c r="H907" s="199"/>
      <c r="I907" s="196"/>
      <c r="J907" s="205"/>
      <c r="K907" s="189"/>
      <c r="L907" s="199"/>
      <c r="M907" s="179"/>
      <c r="N907" s="179"/>
      <c r="O907" s="179"/>
      <c r="P907" s="179"/>
      <c r="Q907" s="196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</row>
    <row r="908">
      <c r="A908" s="179"/>
      <c r="B908" s="179"/>
      <c r="C908" s="179"/>
      <c r="D908" s="189"/>
      <c r="E908" s="199"/>
      <c r="F908" s="199"/>
      <c r="G908" s="199"/>
      <c r="H908" s="199"/>
      <c r="I908" s="196"/>
      <c r="J908" s="205"/>
      <c r="K908" s="189"/>
      <c r="L908" s="199"/>
      <c r="M908" s="179"/>
      <c r="N908" s="179"/>
      <c r="O908" s="179"/>
      <c r="P908" s="179"/>
      <c r="Q908" s="196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</row>
    <row r="909">
      <c r="A909" s="179"/>
      <c r="B909" s="179"/>
      <c r="C909" s="179"/>
      <c r="D909" s="189"/>
      <c r="E909" s="199"/>
      <c r="F909" s="199"/>
      <c r="G909" s="199"/>
      <c r="H909" s="199"/>
      <c r="I909" s="196"/>
      <c r="J909" s="205"/>
      <c r="K909" s="189"/>
      <c r="L909" s="199"/>
      <c r="M909" s="179"/>
      <c r="N909" s="179"/>
      <c r="O909" s="179"/>
      <c r="P909" s="179"/>
      <c r="Q909" s="196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</row>
    <row r="910">
      <c r="A910" s="179"/>
      <c r="B910" s="179"/>
      <c r="C910" s="179"/>
      <c r="D910" s="189"/>
      <c r="E910" s="199"/>
      <c r="F910" s="199"/>
      <c r="G910" s="199"/>
      <c r="H910" s="199"/>
      <c r="I910" s="196"/>
      <c r="J910" s="205"/>
      <c r="K910" s="189"/>
      <c r="L910" s="199"/>
      <c r="M910" s="179"/>
      <c r="N910" s="179"/>
      <c r="O910" s="179"/>
      <c r="P910" s="179"/>
      <c r="Q910" s="196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</row>
    <row r="911">
      <c r="A911" s="179"/>
      <c r="B911" s="179"/>
      <c r="C911" s="179"/>
      <c r="D911" s="189"/>
      <c r="E911" s="199"/>
      <c r="F911" s="199"/>
      <c r="G911" s="199"/>
      <c r="H911" s="199"/>
      <c r="I911" s="196"/>
      <c r="J911" s="205"/>
      <c r="K911" s="189"/>
      <c r="L911" s="199"/>
      <c r="M911" s="179"/>
      <c r="N911" s="179"/>
      <c r="O911" s="179"/>
      <c r="P911" s="179"/>
      <c r="Q911" s="196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</row>
    <row r="912">
      <c r="A912" s="179"/>
      <c r="B912" s="179"/>
      <c r="C912" s="179"/>
      <c r="D912" s="189"/>
      <c r="E912" s="199"/>
      <c r="F912" s="199"/>
      <c r="G912" s="199"/>
      <c r="H912" s="199"/>
      <c r="I912" s="196"/>
      <c r="J912" s="205"/>
      <c r="K912" s="189"/>
      <c r="L912" s="199"/>
      <c r="M912" s="179"/>
      <c r="N912" s="179"/>
      <c r="O912" s="179"/>
      <c r="P912" s="179"/>
      <c r="Q912" s="196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</row>
    <row r="913">
      <c r="A913" s="179"/>
      <c r="B913" s="179"/>
      <c r="C913" s="179"/>
      <c r="D913" s="189"/>
      <c r="E913" s="199"/>
      <c r="F913" s="199"/>
      <c r="G913" s="199"/>
      <c r="H913" s="199"/>
      <c r="I913" s="196"/>
      <c r="J913" s="205"/>
      <c r="K913" s="189"/>
      <c r="L913" s="199"/>
      <c r="M913" s="179"/>
      <c r="N913" s="179"/>
      <c r="O913" s="179"/>
      <c r="P913" s="179"/>
      <c r="Q913" s="196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</row>
    <row r="914">
      <c r="A914" s="179"/>
      <c r="B914" s="179"/>
      <c r="C914" s="179"/>
      <c r="D914" s="189"/>
      <c r="E914" s="199"/>
      <c r="F914" s="199"/>
      <c r="G914" s="199"/>
      <c r="H914" s="199"/>
      <c r="I914" s="196"/>
      <c r="J914" s="205"/>
      <c r="K914" s="189"/>
      <c r="L914" s="199"/>
      <c r="M914" s="179"/>
      <c r="N914" s="179"/>
      <c r="O914" s="179"/>
      <c r="P914" s="179"/>
      <c r="Q914" s="196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</row>
    <row r="915">
      <c r="A915" s="179"/>
      <c r="B915" s="179"/>
      <c r="C915" s="179"/>
      <c r="D915" s="189"/>
      <c r="E915" s="199"/>
      <c r="F915" s="199"/>
      <c r="G915" s="199"/>
      <c r="H915" s="199"/>
      <c r="I915" s="196"/>
      <c r="J915" s="205"/>
      <c r="K915" s="189"/>
      <c r="L915" s="199"/>
      <c r="M915" s="179"/>
      <c r="N915" s="179"/>
      <c r="O915" s="179"/>
      <c r="P915" s="179"/>
      <c r="Q915" s="196"/>
      <c r="R915" s="179"/>
      <c r="S915" s="179"/>
      <c r="T915" s="179"/>
      <c r="U915" s="179"/>
      <c r="V915" s="179"/>
      <c r="W915" s="179"/>
      <c r="X915" s="179"/>
      <c r="Y915" s="179"/>
      <c r="Z915" s="179"/>
      <c r="AA915" s="179"/>
    </row>
    <row r="916">
      <c r="A916" s="179"/>
      <c r="B916" s="179"/>
      <c r="C916" s="179"/>
      <c r="D916" s="189"/>
      <c r="E916" s="199"/>
      <c r="F916" s="199"/>
      <c r="G916" s="199"/>
      <c r="H916" s="199"/>
      <c r="I916" s="196"/>
      <c r="J916" s="205"/>
      <c r="K916" s="189"/>
      <c r="L916" s="199"/>
      <c r="M916" s="179"/>
      <c r="N916" s="179"/>
      <c r="O916" s="179"/>
      <c r="P916" s="179"/>
      <c r="Q916" s="196"/>
      <c r="R916" s="179"/>
      <c r="S916" s="179"/>
      <c r="T916" s="179"/>
      <c r="U916" s="179"/>
      <c r="V916" s="179"/>
      <c r="W916" s="179"/>
      <c r="X916" s="179"/>
      <c r="Y916" s="179"/>
      <c r="Z916" s="179"/>
      <c r="AA916" s="179"/>
    </row>
    <row r="917">
      <c r="A917" s="179"/>
      <c r="B917" s="179"/>
      <c r="C917" s="179"/>
      <c r="D917" s="189"/>
      <c r="E917" s="199"/>
      <c r="F917" s="199"/>
      <c r="G917" s="199"/>
      <c r="H917" s="199"/>
      <c r="I917" s="196"/>
      <c r="J917" s="205"/>
      <c r="K917" s="189"/>
      <c r="L917" s="199"/>
      <c r="M917" s="179"/>
      <c r="N917" s="179"/>
      <c r="O917" s="179"/>
      <c r="P917" s="179"/>
      <c r="Q917" s="196"/>
      <c r="R917" s="179"/>
      <c r="S917" s="179"/>
      <c r="T917" s="179"/>
      <c r="U917" s="179"/>
      <c r="V917" s="179"/>
      <c r="W917" s="179"/>
      <c r="X917" s="179"/>
      <c r="Y917" s="179"/>
      <c r="Z917" s="179"/>
      <c r="AA917" s="179"/>
    </row>
    <row r="918">
      <c r="A918" s="179"/>
      <c r="B918" s="179"/>
      <c r="C918" s="179"/>
      <c r="D918" s="189"/>
      <c r="E918" s="199"/>
      <c r="F918" s="199"/>
      <c r="G918" s="199"/>
      <c r="H918" s="199"/>
      <c r="I918" s="196"/>
      <c r="J918" s="205"/>
      <c r="K918" s="189"/>
      <c r="L918" s="199"/>
      <c r="M918" s="179"/>
      <c r="N918" s="179"/>
      <c r="O918" s="179"/>
      <c r="P918" s="179"/>
      <c r="Q918" s="196"/>
      <c r="R918" s="179"/>
      <c r="S918" s="179"/>
      <c r="T918" s="179"/>
      <c r="U918" s="179"/>
      <c r="V918" s="179"/>
      <c r="W918" s="179"/>
      <c r="X918" s="179"/>
      <c r="Y918" s="179"/>
      <c r="Z918" s="179"/>
      <c r="AA918" s="179"/>
    </row>
    <row r="919">
      <c r="A919" s="179"/>
      <c r="B919" s="179"/>
      <c r="C919" s="179"/>
      <c r="D919" s="189"/>
      <c r="E919" s="199"/>
      <c r="F919" s="199"/>
      <c r="G919" s="199"/>
      <c r="H919" s="199"/>
      <c r="I919" s="196"/>
      <c r="J919" s="205"/>
      <c r="K919" s="189"/>
      <c r="L919" s="199"/>
      <c r="M919" s="179"/>
      <c r="N919" s="179"/>
      <c r="O919" s="179"/>
      <c r="P919" s="179"/>
      <c r="Q919" s="196"/>
      <c r="R919" s="179"/>
      <c r="S919" s="179"/>
      <c r="T919" s="179"/>
      <c r="U919" s="179"/>
      <c r="V919" s="179"/>
      <c r="W919" s="179"/>
      <c r="X919" s="179"/>
      <c r="Y919" s="179"/>
      <c r="Z919" s="179"/>
      <c r="AA919" s="179"/>
    </row>
    <row r="920">
      <c r="A920" s="179"/>
      <c r="B920" s="179"/>
      <c r="C920" s="179"/>
      <c r="D920" s="189"/>
      <c r="E920" s="199"/>
      <c r="F920" s="199"/>
      <c r="G920" s="199"/>
      <c r="H920" s="199"/>
      <c r="I920" s="196"/>
      <c r="J920" s="205"/>
      <c r="K920" s="189"/>
      <c r="L920" s="199"/>
      <c r="M920" s="179"/>
      <c r="N920" s="179"/>
      <c r="O920" s="179"/>
      <c r="P920" s="179"/>
      <c r="Q920" s="196"/>
      <c r="R920" s="179"/>
      <c r="S920" s="179"/>
      <c r="T920" s="179"/>
      <c r="U920" s="179"/>
      <c r="V920" s="179"/>
      <c r="W920" s="179"/>
      <c r="X920" s="179"/>
      <c r="Y920" s="179"/>
      <c r="Z920" s="179"/>
      <c r="AA920" s="179"/>
    </row>
    <row r="921">
      <c r="A921" s="179"/>
      <c r="B921" s="179"/>
      <c r="C921" s="179"/>
      <c r="D921" s="189"/>
      <c r="E921" s="199"/>
      <c r="F921" s="199"/>
      <c r="G921" s="199"/>
      <c r="H921" s="199"/>
      <c r="I921" s="196"/>
      <c r="J921" s="205"/>
      <c r="K921" s="189"/>
      <c r="L921" s="199"/>
      <c r="M921" s="179"/>
      <c r="N921" s="179"/>
      <c r="O921" s="179"/>
      <c r="P921" s="179"/>
      <c r="Q921" s="196"/>
      <c r="R921" s="179"/>
      <c r="S921" s="179"/>
      <c r="T921" s="179"/>
      <c r="U921" s="179"/>
      <c r="V921" s="179"/>
      <c r="W921" s="179"/>
      <c r="X921" s="179"/>
      <c r="Y921" s="179"/>
      <c r="Z921" s="179"/>
      <c r="AA921" s="179"/>
    </row>
    <row r="922">
      <c r="A922" s="179"/>
      <c r="B922" s="179"/>
      <c r="C922" s="179"/>
      <c r="D922" s="189"/>
      <c r="E922" s="199"/>
      <c r="F922" s="199"/>
      <c r="G922" s="199"/>
      <c r="H922" s="199"/>
      <c r="I922" s="196"/>
      <c r="J922" s="205"/>
      <c r="K922" s="189"/>
      <c r="L922" s="199"/>
      <c r="M922" s="179"/>
      <c r="N922" s="179"/>
      <c r="O922" s="179"/>
      <c r="P922" s="179"/>
      <c r="Q922" s="196"/>
      <c r="R922" s="179"/>
      <c r="S922" s="179"/>
      <c r="T922" s="179"/>
      <c r="U922" s="179"/>
      <c r="V922" s="179"/>
      <c r="W922" s="179"/>
      <c r="X922" s="179"/>
      <c r="Y922" s="179"/>
      <c r="Z922" s="179"/>
      <c r="AA922" s="179"/>
    </row>
    <row r="923">
      <c r="A923" s="179"/>
      <c r="B923" s="179"/>
      <c r="C923" s="179"/>
      <c r="D923" s="189"/>
      <c r="E923" s="199"/>
      <c r="F923" s="199"/>
      <c r="G923" s="199"/>
      <c r="H923" s="199"/>
      <c r="I923" s="196"/>
      <c r="J923" s="205"/>
      <c r="K923" s="189"/>
      <c r="L923" s="199"/>
      <c r="M923" s="179"/>
      <c r="N923" s="179"/>
      <c r="O923" s="179"/>
      <c r="P923" s="179"/>
      <c r="Q923" s="196"/>
      <c r="R923" s="179"/>
      <c r="S923" s="179"/>
      <c r="T923" s="179"/>
      <c r="U923" s="179"/>
      <c r="V923" s="179"/>
      <c r="W923" s="179"/>
      <c r="X923" s="179"/>
      <c r="Y923" s="179"/>
      <c r="Z923" s="179"/>
      <c r="AA923" s="179"/>
    </row>
    <row r="924">
      <c r="A924" s="179"/>
      <c r="B924" s="179"/>
      <c r="C924" s="179"/>
      <c r="D924" s="189"/>
      <c r="E924" s="199"/>
      <c r="F924" s="199"/>
      <c r="G924" s="199"/>
      <c r="H924" s="199"/>
      <c r="I924" s="196"/>
      <c r="J924" s="205"/>
      <c r="K924" s="189"/>
      <c r="L924" s="199"/>
      <c r="M924" s="179"/>
      <c r="N924" s="179"/>
      <c r="O924" s="179"/>
      <c r="P924" s="179"/>
      <c r="Q924" s="196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</row>
    <row r="925">
      <c r="A925" s="179"/>
      <c r="B925" s="179"/>
      <c r="C925" s="179"/>
      <c r="D925" s="189"/>
      <c r="E925" s="199"/>
      <c r="F925" s="199"/>
      <c r="G925" s="199"/>
      <c r="H925" s="199"/>
      <c r="I925" s="196"/>
      <c r="J925" s="205"/>
      <c r="K925" s="189"/>
      <c r="L925" s="199"/>
      <c r="M925" s="179"/>
      <c r="N925" s="179"/>
      <c r="O925" s="179"/>
      <c r="P925" s="179"/>
      <c r="Q925" s="196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</row>
    <row r="926">
      <c r="A926" s="179"/>
      <c r="B926" s="179"/>
      <c r="C926" s="179"/>
      <c r="D926" s="189"/>
      <c r="E926" s="199"/>
      <c r="F926" s="199"/>
      <c r="G926" s="199"/>
      <c r="H926" s="199"/>
      <c r="I926" s="196"/>
      <c r="J926" s="205"/>
      <c r="K926" s="189"/>
      <c r="L926" s="199"/>
      <c r="M926" s="179"/>
      <c r="N926" s="179"/>
      <c r="O926" s="179"/>
      <c r="P926" s="179"/>
      <c r="Q926" s="196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</row>
    <row r="927">
      <c r="A927" s="179"/>
      <c r="B927" s="179"/>
      <c r="C927" s="179"/>
      <c r="D927" s="189"/>
      <c r="E927" s="199"/>
      <c r="F927" s="199"/>
      <c r="G927" s="199"/>
      <c r="H927" s="199"/>
      <c r="I927" s="196"/>
      <c r="J927" s="205"/>
      <c r="K927" s="189"/>
      <c r="L927" s="199"/>
      <c r="M927" s="179"/>
      <c r="N927" s="179"/>
      <c r="O927" s="179"/>
      <c r="P927" s="179"/>
      <c r="Q927" s="196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</row>
    <row r="928">
      <c r="A928" s="179"/>
      <c r="B928" s="179"/>
      <c r="C928" s="179"/>
      <c r="D928" s="189"/>
      <c r="E928" s="199"/>
      <c r="F928" s="199"/>
      <c r="G928" s="199"/>
      <c r="H928" s="199"/>
      <c r="I928" s="196"/>
      <c r="J928" s="205"/>
      <c r="K928" s="189"/>
      <c r="L928" s="199"/>
      <c r="M928" s="179"/>
      <c r="N928" s="179"/>
      <c r="O928" s="179"/>
      <c r="P928" s="179"/>
      <c r="Q928" s="196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</row>
    <row r="929">
      <c r="A929" s="179"/>
      <c r="B929" s="179"/>
      <c r="C929" s="179"/>
      <c r="D929" s="189"/>
      <c r="E929" s="199"/>
      <c r="F929" s="199"/>
      <c r="G929" s="199"/>
      <c r="H929" s="199"/>
      <c r="I929" s="196"/>
      <c r="J929" s="205"/>
      <c r="K929" s="189"/>
      <c r="L929" s="199"/>
      <c r="M929" s="179"/>
      <c r="N929" s="179"/>
      <c r="O929" s="179"/>
      <c r="P929" s="179"/>
      <c r="Q929" s="196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</row>
    <row r="930">
      <c r="A930" s="179"/>
      <c r="B930" s="179"/>
      <c r="C930" s="179"/>
      <c r="D930" s="189"/>
      <c r="E930" s="199"/>
      <c r="F930" s="199"/>
      <c r="G930" s="199"/>
      <c r="H930" s="199"/>
      <c r="I930" s="196"/>
      <c r="J930" s="205"/>
      <c r="K930" s="189"/>
      <c r="L930" s="199"/>
      <c r="M930" s="179"/>
      <c r="N930" s="179"/>
      <c r="O930" s="179"/>
      <c r="P930" s="179"/>
      <c r="Q930" s="196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</row>
    <row r="931">
      <c r="A931" s="179"/>
      <c r="B931" s="179"/>
      <c r="C931" s="179"/>
      <c r="D931" s="189"/>
      <c r="E931" s="199"/>
      <c r="F931" s="199"/>
      <c r="G931" s="199"/>
      <c r="H931" s="199"/>
      <c r="I931" s="196"/>
      <c r="J931" s="205"/>
      <c r="K931" s="189"/>
      <c r="L931" s="199"/>
      <c r="M931" s="179"/>
      <c r="N931" s="179"/>
      <c r="O931" s="179"/>
      <c r="P931" s="179"/>
      <c r="Q931" s="196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</row>
    <row r="932">
      <c r="A932" s="179"/>
      <c r="B932" s="179"/>
      <c r="C932" s="179"/>
      <c r="D932" s="189"/>
      <c r="E932" s="199"/>
      <c r="F932" s="199"/>
      <c r="G932" s="199"/>
      <c r="H932" s="199"/>
      <c r="I932" s="196"/>
      <c r="J932" s="205"/>
      <c r="K932" s="189"/>
      <c r="L932" s="199"/>
      <c r="M932" s="179"/>
      <c r="N932" s="179"/>
      <c r="O932" s="179"/>
      <c r="P932" s="179"/>
      <c r="Q932" s="196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</row>
    <row r="933">
      <c r="A933" s="179"/>
      <c r="B933" s="179"/>
      <c r="C933" s="179"/>
      <c r="D933" s="189"/>
      <c r="E933" s="199"/>
      <c r="F933" s="199"/>
      <c r="G933" s="199"/>
      <c r="H933" s="199"/>
      <c r="I933" s="196"/>
      <c r="J933" s="205"/>
      <c r="K933" s="189"/>
      <c r="L933" s="199"/>
      <c r="M933" s="179"/>
      <c r="N933" s="179"/>
      <c r="O933" s="179"/>
      <c r="P933" s="179"/>
      <c r="Q933" s="196"/>
      <c r="R933" s="179"/>
      <c r="S933" s="179"/>
      <c r="T933" s="179"/>
      <c r="U933" s="179"/>
      <c r="V933" s="179"/>
      <c r="W933" s="179"/>
      <c r="X933" s="179"/>
      <c r="Y933" s="179"/>
      <c r="Z933" s="179"/>
      <c r="AA933" s="179"/>
    </row>
    <row r="934">
      <c r="A934" s="179"/>
      <c r="B934" s="179"/>
      <c r="C934" s="179"/>
      <c r="D934" s="189"/>
      <c r="E934" s="199"/>
      <c r="F934" s="199"/>
      <c r="G934" s="199"/>
      <c r="H934" s="199"/>
      <c r="I934" s="196"/>
      <c r="J934" s="205"/>
      <c r="K934" s="189"/>
      <c r="L934" s="199"/>
      <c r="M934" s="179"/>
      <c r="N934" s="179"/>
      <c r="O934" s="179"/>
      <c r="P934" s="179"/>
      <c r="Q934" s="196"/>
      <c r="R934" s="179"/>
      <c r="S934" s="179"/>
      <c r="T934" s="179"/>
      <c r="U934" s="179"/>
      <c r="V934" s="179"/>
      <c r="W934" s="179"/>
      <c r="X934" s="179"/>
      <c r="Y934" s="179"/>
      <c r="Z934" s="179"/>
      <c r="AA934" s="179"/>
    </row>
    <row r="935">
      <c r="A935" s="179"/>
      <c r="B935" s="179"/>
      <c r="C935" s="179"/>
      <c r="D935" s="189"/>
      <c r="E935" s="199"/>
      <c r="F935" s="199"/>
      <c r="G935" s="199"/>
      <c r="H935" s="199"/>
      <c r="I935" s="196"/>
      <c r="J935" s="205"/>
      <c r="K935" s="189"/>
      <c r="L935" s="199"/>
      <c r="M935" s="179"/>
      <c r="N935" s="179"/>
      <c r="O935" s="179"/>
      <c r="P935" s="179"/>
      <c r="Q935" s="196"/>
      <c r="R935" s="179"/>
      <c r="S935" s="179"/>
      <c r="T935" s="179"/>
      <c r="U935" s="179"/>
      <c r="V935" s="179"/>
      <c r="W935" s="179"/>
      <c r="X935" s="179"/>
      <c r="Y935" s="179"/>
      <c r="Z935" s="179"/>
      <c r="AA935" s="179"/>
    </row>
    <row r="936">
      <c r="A936" s="179"/>
      <c r="B936" s="179"/>
      <c r="C936" s="179"/>
      <c r="D936" s="189"/>
      <c r="E936" s="199"/>
      <c r="F936" s="199"/>
      <c r="G936" s="199"/>
      <c r="H936" s="199"/>
      <c r="I936" s="196"/>
      <c r="J936" s="205"/>
      <c r="K936" s="189"/>
      <c r="L936" s="199"/>
      <c r="M936" s="179"/>
      <c r="N936" s="179"/>
      <c r="O936" s="179"/>
      <c r="P936" s="179"/>
      <c r="Q936" s="196"/>
      <c r="R936" s="179"/>
      <c r="S936" s="179"/>
      <c r="T936" s="179"/>
      <c r="U936" s="179"/>
      <c r="V936" s="179"/>
      <c r="W936" s="179"/>
      <c r="X936" s="179"/>
      <c r="Y936" s="179"/>
      <c r="Z936" s="179"/>
      <c r="AA936" s="179"/>
    </row>
    <row r="937">
      <c r="A937" s="179"/>
      <c r="B937" s="179"/>
      <c r="C937" s="179"/>
      <c r="D937" s="189"/>
      <c r="E937" s="199"/>
      <c r="F937" s="199"/>
      <c r="G937" s="199"/>
      <c r="H937" s="199"/>
      <c r="I937" s="196"/>
      <c r="J937" s="205"/>
      <c r="K937" s="189"/>
      <c r="L937" s="199"/>
      <c r="M937" s="179"/>
      <c r="N937" s="179"/>
      <c r="O937" s="179"/>
      <c r="P937" s="179"/>
      <c r="Q937" s="196"/>
      <c r="R937" s="179"/>
      <c r="S937" s="179"/>
      <c r="T937" s="179"/>
      <c r="U937" s="179"/>
      <c r="V937" s="179"/>
      <c r="W937" s="179"/>
      <c r="X937" s="179"/>
      <c r="Y937" s="179"/>
      <c r="Z937" s="179"/>
      <c r="AA937" s="179"/>
    </row>
    <row r="938">
      <c r="A938" s="179"/>
      <c r="B938" s="179"/>
      <c r="C938" s="179"/>
      <c r="D938" s="189"/>
      <c r="E938" s="199"/>
      <c r="F938" s="199"/>
      <c r="G938" s="199"/>
      <c r="H938" s="199"/>
      <c r="I938" s="196"/>
      <c r="J938" s="205"/>
      <c r="K938" s="189"/>
      <c r="L938" s="199"/>
      <c r="M938" s="179"/>
      <c r="N938" s="179"/>
      <c r="O938" s="179"/>
      <c r="P938" s="179"/>
      <c r="Q938" s="196"/>
      <c r="R938" s="179"/>
      <c r="S938" s="179"/>
      <c r="T938" s="179"/>
      <c r="U938" s="179"/>
      <c r="V938" s="179"/>
      <c r="W938" s="179"/>
      <c r="X938" s="179"/>
      <c r="Y938" s="179"/>
      <c r="Z938" s="179"/>
      <c r="AA938" s="179"/>
    </row>
    <row r="939">
      <c r="A939" s="179"/>
      <c r="B939" s="179"/>
      <c r="C939" s="179"/>
      <c r="D939" s="189"/>
      <c r="E939" s="199"/>
      <c r="F939" s="199"/>
      <c r="G939" s="199"/>
      <c r="H939" s="199"/>
      <c r="I939" s="196"/>
      <c r="J939" s="205"/>
      <c r="K939" s="189"/>
      <c r="L939" s="199"/>
      <c r="M939" s="179"/>
      <c r="N939" s="179"/>
      <c r="O939" s="179"/>
      <c r="P939" s="179"/>
      <c r="Q939" s="196"/>
      <c r="R939" s="179"/>
      <c r="S939" s="179"/>
      <c r="T939" s="179"/>
      <c r="U939" s="179"/>
      <c r="V939" s="179"/>
      <c r="W939" s="179"/>
      <c r="X939" s="179"/>
      <c r="Y939" s="179"/>
      <c r="Z939" s="179"/>
      <c r="AA939" s="179"/>
    </row>
    <row r="940">
      <c r="A940" s="179"/>
      <c r="B940" s="179"/>
      <c r="C940" s="179"/>
      <c r="D940" s="189"/>
      <c r="E940" s="199"/>
      <c r="F940" s="199"/>
      <c r="G940" s="199"/>
      <c r="H940" s="199"/>
      <c r="I940" s="196"/>
      <c r="J940" s="205"/>
      <c r="K940" s="189"/>
      <c r="L940" s="199"/>
      <c r="M940" s="179"/>
      <c r="N940" s="179"/>
      <c r="O940" s="179"/>
      <c r="P940" s="179"/>
      <c r="Q940" s="196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</row>
    <row r="941">
      <c r="A941" s="179"/>
      <c r="B941" s="179"/>
      <c r="C941" s="179"/>
      <c r="D941" s="189"/>
      <c r="E941" s="199"/>
      <c r="F941" s="199"/>
      <c r="G941" s="199"/>
      <c r="H941" s="199"/>
      <c r="I941" s="196"/>
      <c r="J941" s="205"/>
      <c r="K941" s="189"/>
      <c r="L941" s="199"/>
      <c r="M941" s="179"/>
      <c r="N941" s="179"/>
      <c r="O941" s="179"/>
      <c r="P941" s="179"/>
      <c r="Q941" s="196"/>
      <c r="R941" s="179"/>
      <c r="S941" s="179"/>
      <c r="T941" s="179"/>
      <c r="U941" s="179"/>
      <c r="V941" s="179"/>
      <c r="W941" s="179"/>
      <c r="X941" s="179"/>
      <c r="Y941" s="179"/>
      <c r="Z941" s="179"/>
      <c r="AA941" s="179"/>
    </row>
    <row r="942">
      <c r="A942" s="179"/>
      <c r="B942" s="179"/>
      <c r="C942" s="179"/>
      <c r="D942" s="189"/>
      <c r="E942" s="199"/>
      <c r="F942" s="199"/>
      <c r="G942" s="199"/>
      <c r="H942" s="199"/>
      <c r="I942" s="196"/>
      <c r="J942" s="205"/>
      <c r="K942" s="189"/>
      <c r="L942" s="199"/>
      <c r="M942" s="179"/>
      <c r="N942" s="179"/>
      <c r="O942" s="179"/>
      <c r="P942" s="179"/>
      <c r="Q942" s="196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</row>
    <row r="943">
      <c r="A943" s="179"/>
      <c r="B943" s="179"/>
      <c r="C943" s="179"/>
      <c r="D943" s="189"/>
      <c r="E943" s="199"/>
      <c r="F943" s="199"/>
      <c r="G943" s="199"/>
      <c r="H943" s="199"/>
      <c r="I943" s="196"/>
      <c r="J943" s="205"/>
      <c r="K943" s="189"/>
      <c r="L943" s="199"/>
      <c r="M943" s="179"/>
      <c r="N943" s="179"/>
      <c r="O943" s="179"/>
      <c r="P943" s="179"/>
      <c r="Q943" s="196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</row>
    <row r="944">
      <c r="A944" s="179"/>
      <c r="B944" s="179"/>
      <c r="C944" s="179"/>
      <c r="D944" s="189"/>
      <c r="E944" s="199"/>
      <c r="F944" s="199"/>
      <c r="G944" s="199"/>
      <c r="H944" s="199"/>
      <c r="I944" s="196"/>
      <c r="J944" s="205"/>
      <c r="K944" s="189"/>
      <c r="L944" s="199"/>
      <c r="M944" s="179"/>
      <c r="N944" s="179"/>
      <c r="O944" s="179"/>
      <c r="P944" s="179"/>
      <c r="Q944" s="196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</row>
    <row r="945">
      <c r="A945" s="179"/>
      <c r="B945" s="179"/>
      <c r="C945" s="179"/>
      <c r="D945" s="189"/>
      <c r="E945" s="199"/>
      <c r="F945" s="199"/>
      <c r="G945" s="199"/>
      <c r="H945" s="199"/>
      <c r="I945" s="196"/>
      <c r="J945" s="205"/>
      <c r="K945" s="189"/>
      <c r="L945" s="199"/>
      <c r="M945" s="179"/>
      <c r="N945" s="179"/>
      <c r="O945" s="179"/>
      <c r="P945" s="179"/>
      <c r="Q945" s="196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</row>
    <row r="946">
      <c r="A946" s="179"/>
      <c r="B946" s="179"/>
      <c r="C946" s="179"/>
      <c r="D946" s="189"/>
      <c r="E946" s="199"/>
      <c r="F946" s="199"/>
      <c r="G946" s="199"/>
      <c r="H946" s="199"/>
      <c r="I946" s="196"/>
      <c r="J946" s="205"/>
      <c r="K946" s="189"/>
      <c r="L946" s="199"/>
      <c r="M946" s="179"/>
      <c r="N946" s="179"/>
      <c r="O946" s="179"/>
      <c r="P946" s="179"/>
      <c r="Q946" s="196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</row>
    <row r="947">
      <c r="A947" s="179"/>
      <c r="B947" s="179"/>
      <c r="C947" s="179"/>
      <c r="D947" s="189"/>
      <c r="E947" s="199"/>
      <c r="F947" s="199"/>
      <c r="G947" s="199"/>
      <c r="H947" s="199"/>
      <c r="I947" s="196"/>
      <c r="J947" s="205"/>
      <c r="K947" s="189"/>
      <c r="L947" s="199"/>
      <c r="M947" s="179"/>
      <c r="N947" s="179"/>
      <c r="O947" s="179"/>
      <c r="P947" s="179"/>
      <c r="Q947" s="196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</row>
    <row r="948">
      <c r="A948" s="179"/>
      <c r="B948" s="179"/>
      <c r="C948" s="179"/>
      <c r="D948" s="189"/>
      <c r="E948" s="199"/>
      <c r="F948" s="199"/>
      <c r="G948" s="199"/>
      <c r="H948" s="199"/>
      <c r="I948" s="196"/>
      <c r="J948" s="205"/>
      <c r="K948" s="189"/>
      <c r="L948" s="199"/>
      <c r="M948" s="179"/>
      <c r="N948" s="179"/>
      <c r="O948" s="179"/>
      <c r="P948" s="179"/>
      <c r="Q948" s="196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</row>
    <row r="949">
      <c r="A949" s="179"/>
      <c r="B949" s="179"/>
      <c r="C949" s="179"/>
      <c r="D949" s="189"/>
      <c r="E949" s="199"/>
      <c r="F949" s="199"/>
      <c r="G949" s="199"/>
      <c r="H949" s="199"/>
      <c r="I949" s="196"/>
      <c r="J949" s="205"/>
      <c r="K949" s="189"/>
      <c r="L949" s="199"/>
      <c r="M949" s="179"/>
      <c r="N949" s="179"/>
      <c r="O949" s="179"/>
      <c r="P949" s="179"/>
      <c r="Q949" s="196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</row>
    <row r="950">
      <c r="A950" s="179"/>
      <c r="B950" s="179"/>
      <c r="C950" s="179"/>
      <c r="D950" s="189"/>
      <c r="E950" s="199"/>
      <c r="F950" s="199"/>
      <c r="G950" s="199"/>
      <c r="H950" s="199"/>
      <c r="I950" s="196"/>
      <c r="J950" s="205"/>
      <c r="K950" s="189"/>
      <c r="L950" s="199"/>
      <c r="M950" s="179"/>
      <c r="N950" s="179"/>
      <c r="O950" s="179"/>
      <c r="P950" s="179"/>
      <c r="Q950" s="196"/>
      <c r="R950" s="179"/>
      <c r="S950" s="179"/>
      <c r="T950" s="179"/>
      <c r="U950" s="179"/>
      <c r="V950" s="179"/>
      <c r="W950" s="179"/>
      <c r="X950" s="179"/>
      <c r="Y950" s="179"/>
      <c r="Z950" s="179"/>
      <c r="AA950" s="179"/>
    </row>
    <row r="951">
      <c r="A951" s="179"/>
      <c r="B951" s="179"/>
      <c r="C951" s="179"/>
      <c r="D951" s="189"/>
      <c r="E951" s="199"/>
      <c r="F951" s="199"/>
      <c r="G951" s="199"/>
      <c r="H951" s="199"/>
      <c r="I951" s="196"/>
      <c r="J951" s="205"/>
      <c r="K951" s="189"/>
      <c r="L951" s="199"/>
      <c r="M951" s="179"/>
      <c r="N951" s="179"/>
      <c r="O951" s="179"/>
      <c r="P951" s="179"/>
      <c r="Q951" s="196"/>
      <c r="R951" s="179"/>
      <c r="S951" s="179"/>
      <c r="T951" s="179"/>
      <c r="U951" s="179"/>
      <c r="V951" s="179"/>
      <c r="W951" s="179"/>
      <c r="X951" s="179"/>
      <c r="Y951" s="179"/>
      <c r="Z951" s="179"/>
      <c r="AA951" s="179"/>
    </row>
    <row r="952">
      <c r="A952" s="179"/>
      <c r="B952" s="179"/>
      <c r="C952" s="179"/>
      <c r="D952" s="189"/>
      <c r="E952" s="199"/>
      <c r="F952" s="199"/>
      <c r="G952" s="199"/>
      <c r="H952" s="199"/>
      <c r="I952" s="196"/>
      <c r="J952" s="205"/>
      <c r="K952" s="189"/>
      <c r="L952" s="199"/>
      <c r="M952" s="179"/>
      <c r="N952" s="179"/>
      <c r="O952" s="179"/>
      <c r="P952" s="179"/>
      <c r="Q952" s="196"/>
      <c r="R952" s="179"/>
      <c r="S952" s="179"/>
      <c r="T952" s="179"/>
      <c r="U952" s="179"/>
      <c r="V952" s="179"/>
      <c r="W952" s="179"/>
      <c r="X952" s="179"/>
      <c r="Y952" s="179"/>
      <c r="Z952" s="179"/>
      <c r="AA952" s="179"/>
    </row>
    <row r="953">
      <c r="A953" s="179"/>
      <c r="B953" s="179"/>
      <c r="C953" s="179"/>
      <c r="D953" s="189"/>
      <c r="E953" s="199"/>
      <c r="F953" s="199"/>
      <c r="G953" s="199"/>
      <c r="H953" s="199"/>
      <c r="I953" s="196"/>
      <c r="J953" s="205"/>
      <c r="K953" s="189"/>
      <c r="L953" s="199"/>
      <c r="M953" s="179"/>
      <c r="N953" s="179"/>
      <c r="O953" s="179"/>
      <c r="P953" s="179"/>
      <c r="Q953" s="196"/>
      <c r="R953" s="179"/>
      <c r="S953" s="179"/>
      <c r="T953" s="179"/>
      <c r="U953" s="179"/>
      <c r="V953" s="179"/>
      <c r="W953" s="179"/>
      <c r="X953" s="179"/>
      <c r="Y953" s="179"/>
      <c r="Z953" s="179"/>
      <c r="AA953" s="179"/>
    </row>
    <row r="954">
      <c r="A954" s="179"/>
      <c r="B954" s="179"/>
      <c r="C954" s="179"/>
      <c r="D954" s="189"/>
      <c r="E954" s="199"/>
      <c r="F954" s="199"/>
      <c r="G954" s="199"/>
      <c r="H954" s="199"/>
      <c r="I954" s="196"/>
      <c r="J954" s="205"/>
      <c r="K954" s="189"/>
      <c r="L954" s="199"/>
      <c r="M954" s="179"/>
      <c r="N954" s="179"/>
      <c r="O954" s="179"/>
      <c r="P954" s="179"/>
      <c r="Q954" s="196"/>
      <c r="R954" s="179"/>
      <c r="S954" s="179"/>
      <c r="T954" s="179"/>
      <c r="U954" s="179"/>
      <c r="V954" s="179"/>
      <c r="W954" s="179"/>
      <c r="X954" s="179"/>
      <c r="Y954" s="179"/>
      <c r="Z954" s="179"/>
      <c r="AA954" s="179"/>
    </row>
    <row r="955">
      <c r="A955" s="179"/>
      <c r="B955" s="179"/>
      <c r="C955" s="179"/>
      <c r="D955" s="189"/>
      <c r="E955" s="199"/>
      <c r="F955" s="199"/>
      <c r="G955" s="199"/>
      <c r="H955" s="199"/>
      <c r="I955" s="196"/>
      <c r="J955" s="205"/>
      <c r="K955" s="189"/>
      <c r="L955" s="199"/>
      <c r="M955" s="179"/>
      <c r="N955" s="179"/>
      <c r="O955" s="179"/>
      <c r="P955" s="179"/>
      <c r="Q955" s="196"/>
      <c r="R955" s="179"/>
      <c r="S955" s="179"/>
      <c r="T955" s="179"/>
      <c r="U955" s="179"/>
      <c r="V955" s="179"/>
      <c r="W955" s="179"/>
      <c r="X955" s="179"/>
      <c r="Y955" s="179"/>
      <c r="Z955" s="179"/>
      <c r="AA955" s="179"/>
    </row>
    <row r="956">
      <c r="A956" s="179"/>
      <c r="B956" s="179"/>
      <c r="C956" s="179"/>
      <c r="D956" s="189"/>
      <c r="E956" s="199"/>
      <c r="F956" s="199"/>
      <c r="G956" s="199"/>
      <c r="H956" s="199"/>
      <c r="I956" s="196"/>
      <c r="J956" s="205"/>
      <c r="K956" s="189"/>
      <c r="L956" s="199"/>
      <c r="M956" s="179"/>
      <c r="N956" s="179"/>
      <c r="O956" s="179"/>
      <c r="P956" s="179"/>
      <c r="Q956" s="196"/>
      <c r="R956" s="179"/>
      <c r="S956" s="179"/>
      <c r="T956" s="179"/>
      <c r="U956" s="179"/>
      <c r="V956" s="179"/>
      <c r="W956" s="179"/>
      <c r="X956" s="179"/>
      <c r="Y956" s="179"/>
      <c r="Z956" s="179"/>
      <c r="AA956" s="179"/>
    </row>
    <row r="957">
      <c r="A957" s="179"/>
      <c r="B957" s="179"/>
      <c r="C957" s="179"/>
      <c r="D957" s="189"/>
      <c r="E957" s="199"/>
      <c r="F957" s="199"/>
      <c r="G957" s="199"/>
      <c r="H957" s="199"/>
      <c r="I957" s="196"/>
      <c r="J957" s="205"/>
      <c r="K957" s="189"/>
      <c r="L957" s="199"/>
      <c r="M957" s="179"/>
      <c r="N957" s="179"/>
      <c r="O957" s="179"/>
      <c r="P957" s="179"/>
      <c r="Q957" s="196"/>
      <c r="R957" s="179"/>
      <c r="S957" s="179"/>
      <c r="T957" s="179"/>
      <c r="U957" s="179"/>
      <c r="V957" s="179"/>
      <c r="W957" s="179"/>
      <c r="X957" s="179"/>
      <c r="Y957" s="179"/>
      <c r="Z957" s="179"/>
      <c r="AA957" s="179"/>
    </row>
    <row r="958">
      <c r="A958" s="179"/>
      <c r="B958" s="179"/>
      <c r="C958" s="179"/>
      <c r="D958" s="189"/>
      <c r="E958" s="199"/>
      <c r="F958" s="199"/>
      <c r="G958" s="199"/>
      <c r="H958" s="199"/>
      <c r="I958" s="196"/>
      <c r="J958" s="205"/>
      <c r="K958" s="189"/>
      <c r="L958" s="199"/>
      <c r="M958" s="179"/>
      <c r="N958" s="179"/>
      <c r="O958" s="179"/>
      <c r="P958" s="179"/>
      <c r="Q958" s="196"/>
      <c r="R958" s="179"/>
      <c r="S958" s="179"/>
      <c r="T958" s="179"/>
      <c r="U958" s="179"/>
      <c r="V958" s="179"/>
      <c r="W958" s="179"/>
      <c r="X958" s="179"/>
      <c r="Y958" s="179"/>
      <c r="Z958" s="179"/>
      <c r="AA958" s="179"/>
    </row>
    <row r="959">
      <c r="A959" s="179"/>
      <c r="B959" s="179"/>
      <c r="C959" s="179"/>
      <c r="D959" s="189"/>
      <c r="E959" s="199"/>
      <c r="F959" s="199"/>
      <c r="G959" s="199"/>
      <c r="H959" s="199"/>
      <c r="I959" s="196"/>
      <c r="J959" s="205"/>
      <c r="K959" s="189"/>
      <c r="L959" s="199"/>
      <c r="M959" s="179"/>
      <c r="N959" s="179"/>
      <c r="O959" s="179"/>
      <c r="P959" s="179"/>
      <c r="Q959" s="196"/>
      <c r="R959" s="179"/>
      <c r="S959" s="179"/>
      <c r="T959" s="179"/>
      <c r="U959" s="179"/>
      <c r="V959" s="179"/>
      <c r="W959" s="179"/>
      <c r="X959" s="179"/>
      <c r="Y959" s="179"/>
      <c r="Z959" s="179"/>
      <c r="AA959" s="179"/>
    </row>
    <row r="960">
      <c r="A960" s="179"/>
      <c r="B960" s="179"/>
      <c r="C960" s="179"/>
      <c r="D960" s="189"/>
      <c r="E960" s="199"/>
      <c r="F960" s="199"/>
      <c r="G960" s="199"/>
      <c r="H960" s="199"/>
      <c r="I960" s="196"/>
      <c r="J960" s="205"/>
      <c r="K960" s="189"/>
      <c r="L960" s="199"/>
      <c r="M960" s="179"/>
      <c r="N960" s="179"/>
      <c r="O960" s="179"/>
      <c r="P960" s="179"/>
      <c r="Q960" s="196"/>
      <c r="R960" s="179"/>
      <c r="S960" s="179"/>
      <c r="T960" s="179"/>
      <c r="U960" s="179"/>
      <c r="V960" s="179"/>
      <c r="W960" s="179"/>
      <c r="X960" s="179"/>
      <c r="Y960" s="179"/>
      <c r="Z960" s="179"/>
      <c r="AA960" s="179"/>
    </row>
    <row r="961">
      <c r="A961" s="179"/>
      <c r="B961" s="179"/>
      <c r="C961" s="179"/>
      <c r="D961" s="189"/>
      <c r="E961" s="199"/>
      <c r="F961" s="199"/>
      <c r="G961" s="199"/>
      <c r="H961" s="199"/>
      <c r="I961" s="196"/>
      <c r="J961" s="205"/>
      <c r="K961" s="189"/>
      <c r="L961" s="199"/>
      <c r="M961" s="179"/>
      <c r="N961" s="179"/>
      <c r="O961" s="179"/>
      <c r="P961" s="179"/>
      <c r="Q961" s="196"/>
      <c r="R961" s="179"/>
      <c r="S961" s="179"/>
      <c r="T961" s="179"/>
      <c r="U961" s="179"/>
      <c r="V961" s="179"/>
      <c r="W961" s="179"/>
      <c r="X961" s="179"/>
      <c r="Y961" s="179"/>
      <c r="Z961" s="179"/>
      <c r="AA961" s="179"/>
    </row>
    <row r="962">
      <c r="A962" s="179"/>
      <c r="B962" s="179"/>
      <c r="C962" s="179"/>
      <c r="D962" s="189"/>
      <c r="E962" s="199"/>
      <c r="F962" s="199"/>
      <c r="G962" s="199"/>
      <c r="H962" s="199"/>
      <c r="I962" s="196"/>
      <c r="J962" s="205"/>
      <c r="K962" s="189"/>
      <c r="L962" s="199"/>
      <c r="M962" s="179"/>
      <c r="N962" s="179"/>
      <c r="O962" s="179"/>
      <c r="P962" s="179"/>
      <c r="Q962" s="196"/>
      <c r="R962" s="179"/>
      <c r="S962" s="179"/>
      <c r="T962" s="179"/>
      <c r="U962" s="179"/>
      <c r="V962" s="179"/>
      <c r="W962" s="179"/>
      <c r="X962" s="179"/>
      <c r="Y962" s="179"/>
      <c r="Z962" s="179"/>
      <c r="AA962" s="179"/>
    </row>
    <row r="963">
      <c r="A963" s="179"/>
      <c r="B963" s="179"/>
      <c r="C963" s="179"/>
      <c r="D963" s="189"/>
      <c r="E963" s="199"/>
      <c r="F963" s="199"/>
      <c r="G963" s="199"/>
      <c r="H963" s="199"/>
      <c r="I963" s="196"/>
      <c r="J963" s="205"/>
      <c r="K963" s="189"/>
      <c r="L963" s="199"/>
      <c r="M963" s="179"/>
      <c r="N963" s="179"/>
      <c r="O963" s="179"/>
      <c r="P963" s="179"/>
      <c r="Q963" s="196"/>
      <c r="R963" s="179"/>
      <c r="S963" s="179"/>
      <c r="T963" s="179"/>
      <c r="U963" s="179"/>
      <c r="V963" s="179"/>
      <c r="W963" s="179"/>
      <c r="X963" s="179"/>
      <c r="Y963" s="179"/>
      <c r="Z963" s="179"/>
      <c r="AA963" s="179"/>
    </row>
    <row r="964">
      <c r="A964" s="179"/>
      <c r="B964" s="179"/>
      <c r="C964" s="179"/>
      <c r="D964" s="189"/>
      <c r="E964" s="199"/>
      <c r="F964" s="199"/>
      <c r="G964" s="199"/>
      <c r="H964" s="199"/>
      <c r="I964" s="196"/>
      <c r="J964" s="205"/>
      <c r="K964" s="189"/>
      <c r="L964" s="199"/>
      <c r="M964" s="179"/>
      <c r="N964" s="179"/>
      <c r="O964" s="179"/>
      <c r="P964" s="179"/>
      <c r="Q964" s="196"/>
      <c r="R964" s="179"/>
      <c r="S964" s="179"/>
      <c r="T964" s="179"/>
      <c r="U964" s="179"/>
      <c r="V964" s="179"/>
      <c r="W964" s="179"/>
      <c r="X964" s="179"/>
      <c r="Y964" s="179"/>
      <c r="Z964" s="179"/>
      <c r="AA964" s="179"/>
    </row>
    <row r="965">
      <c r="A965" s="179"/>
      <c r="B965" s="179"/>
      <c r="C965" s="179"/>
      <c r="D965" s="189"/>
      <c r="E965" s="199"/>
      <c r="F965" s="199"/>
      <c r="G965" s="199"/>
      <c r="H965" s="199"/>
      <c r="I965" s="196"/>
      <c r="J965" s="205"/>
      <c r="K965" s="189"/>
      <c r="L965" s="199"/>
      <c r="M965" s="179"/>
      <c r="N965" s="179"/>
      <c r="O965" s="179"/>
      <c r="P965" s="179"/>
      <c r="Q965" s="196"/>
      <c r="R965" s="179"/>
      <c r="S965" s="179"/>
      <c r="T965" s="179"/>
      <c r="U965" s="179"/>
      <c r="V965" s="179"/>
      <c r="W965" s="179"/>
      <c r="X965" s="179"/>
      <c r="Y965" s="179"/>
      <c r="Z965" s="179"/>
      <c r="AA965" s="179"/>
    </row>
    <row r="966">
      <c r="A966" s="179"/>
      <c r="B966" s="179"/>
      <c r="C966" s="179"/>
      <c r="D966" s="189"/>
      <c r="E966" s="199"/>
      <c r="F966" s="199"/>
      <c r="G966" s="199"/>
      <c r="H966" s="199"/>
      <c r="I966" s="196"/>
      <c r="J966" s="205"/>
      <c r="K966" s="189"/>
      <c r="L966" s="199"/>
      <c r="M966" s="179"/>
      <c r="N966" s="179"/>
      <c r="O966" s="179"/>
      <c r="P966" s="179"/>
      <c r="Q966" s="196"/>
      <c r="R966" s="179"/>
      <c r="S966" s="179"/>
      <c r="T966" s="179"/>
      <c r="U966" s="179"/>
      <c r="V966" s="179"/>
      <c r="W966" s="179"/>
      <c r="X966" s="179"/>
      <c r="Y966" s="179"/>
      <c r="Z966" s="179"/>
      <c r="AA966" s="179"/>
    </row>
    <row r="967">
      <c r="A967" s="179"/>
      <c r="B967" s="179"/>
      <c r="C967" s="179"/>
      <c r="D967" s="189"/>
      <c r="E967" s="199"/>
      <c r="F967" s="199"/>
      <c r="G967" s="199"/>
      <c r="H967" s="199"/>
      <c r="I967" s="196"/>
      <c r="J967" s="205"/>
      <c r="K967" s="189"/>
      <c r="L967" s="199"/>
      <c r="M967" s="179"/>
      <c r="N967" s="179"/>
      <c r="O967" s="179"/>
      <c r="P967" s="179"/>
      <c r="Q967" s="196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</row>
    <row r="968">
      <c r="A968" s="179"/>
      <c r="B968" s="179"/>
      <c r="C968" s="179"/>
      <c r="D968" s="189"/>
      <c r="E968" s="199"/>
      <c r="F968" s="199"/>
      <c r="G968" s="199"/>
      <c r="H968" s="199"/>
      <c r="I968" s="196"/>
      <c r="J968" s="205"/>
      <c r="K968" s="189"/>
      <c r="L968" s="199"/>
      <c r="M968" s="179"/>
      <c r="N968" s="179"/>
      <c r="O968" s="179"/>
      <c r="P968" s="179"/>
      <c r="Q968" s="196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</row>
    <row r="969">
      <c r="A969" s="179"/>
      <c r="B969" s="179"/>
      <c r="C969" s="179"/>
      <c r="D969" s="189"/>
      <c r="E969" s="199"/>
      <c r="F969" s="199"/>
      <c r="G969" s="199"/>
      <c r="H969" s="199"/>
      <c r="I969" s="196"/>
      <c r="J969" s="205"/>
      <c r="K969" s="189"/>
      <c r="L969" s="199"/>
      <c r="M969" s="179"/>
      <c r="N969" s="179"/>
      <c r="O969" s="179"/>
      <c r="P969" s="179"/>
      <c r="Q969" s="196"/>
      <c r="R969" s="179"/>
      <c r="S969" s="179"/>
      <c r="T969" s="179"/>
      <c r="U969" s="179"/>
      <c r="V969" s="179"/>
      <c r="W969" s="179"/>
      <c r="X969" s="179"/>
      <c r="Y969" s="179"/>
      <c r="Z969" s="179"/>
      <c r="AA969" s="179"/>
    </row>
    <row r="970">
      <c r="A970" s="179"/>
      <c r="B970" s="179"/>
      <c r="C970" s="179"/>
      <c r="D970" s="189"/>
      <c r="E970" s="199"/>
      <c r="F970" s="199"/>
      <c r="G970" s="199"/>
      <c r="H970" s="199"/>
      <c r="I970" s="196"/>
      <c r="J970" s="205"/>
      <c r="K970" s="189"/>
      <c r="L970" s="199"/>
      <c r="M970" s="179"/>
      <c r="N970" s="179"/>
      <c r="O970" s="179"/>
      <c r="P970" s="179"/>
      <c r="Q970" s="196"/>
      <c r="R970" s="179"/>
      <c r="S970" s="179"/>
      <c r="T970" s="179"/>
      <c r="U970" s="179"/>
      <c r="V970" s="179"/>
      <c r="W970" s="179"/>
      <c r="X970" s="179"/>
      <c r="Y970" s="179"/>
      <c r="Z970" s="179"/>
      <c r="AA970" s="179"/>
    </row>
    <row r="971">
      <c r="A971" s="179"/>
      <c r="B971" s="179"/>
      <c r="C971" s="179"/>
      <c r="D971" s="189"/>
      <c r="E971" s="199"/>
      <c r="F971" s="199"/>
      <c r="G971" s="199"/>
      <c r="H971" s="199"/>
      <c r="I971" s="196"/>
      <c r="J971" s="205"/>
      <c r="K971" s="189"/>
      <c r="L971" s="199"/>
      <c r="M971" s="179"/>
      <c r="N971" s="179"/>
      <c r="O971" s="179"/>
      <c r="P971" s="179"/>
      <c r="Q971" s="196"/>
      <c r="R971" s="179"/>
      <c r="S971" s="179"/>
      <c r="T971" s="179"/>
      <c r="U971" s="179"/>
      <c r="V971" s="179"/>
      <c r="W971" s="179"/>
      <c r="X971" s="179"/>
      <c r="Y971" s="179"/>
      <c r="Z971" s="179"/>
      <c r="AA971" s="179"/>
    </row>
    <row r="972">
      <c r="A972" s="179"/>
      <c r="B972" s="179"/>
      <c r="C972" s="179"/>
      <c r="D972" s="189"/>
      <c r="E972" s="199"/>
      <c r="F972" s="199"/>
      <c r="G972" s="199"/>
      <c r="H972" s="199"/>
      <c r="I972" s="196"/>
      <c r="J972" s="205"/>
      <c r="K972" s="189"/>
      <c r="L972" s="199"/>
      <c r="M972" s="179"/>
      <c r="N972" s="179"/>
      <c r="O972" s="179"/>
      <c r="P972" s="179"/>
      <c r="Q972" s="196"/>
      <c r="R972" s="179"/>
      <c r="S972" s="179"/>
      <c r="T972" s="179"/>
      <c r="U972" s="179"/>
      <c r="V972" s="179"/>
      <c r="W972" s="179"/>
      <c r="X972" s="179"/>
      <c r="Y972" s="179"/>
      <c r="Z972" s="179"/>
      <c r="AA972" s="179"/>
    </row>
    <row r="973">
      <c r="A973" s="179"/>
      <c r="B973" s="179"/>
      <c r="C973" s="179"/>
      <c r="D973" s="189"/>
      <c r="E973" s="199"/>
      <c r="F973" s="199"/>
      <c r="G973" s="199"/>
      <c r="H973" s="199"/>
      <c r="I973" s="196"/>
      <c r="J973" s="205"/>
      <c r="K973" s="189"/>
      <c r="L973" s="199"/>
      <c r="M973" s="179"/>
      <c r="N973" s="179"/>
      <c r="O973" s="179"/>
      <c r="P973" s="179"/>
      <c r="Q973" s="196"/>
      <c r="R973" s="179"/>
      <c r="S973" s="179"/>
      <c r="T973" s="179"/>
      <c r="U973" s="179"/>
      <c r="V973" s="179"/>
      <c r="W973" s="179"/>
      <c r="X973" s="179"/>
      <c r="Y973" s="179"/>
      <c r="Z973" s="179"/>
      <c r="AA973" s="179"/>
    </row>
    <row r="974">
      <c r="A974" s="179"/>
      <c r="B974" s="179"/>
      <c r="C974" s="179"/>
      <c r="D974" s="189"/>
      <c r="E974" s="199"/>
      <c r="F974" s="199"/>
      <c r="G974" s="199"/>
      <c r="H974" s="199"/>
      <c r="I974" s="196"/>
      <c r="J974" s="205"/>
      <c r="K974" s="189"/>
      <c r="L974" s="199"/>
      <c r="M974" s="179"/>
      <c r="N974" s="179"/>
      <c r="O974" s="179"/>
      <c r="P974" s="179"/>
      <c r="Q974" s="196"/>
      <c r="R974" s="179"/>
      <c r="S974" s="179"/>
      <c r="T974" s="179"/>
      <c r="U974" s="179"/>
      <c r="V974" s="179"/>
      <c r="W974" s="179"/>
      <c r="X974" s="179"/>
      <c r="Y974" s="179"/>
      <c r="Z974" s="179"/>
      <c r="AA974" s="179"/>
    </row>
    <row r="975">
      <c r="A975" s="179"/>
      <c r="B975" s="179"/>
      <c r="C975" s="179"/>
      <c r="D975" s="189"/>
      <c r="E975" s="199"/>
      <c r="F975" s="199"/>
      <c r="G975" s="199"/>
      <c r="H975" s="199"/>
      <c r="I975" s="196"/>
      <c r="J975" s="205"/>
      <c r="K975" s="189"/>
      <c r="L975" s="199"/>
      <c r="M975" s="179"/>
      <c r="N975" s="179"/>
      <c r="O975" s="179"/>
      <c r="P975" s="179"/>
      <c r="Q975" s="196"/>
      <c r="R975" s="179"/>
      <c r="S975" s="179"/>
      <c r="T975" s="179"/>
      <c r="U975" s="179"/>
      <c r="V975" s="179"/>
      <c r="W975" s="179"/>
      <c r="X975" s="179"/>
      <c r="Y975" s="179"/>
      <c r="Z975" s="179"/>
      <c r="AA975" s="179"/>
    </row>
    <row r="976">
      <c r="A976" s="179"/>
      <c r="B976" s="179"/>
      <c r="C976" s="179"/>
      <c r="D976" s="189"/>
      <c r="E976" s="199"/>
      <c r="F976" s="199"/>
      <c r="G976" s="199"/>
      <c r="H976" s="199"/>
      <c r="I976" s="196"/>
      <c r="J976" s="205"/>
      <c r="K976" s="189"/>
      <c r="L976" s="199"/>
      <c r="M976" s="179"/>
      <c r="N976" s="179"/>
      <c r="O976" s="179"/>
      <c r="P976" s="179"/>
      <c r="Q976" s="196"/>
      <c r="R976" s="179"/>
      <c r="S976" s="179"/>
      <c r="T976" s="179"/>
      <c r="U976" s="179"/>
      <c r="V976" s="179"/>
      <c r="W976" s="179"/>
      <c r="X976" s="179"/>
      <c r="Y976" s="179"/>
      <c r="Z976" s="179"/>
      <c r="AA976" s="179"/>
    </row>
    <row r="977">
      <c r="A977" s="179"/>
      <c r="B977" s="179"/>
      <c r="C977" s="179"/>
      <c r="D977" s="189"/>
      <c r="E977" s="199"/>
      <c r="F977" s="199"/>
      <c r="G977" s="199"/>
      <c r="H977" s="199"/>
      <c r="I977" s="196"/>
      <c r="J977" s="205"/>
      <c r="K977" s="189"/>
      <c r="L977" s="199"/>
      <c r="M977" s="179"/>
      <c r="N977" s="179"/>
      <c r="O977" s="179"/>
      <c r="P977" s="179"/>
      <c r="Q977" s="196"/>
      <c r="R977" s="179"/>
      <c r="S977" s="179"/>
      <c r="T977" s="179"/>
      <c r="U977" s="179"/>
      <c r="V977" s="179"/>
      <c r="W977" s="179"/>
      <c r="X977" s="179"/>
      <c r="Y977" s="179"/>
      <c r="Z977" s="179"/>
      <c r="AA977" s="179"/>
    </row>
    <row r="978">
      <c r="A978" s="179"/>
      <c r="B978" s="179"/>
      <c r="C978" s="179"/>
      <c r="D978" s="189"/>
      <c r="E978" s="199"/>
      <c r="F978" s="199"/>
      <c r="G978" s="199"/>
      <c r="H978" s="199"/>
      <c r="I978" s="196"/>
      <c r="J978" s="205"/>
      <c r="K978" s="189"/>
      <c r="L978" s="199"/>
      <c r="M978" s="179"/>
      <c r="N978" s="179"/>
      <c r="O978" s="179"/>
      <c r="P978" s="179"/>
      <c r="Q978" s="196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</row>
    <row r="979">
      <c r="A979" s="179"/>
      <c r="B979" s="179"/>
      <c r="C979" s="179"/>
      <c r="D979" s="189"/>
      <c r="E979" s="199"/>
      <c r="F979" s="199"/>
      <c r="G979" s="199"/>
      <c r="H979" s="199"/>
      <c r="I979" s="196"/>
      <c r="J979" s="205"/>
      <c r="K979" s="189"/>
      <c r="L979" s="199"/>
      <c r="M979" s="179"/>
      <c r="N979" s="179"/>
      <c r="O979" s="179"/>
      <c r="P979" s="179"/>
      <c r="Q979" s="196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</row>
    <row r="980">
      <c r="A980" s="179"/>
      <c r="B980" s="179"/>
      <c r="C980" s="179"/>
      <c r="D980" s="189"/>
      <c r="E980" s="199"/>
      <c r="F980" s="199"/>
      <c r="G980" s="199"/>
      <c r="H980" s="199"/>
      <c r="I980" s="196"/>
      <c r="J980" s="205"/>
      <c r="K980" s="189"/>
      <c r="L980" s="199"/>
      <c r="M980" s="179"/>
      <c r="N980" s="179"/>
      <c r="O980" s="179"/>
      <c r="P980" s="179"/>
      <c r="Q980" s="196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</row>
    <row r="981">
      <c r="A981" s="179"/>
      <c r="B981" s="179"/>
      <c r="C981" s="179"/>
      <c r="D981" s="189"/>
      <c r="E981" s="199"/>
      <c r="F981" s="199"/>
      <c r="G981" s="199"/>
      <c r="H981" s="199"/>
      <c r="I981" s="196"/>
      <c r="J981" s="205"/>
      <c r="K981" s="189"/>
      <c r="L981" s="199"/>
      <c r="M981" s="179"/>
      <c r="N981" s="179"/>
      <c r="O981" s="179"/>
      <c r="P981" s="179"/>
      <c r="Q981" s="196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</row>
    <row r="982">
      <c r="A982" s="179"/>
      <c r="B982" s="179"/>
      <c r="C982" s="179"/>
      <c r="D982" s="189"/>
      <c r="E982" s="199"/>
      <c r="F982" s="199"/>
      <c r="G982" s="199"/>
      <c r="H982" s="199"/>
      <c r="I982" s="196"/>
      <c r="J982" s="205"/>
      <c r="K982" s="189"/>
      <c r="L982" s="199"/>
      <c r="M982" s="179"/>
      <c r="N982" s="179"/>
      <c r="O982" s="179"/>
      <c r="P982" s="179"/>
      <c r="Q982" s="196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</row>
    <row r="983">
      <c r="A983" s="179"/>
      <c r="B983" s="179"/>
      <c r="C983" s="179"/>
      <c r="D983" s="189"/>
      <c r="E983" s="199"/>
      <c r="F983" s="199"/>
      <c r="G983" s="199"/>
      <c r="H983" s="199"/>
      <c r="I983" s="196"/>
      <c r="J983" s="205"/>
      <c r="K983" s="189"/>
      <c r="L983" s="199"/>
      <c r="M983" s="179"/>
      <c r="N983" s="179"/>
      <c r="O983" s="179"/>
      <c r="P983" s="179"/>
      <c r="Q983" s="196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</row>
    <row r="984">
      <c r="A984" s="179"/>
      <c r="B984" s="179"/>
      <c r="C984" s="179"/>
      <c r="D984" s="189"/>
      <c r="E984" s="199"/>
      <c r="F984" s="199"/>
      <c r="G984" s="199"/>
      <c r="H984" s="199"/>
      <c r="I984" s="196"/>
      <c r="J984" s="205"/>
      <c r="K984" s="189"/>
      <c r="L984" s="199"/>
      <c r="M984" s="179"/>
      <c r="N984" s="179"/>
      <c r="O984" s="179"/>
      <c r="P984" s="179"/>
      <c r="Q984" s="196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</row>
    <row r="985">
      <c r="A985" s="179"/>
      <c r="B985" s="179"/>
      <c r="C985" s="179"/>
      <c r="D985" s="189"/>
      <c r="E985" s="199"/>
      <c r="F985" s="199"/>
      <c r="G985" s="199"/>
      <c r="H985" s="199"/>
      <c r="I985" s="196"/>
      <c r="J985" s="205"/>
      <c r="K985" s="189"/>
      <c r="L985" s="199"/>
      <c r="M985" s="179"/>
      <c r="N985" s="179"/>
      <c r="O985" s="179"/>
      <c r="P985" s="179"/>
      <c r="Q985" s="196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</row>
    <row r="986">
      <c r="A986" s="179"/>
      <c r="B986" s="179"/>
      <c r="C986" s="179"/>
      <c r="D986" s="189"/>
      <c r="E986" s="199"/>
      <c r="F986" s="199"/>
      <c r="G986" s="199"/>
      <c r="H986" s="199"/>
      <c r="I986" s="196"/>
      <c r="J986" s="205"/>
      <c r="K986" s="189"/>
      <c r="L986" s="199"/>
      <c r="M986" s="179"/>
      <c r="N986" s="179"/>
      <c r="O986" s="179"/>
      <c r="P986" s="179"/>
      <c r="Q986" s="196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</row>
    <row r="987">
      <c r="A987" s="179"/>
      <c r="B987" s="179"/>
      <c r="C987" s="179"/>
      <c r="D987" s="189"/>
      <c r="E987" s="199"/>
      <c r="F987" s="199"/>
      <c r="G987" s="199"/>
      <c r="H987" s="199"/>
      <c r="I987" s="196"/>
      <c r="J987" s="205"/>
      <c r="K987" s="189"/>
      <c r="L987" s="199"/>
      <c r="M987" s="179"/>
      <c r="N987" s="179"/>
      <c r="O987" s="179"/>
      <c r="P987" s="179"/>
      <c r="Q987" s="196"/>
      <c r="R987" s="179"/>
      <c r="S987" s="179"/>
      <c r="T987" s="179"/>
      <c r="U987" s="179"/>
      <c r="V987" s="179"/>
      <c r="W987" s="179"/>
      <c r="X987" s="179"/>
      <c r="Y987" s="179"/>
      <c r="Z987" s="179"/>
      <c r="AA987" s="179"/>
    </row>
    <row r="988">
      <c r="A988" s="179"/>
      <c r="B988" s="179"/>
      <c r="C988" s="179"/>
      <c r="D988" s="189"/>
      <c r="E988" s="199"/>
      <c r="F988" s="199"/>
      <c r="G988" s="199"/>
      <c r="H988" s="199"/>
      <c r="I988" s="196"/>
      <c r="J988" s="205"/>
      <c r="K988" s="189"/>
      <c r="L988" s="199"/>
      <c r="M988" s="179"/>
      <c r="N988" s="179"/>
      <c r="O988" s="179"/>
      <c r="P988" s="179"/>
      <c r="Q988" s="196"/>
      <c r="R988" s="179"/>
      <c r="S988" s="179"/>
      <c r="T988" s="179"/>
      <c r="U988" s="179"/>
      <c r="V988" s="179"/>
      <c r="W988" s="179"/>
      <c r="X988" s="179"/>
      <c r="Y988" s="179"/>
      <c r="Z988" s="179"/>
      <c r="AA988" s="179"/>
    </row>
    <row r="989">
      <c r="A989" s="179"/>
      <c r="B989" s="179"/>
      <c r="C989" s="179"/>
      <c r="D989" s="189"/>
      <c r="E989" s="199"/>
      <c r="F989" s="199"/>
      <c r="G989" s="199"/>
      <c r="H989" s="199"/>
      <c r="I989" s="196"/>
      <c r="J989" s="205"/>
      <c r="K989" s="189"/>
      <c r="L989" s="199"/>
      <c r="M989" s="179"/>
      <c r="N989" s="179"/>
      <c r="O989" s="179"/>
      <c r="P989" s="179"/>
      <c r="Q989" s="196"/>
      <c r="R989" s="179"/>
      <c r="S989" s="179"/>
      <c r="T989" s="179"/>
      <c r="U989" s="179"/>
      <c r="V989" s="179"/>
      <c r="W989" s="179"/>
      <c r="X989" s="179"/>
      <c r="Y989" s="179"/>
      <c r="Z989" s="179"/>
      <c r="AA989" s="179"/>
    </row>
    <row r="990">
      <c r="A990" s="179"/>
      <c r="B990" s="179"/>
      <c r="C990" s="179"/>
      <c r="D990" s="189"/>
      <c r="E990" s="199"/>
      <c r="F990" s="199"/>
      <c r="G990" s="199"/>
      <c r="H990" s="199"/>
      <c r="I990" s="196"/>
      <c r="J990" s="205"/>
      <c r="K990" s="189"/>
      <c r="L990" s="199"/>
      <c r="M990" s="179"/>
      <c r="N990" s="179"/>
      <c r="O990" s="179"/>
      <c r="P990" s="179"/>
      <c r="Q990" s="196"/>
      <c r="R990" s="179"/>
      <c r="S990" s="179"/>
      <c r="T990" s="179"/>
      <c r="U990" s="179"/>
      <c r="V990" s="179"/>
      <c r="W990" s="179"/>
      <c r="X990" s="179"/>
      <c r="Y990" s="179"/>
      <c r="Z990" s="179"/>
      <c r="AA990" s="179"/>
    </row>
    <row r="991">
      <c r="A991" s="179"/>
      <c r="B991" s="179"/>
      <c r="C991" s="179"/>
      <c r="D991" s="189"/>
      <c r="E991" s="199"/>
      <c r="F991" s="199"/>
      <c r="G991" s="199"/>
      <c r="H991" s="199"/>
      <c r="I991" s="196"/>
      <c r="J991" s="205"/>
      <c r="K991" s="189"/>
      <c r="L991" s="199"/>
      <c r="M991" s="179"/>
      <c r="N991" s="179"/>
      <c r="O991" s="179"/>
      <c r="P991" s="179"/>
      <c r="Q991" s="196"/>
      <c r="R991" s="179"/>
      <c r="S991" s="179"/>
      <c r="T991" s="179"/>
      <c r="U991" s="179"/>
      <c r="V991" s="179"/>
      <c r="W991" s="179"/>
      <c r="X991" s="179"/>
      <c r="Y991" s="179"/>
      <c r="Z991" s="179"/>
      <c r="AA991" s="179"/>
    </row>
    <row r="992">
      <c r="A992" s="179"/>
      <c r="B992" s="179"/>
      <c r="C992" s="179"/>
      <c r="D992" s="189"/>
      <c r="E992" s="199"/>
      <c r="F992" s="199"/>
      <c r="G992" s="199"/>
      <c r="H992" s="199"/>
      <c r="I992" s="196"/>
      <c r="J992" s="205"/>
      <c r="K992" s="189"/>
      <c r="L992" s="199"/>
      <c r="M992" s="179"/>
      <c r="N992" s="179"/>
      <c r="O992" s="179"/>
      <c r="P992" s="179"/>
      <c r="Q992" s="196"/>
      <c r="R992" s="179"/>
      <c r="S992" s="179"/>
      <c r="T992" s="179"/>
      <c r="U992" s="179"/>
      <c r="V992" s="179"/>
      <c r="W992" s="179"/>
      <c r="X992" s="179"/>
      <c r="Y992" s="179"/>
      <c r="Z992" s="179"/>
      <c r="AA992" s="179"/>
    </row>
    <row r="993">
      <c r="A993" s="179"/>
      <c r="B993" s="179"/>
      <c r="C993" s="179"/>
      <c r="D993" s="189"/>
      <c r="E993" s="199"/>
      <c r="F993" s="199"/>
      <c r="G993" s="199"/>
      <c r="H993" s="199"/>
      <c r="I993" s="196"/>
      <c r="J993" s="205"/>
      <c r="K993" s="189"/>
      <c r="L993" s="199"/>
      <c r="M993" s="179"/>
      <c r="N993" s="179"/>
      <c r="O993" s="179"/>
      <c r="P993" s="179"/>
      <c r="Q993" s="196"/>
      <c r="R993" s="179"/>
      <c r="S993" s="179"/>
      <c r="T993" s="179"/>
      <c r="U993" s="179"/>
      <c r="V993" s="179"/>
      <c r="W993" s="179"/>
      <c r="X993" s="179"/>
      <c r="Y993" s="179"/>
      <c r="Z993" s="179"/>
      <c r="AA993" s="179"/>
    </row>
    <row r="994">
      <c r="A994" s="179"/>
      <c r="B994" s="179"/>
      <c r="C994" s="179"/>
      <c r="D994" s="189"/>
      <c r="E994" s="199"/>
      <c r="F994" s="199"/>
      <c r="G994" s="199"/>
      <c r="H994" s="199"/>
      <c r="I994" s="196"/>
      <c r="J994" s="205"/>
      <c r="K994" s="189"/>
      <c r="L994" s="199"/>
      <c r="M994" s="179"/>
      <c r="N994" s="179"/>
      <c r="O994" s="179"/>
      <c r="P994" s="179"/>
      <c r="Q994" s="196"/>
      <c r="R994" s="179"/>
      <c r="S994" s="179"/>
      <c r="T994" s="179"/>
      <c r="U994" s="179"/>
      <c r="V994" s="179"/>
      <c r="W994" s="179"/>
      <c r="X994" s="179"/>
      <c r="Y994" s="179"/>
      <c r="Z994" s="179"/>
      <c r="AA994" s="179"/>
    </row>
    <row r="995">
      <c r="A995" s="179"/>
      <c r="B995" s="179"/>
      <c r="C995" s="179"/>
      <c r="D995" s="189"/>
      <c r="E995" s="199"/>
      <c r="F995" s="199"/>
      <c r="G995" s="199"/>
      <c r="H995" s="199"/>
      <c r="I995" s="196"/>
      <c r="J995" s="205"/>
      <c r="K995" s="189"/>
      <c r="L995" s="199"/>
      <c r="M995" s="179"/>
      <c r="N995" s="179"/>
      <c r="O995" s="179"/>
      <c r="P995" s="179"/>
      <c r="Q995" s="196"/>
      <c r="R995" s="179"/>
      <c r="S995" s="179"/>
      <c r="T995" s="179"/>
      <c r="U995" s="179"/>
      <c r="V995" s="179"/>
      <c r="W995" s="179"/>
      <c r="X995" s="179"/>
      <c r="Y995" s="179"/>
      <c r="Z995" s="179"/>
      <c r="AA995" s="179"/>
    </row>
    <row r="996">
      <c r="A996" s="179"/>
      <c r="B996" s="179"/>
      <c r="C996" s="179"/>
      <c r="D996" s="189"/>
      <c r="E996" s="199"/>
      <c r="F996" s="199"/>
      <c r="G996" s="199"/>
      <c r="H996" s="199"/>
      <c r="I996" s="196"/>
      <c r="J996" s="205"/>
      <c r="K996" s="189"/>
      <c r="L996" s="199"/>
      <c r="M996" s="179"/>
      <c r="N996" s="179"/>
      <c r="O996" s="179"/>
      <c r="P996" s="179"/>
      <c r="Q996" s="196"/>
      <c r="R996" s="179"/>
      <c r="S996" s="179"/>
      <c r="T996" s="179"/>
      <c r="U996" s="179"/>
      <c r="V996" s="179"/>
      <c r="W996" s="179"/>
      <c r="X996" s="179"/>
      <c r="Y996" s="179"/>
      <c r="Z996" s="179"/>
      <c r="AA996" s="179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75"/>
  <cols>
    <col customWidth="1" min="1" max="1" width="13.71"/>
    <col customWidth="1" min="3" max="3" width="9.29"/>
    <col customWidth="1" min="4" max="4" width="13.86"/>
    <col customWidth="1" min="5" max="5" width="17.43"/>
    <col customWidth="1" min="6" max="6" width="13.86"/>
    <col customWidth="1" min="7" max="7" width="17.57"/>
    <col customWidth="1" min="8" max="8" width="18.29"/>
    <col customWidth="1" min="9" max="9" width="16.57"/>
    <col customWidth="1" min="10" max="10" width="16.71"/>
    <col customWidth="1" min="11" max="13" width="15.14"/>
    <col customWidth="1" min="14" max="14" width="18.0"/>
    <col customWidth="1" min="15" max="15" width="19.0"/>
    <col customWidth="1" min="16" max="16" width="17.14"/>
    <col customWidth="1" min="17" max="17" width="18.14"/>
  </cols>
  <sheetData>
    <row r="1">
      <c r="A1" s="121" t="s">
        <v>180</v>
      </c>
      <c r="B1" s="121" t="s">
        <v>528</v>
      </c>
      <c r="C1" s="121" t="s">
        <v>604</v>
      </c>
      <c r="D1" s="206" t="s">
        <v>627</v>
      </c>
      <c r="E1" s="123" t="s">
        <v>618</v>
      </c>
      <c r="F1" s="207" t="s">
        <v>619</v>
      </c>
      <c r="G1" s="207" t="s">
        <v>620</v>
      </c>
      <c r="H1" s="207" t="s">
        <v>621</v>
      </c>
      <c r="I1" s="207" t="s">
        <v>622</v>
      </c>
      <c r="J1" s="124" t="s">
        <v>623</v>
      </c>
      <c r="K1" s="173" t="s">
        <v>624</v>
      </c>
      <c r="L1" s="123" t="s">
        <v>625</v>
      </c>
      <c r="M1" s="155" t="s">
        <v>608</v>
      </c>
      <c r="N1" s="155" t="s">
        <v>609</v>
      </c>
      <c r="O1" s="155" t="s">
        <v>610</v>
      </c>
      <c r="P1" s="155" t="s">
        <v>611</v>
      </c>
      <c r="Q1" s="156" t="s">
        <v>612</v>
      </c>
      <c r="R1" s="156" t="s">
        <v>613</v>
      </c>
      <c r="S1" s="156" t="s">
        <v>614</v>
      </c>
      <c r="T1" s="156" t="s">
        <v>615</v>
      </c>
      <c r="U1" s="156" t="s">
        <v>616</v>
      </c>
      <c r="V1" s="178" t="s">
        <v>626</v>
      </c>
    </row>
    <row r="2">
      <c r="A2" s="158" t="s">
        <v>535</v>
      </c>
      <c r="B2" s="157" t="s">
        <v>173</v>
      </c>
      <c r="C2" s="157" t="s">
        <v>534</v>
      </c>
      <c r="D2" s="208">
        <f>SUM(D3:D35)</f>
        <v>3928</v>
      </c>
      <c r="E2" s="208">
        <f>ROUND(SUM(E3:E35),0)</f>
        <v>302497744</v>
      </c>
      <c r="F2" s="209">
        <f>ROUND(SUM(F3:F35),4)</f>
        <v>0.3356</v>
      </c>
      <c r="G2" s="210">
        <f t="shared" ref="G2:J2" si="1">ROUND(SUM(G3:G35),2)</f>
        <v>24.04</v>
      </c>
      <c r="H2" s="210">
        <f t="shared" si="1"/>
        <v>14.32</v>
      </c>
      <c r="I2" s="210">
        <f t="shared" si="1"/>
        <v>3.07</v>
      </c>
      <c r="J2" s="211">
        <f t="shared" si="1"/>
        <v>131.18</v>
      </c>
      <c r="K2" s="210">
        <f>SUM(G2:J2)</f>
        <v>172.61</v>
      </c>
      <c r="L2" s="208">
        <f>ROUND(SUM(L3:L35),0)</f>
        <v>642033462</v>
      </c>
      <c r="M2" s="161">
        <f>ROUND(SUM(M3:M35),4)</f>
        <v>0.7122</v>
      </c>
      <c r="N2" s="160">
        <f t="shared" ref="N2:U2" si="2">ROUND(SUM(N3:N35),2)</f>
        <v>51.04</v>
      </c>
      <c r="O2" s="160">
        <f t="shared" si="2"/>
        <v>30.42</v>
      </c>
      <c r="P2" s="160">
        <f t="shared" si="2"/>
        <v>6.51</v>
      </c>
      <c r="Q2" s="160">
        <f t="shared" si="2"/>
        <v>278.44</v>
      </c>
      <c r="R2" s="160">
        <f t="shared" si="2"/>
        <v>366.42</v>
      </c>
      <c r="S2" s="160">
        <f t="shared" si="2"/>
        <v>304.08</v>
      </c>
      <c r="T2" s="160">
        <f t="shared" si="2"/>
        <v>338.73</v>
      </c>
      <c r="U2" s="160">
        <f t="shared" si="2"/>
        <v>298.24</v>
      </c>
      <c r="V2" s="33">
        <f t="shared" ref="V2:V69" si="3">IF(L2=0,0,R2/L2)</f>
        <v>0.0000005707179169</v>
      </c>
    </row>
    <row r="3">
      <c r="A3" s="72" t="s">
        <v>234</v>
      </c>
      <c r="B3" s="26" t="s">
        <v>173</v>
      </c>
      <c r="C3" s="26" t="s">
        <v>234</v>
      </c>
      <c r="D3" s="212">
        <f>SUMIFS(og_stats!I$2:I$463,og_stats!A$2:A$463,A3,og_stats!C$2:C$463,"apd")</f>
        <v>9</v>
      </c>
      <c r="E3" s="85">
        <f>ROUND(D3*SUMIF(dec!$A$2:$A$51,A3,dec!$D$2:$D$51),0)</f>
        <v>2221909</v>
      </c>
      <c r="F3" s="47">
        <f>ROUND(E3*efs!$F$19*efs!$F$75/1000/1000/1000000,4)</f>
        <v>0.0025</v>
      </c>
      <c r="G3" s="47">
        <f>ROUND($E3*efs!$F$19*efs!$F$82/1000/1000/1000000,2)</f>
        <v>0.18</v>
      </c>
      <c r="H3" s="47">
        <f>ROUND($E3*efs!$F$19*efs!$F$83/1000/1000/1000000,2)</f>
        <v>0.11</v>
      </c>
      <c r="I3" s="47">
        <f>ROUND($E3*efs!$F$19*efs!$F$84/1000/1000/1000000,2)</f>
        <v>0.02</v>
      </c>
      <c r="J3" s="127">
        <f>ROUND(E3*42*efs!$H$57/1000/1000000,2)</f>
        <v>0.96</v>
      </c>
      <c r="K3" s="213">
        <f t="shared" ref="K3:K35" si="4">ROUND(SUM(G3:J3),2)</f>
        <v>1.27</v>
      </c>
      <c r="L3" s="85">
        <f>ROUND(D3*SUMIF(dec!$A$2:$A$51,A3,dec!$L$2:$L$51),0)</f>
        <v>17195382</v>
      </c>
      <c r="M3" s="47">
        <f>ROUND(L3*efs!$F$19*efs!$F$75/1000/1000/1000000,4)</f>
        <v>0.0191</v>
      </c>
      <c r="N3" s="47">
        <f>ROUND($L3*efs!$F$19*efs!$F$82/1000/1000/1000000,4)</f>
        <v>1.367</v>
      </c>
      <c r="O3" s="47">
        <f>ROUND($L3*efs!$F$19*efs!$F$83/1000/1000/1000000,4)</f>
        <v>0.8146</v>
      </c>
      <c r="P3" s="47">
        <f>ROUND($L3*efs!$F$19*efs!$F$84/1000/1000/1000000,4)</f>
        <v>0.1745</v>
      </c>
      <c r="Q3" s="127">
        <f>ROUND(L3*42*efs!$H$57/1000/1000000,2)</f>
        <v>7.46</v>
      </c>
      <c r="R3" s="86">
        <f t="shared" ref="R3:R35" si="5">ROUND(SUM(N3:Q3),2)</f>
        <v>9.82</v>
      </c>
      <c r="S3" s="127">
        <f>ROUND(M3*efs!$E$32+Q3,2)</f>
        <v>8.15</v>
      </c>
      <c r="T3" s="86">
        <f>ROUND(L3*42*efs!$F$57/1000/1000000+M3*efs!$C$32,2)</f>
        <v>9.07</v>
      </c>
      <c r="U3" s="86">
        <f>ROUND(L3*42*efs!$G$57/1000/1000000+M3*efs!$D$32,2)</f>
        <v>7.99</v>
      </c>
      <c r="V3" s="33">
        <f t="shared" si="3"/>
        <v>0.0000005710835619</v>
      </c>
    </row>
    <row r="4">
      <c r="A4" s="72" t="s">
        <v>198</v>
      </c>
      <c r="B4" s="26" t="s">
        <v>173</v>
      </c>
      <c r="C4" s="26" t="s">
        <v>548</v>
      </c>
      <c r="D4" s="212">
        <f>SUMIFS(og_stats!I$2:I$463,og_stats!A$2:A$463,A4,og_stats!C$2:C$463,"apd")</f>
        <v>0</v>
      </c>
      <c r="E4" s="85">
        <f>ROUND(D4*SUMIF(dec!$A$2:$A$51,A4,dec!$D$2:$D$51),0)</f>
        <v>0</v>
      </c>
      <c r="F4" s="47">
        <f>ROUND(E4*efs!$F$19*efs!$F$75/1000/1000/1000000,4)</f>
        <v>0</v>
      </c>
      <c r="G4" s="47">
        <f>ROUND($E4*efs!$F$19*efs!$F$82/1000/1000/1000000,2)</f>
        <v>0</v>
      </c>
      <c r="H4" s="47">
        <f>ROUND($E4*efs!$F$19*efs!$F$83/1000/1000/1000000,2)</f>
        <v>0</v>
      </c>
      <c r="I4" s="47">
        <f>ROUND($E4*efs!$F$19*efs!$F$84/1000/1000/1000000,2)</f>
        <v>0</v>
      </c>
      <c r="J4" s="127">
        <f>ROUND(E4*42*efs!$H$57/1000/1000000,2)</f>
        <v>0</v>
      </c>
      <c r="K4" s="213">
        <f t="shared" si="4"/>
        <v>0</v>
      </c>
      <c r="L4" s="85">
        <f>ROUND(D4*SUMIF(dec!$A$2:$A$51,A4,dec!$L$2:$L$51),0)</f>
        <v>0</v>
      </c>
      <c r="M4" s="47">
        <f>ROUND(L4*efs!$F$19*efs!$F$75/1000/1000/1000000,4)</f>
        <v>0</v>
      </c>
      <c r="N4" s="47">
        <f>ROUND($L4*efs!$F$19*efs!$F$82/1000/1000/1000000,4)</f>
        <v>0</v>
      </c>
      <c r="O4" s="47">
        <f>ROUND($L4*efs!$F$19*efs!$F$83/1000/1000/1000000,4)</f>
        <v>0</v>
      </c>
      <c r="P4" s="47">
        <f>ROUND($L4*efs!$F$19*efs!$F$84/1000/1000/1000000,4)</f>
        <v>0</v>
      </c>
      <c r="Q4" s="127">
        <f>ROUND(L4*42*efs!$H$57/1000/1000000,2)</f>
        <v>0</v>
      </c>
      <c r="R4" s="86">
        <f t="shared" si="5"/>
        <v>0</v>
      </c>
      <c r="S4" s="127">
        <f>ROUND(M4*efs!$E$32+Q4,2)</f>
        <v>0</v>
      </c>
      <c r="T4" s="86">
        <f>ROUND(L4*42*efs!$F$57/1000/1000000+M4*efs!$C$32,2)</f>
        <v>0</v>
      </c>
      <c r="U4" s="86">
        <f>ROUND(L4*42*efs!$G$57/1000/1000000+M4*efs!$D$32,2)</f>
        <v>0</v>
      </c>
      <c r="V4" s="33">
        <f t="shared" si="3"/>
        <v>0</v>
      </c>
    </row>
    <row r="5">
      <c r="A5" s="72" t="s">
        <v>549</v>
      </c>
      <c r="B5" s="26" t="s">
        <v>173</v>
      </c>
      <c r="C5" s="26" t="s">
        <v>548</v>
      </c>
      <c r="D5" s="212">
        <f>SUMIFS(og_stats!I$2:I$463,og_stats!A$2:A$463,A5,og_stats!C$2:C$463,"apd")</f>
        <v>0</v>
      </c>
      <c r="E5" s="85">
        <f>ROUND(D5*SUMIF(dec!$A$2:$A$51,A5,dec!$D$2:$D$51),0)</f>
        <v>0</v>
      </c>
      <c r="F5" s="47">
        <f>ROUND(E5*efs!$F$19*efs!$F$75/1000/1000/1000000,4)</f>
        <v>0</v>
      </c>
      <c r="G5" s="47">
        <f>ROUND($E5*efs!$F$19*efs!$F$82/1000/1000/1000000,2)</f>
        <v>0</v>
      </c>
      <c r="H5" s="47">
        <f>ROUND($E5*efs!$F$19*efs!$F$83/1000/1000/1000000,2)</f>
        <v>0</v>
      </c>
      <c r="I5" s="47">
        <f>ROUND($E5*efs!$F$19*efs!$F$84/1000/1000/1000000,2)</f>
        <v>0</v>
      </c>
      <c r="J5" s="127">
        <f>ROUND(E5*42*efs!$H$57/1000/1000000,2)</f>
        <v>0</v>
      </c>
      <c r="K5" s="213">
        <f t="shared" si="4"/>
        <v>0</v>
      </c>
      <c r="L5" s="85">
        <f>ROUND(D5*SUMIF(dec!$A$2:$A$51,A5,dec!$L$2:$L$51),0)</f>
        <v>0</v>
      </c>
      <c r="M5" s="47">
        <f>ROUND(L5*efs!$F$19*efs!$F$75/1000/1000/1000000,4)</f>
        <v>0</v>
      </c>
      <c r="N5" s="47">
        <f>ROUND($L5*efs!$F$19*efs!$F$82/1000/1000/1000000,4)</f>
        <v>0</v>
      </c>
      <c r="O5" s="47">
        <f>ROUND($L5*efs!$F$19*efs!$F$83/1000/1000/1000000,4)</f>
        <v>0</v>
      </c>
      <c r="P5" s="47">
        <f>ROUND($L5*efs!$F$19*efs!$F$84/1000/1000/1000000,4)</f>
        <v>0</v>
      </c>
      <c r="Q5" s="127">
        <f>ROUND(L5*42*efs!$H$57/1000/1000000,2)</f>
        <v>0</v>
      </c>
      <c r="R5" s="86">
        <f t="shared" si="5"/>
        <v>0</v>
      </c>
      <c r="S5" s="127">
        <f>ROUND(M5*efs!$E$32+Q5,2)</f>
        <v>0</v>
      </c>
      <c r="T5" s="86">
        <f>ROUND(L5*42*efs!$F$57/1000/1000000+M5*efs!$C$32,2)</f>
        <v>0</v>
      </c>
      <c r="U5" s="86">
        <f>ROUND(L5*42*efs!$G$57/1000/1000000+M5*efs!$D$32,2)</f>
        <v>0</v>
      </c>
      <c r="V5" s="33">
        <f t="shared" si="3"/>
        <v>0</v>
      </c>
    </row>
    <row r="6">
      <c r="A6" s="72" t="s">
        <v>231</v>
      </c>
      <c r="B6" s="26" t="s">
        <v>173</v>
      </c>
      <c r="C6" s="26" t="s">
        <v>548</v>
      </c>
      <c r="D6" s="212">
        <f>SUMIFS(og_stats!I$2:I$463,og_stats!A$2:A$463,A6,og_stats!C$2:C$463,"apd")</f>
        <v>2</v>
      </c>
      <c r="E6" s="85">
        <f>ROUND(D6*SUMIF(dec!$A$2:$A$51,A6,dec!$D$2:$D$51),0)</f>
        <v>20952</v>
      </c>
      <c r="F6" s="47">
        <f>ROUND(E6*efs!$F$19*efs!$F$75/1000/1000/1000000,4)</f>
        <v>0</v>
      </c>
      <c r="G6" s="47">
        <f>ROUND($E6*efs!$F$19*efs!$F$82/1000/1000/1000000,2)</f>
        <v>0</v>
      </c>
      <c r="H6" s="47">
        <f>ROUND($E6*efs!$F$19*efs!$F$83/1000/1000/1000000,2)</f>
        <v>0</v>
      </c>
      <c r="I6" s="47">
        <f>ROUND($E6*efs!$F$19*efs!$F$84/1000/1000/1000000,2)</f>
        <v>0</v>
      </c>
      <c r="J6" s="127">
        <f>ROUND(E6*42*efs!$H$57/1000/1000000,2)</f>
        <v>0.01</v>
      </c>
      <c r="K6" s="213">
        <f t="shared" si="4"/>
        <v>0.01</v>
      </c>
      <c r="L6" s="85">
        <f>ROUND(D6*SUMIF(dec!$A$2:$A$51,A6,dec!$L$2:$L$51),0)</f>
        <v>126811</v>
      </c>
      <c r="M6" s="47">
        <f>ROUND(L6*efs!$F$19*efs!$F$75/1000/1000/1000000,4)</f>
        <v>0.0001</v>
      </c>
      <c r="N6" s="47">
        <f>ROUND($L6*efs!$F$19*efs!$F$82/1000/1000/1000000,4)</f>
        <v>0.0101</v>
      </c>
      <c r="O6" s="47">
        <f>ROUND($L6*efs!$F$19*efs!$F$83/1000/1000/1000000,4)</f>
        <v>0.006</v>
      </c>
      <c r="P6" s="47">
        <f>ROUND($L6*efs!$F$19*efs!$F$84/1000/1000/1000000,4)</f>
        <v>0.0013</v>
      </c>
      <c r="Q6" s="127">
        <f>ROUND(L6*42*efs!$H$57/1000/1000000,2)</f>
        <v>0.05</v>
      </c>
      <c r="R6" s="86">
        <f t="shared" si="5"/>
        <v>0.07</v>
      </c>
      <c r="S6" s="127">
        <f>ROUND(M6*efs!$E$32+Q6,2)</f>
        <v>0.05</v>
      </c>
      <c r="T6" s="86">
        <f>ROUND(L6*42*efs!$F$57/1000/1000000+M6*efs!$C$32,2)</f>
        <v>0.06</v>
      </c>
      <c r="U6" s="86">
        <f>ROUND(L6*42*efs!$G$57/1000/1000000+M6*efs!$D$32,2)</f>
        <v>0.06</v>
      </c>
      <c r="V6" s="33">
        <f t="shared" si="3"/>
        <v>0.0000005520025865</v>
      </c>
    </row>
    <row r="7">
      <c r="A7" s="72" t="s">
        <v>300</v>
      </c>
      <c r="B7" s="26" t="s">
        <v>173</v>
      </c>
      <c r="C7" s="26" t="s">
        <v>300</v>
      </c>
      <c r="D7" s="212">
        <f>SUMIFS(og_stats!I$2:I$463,og_stats!A$2:A$463,A7,og_stats!C$2:C$463,"apd")</f>
        <v>246</v>
      </c>
      <c r="E7" s="85">
        <f>ROUND(D7*SUMIF(dec!$A$2:$A$51,A7,dec!$D$2:$D$51),0)</f>
        <v>3745574</v>
      </c>
      <c r="F7" s="47">
        <f>ROUND(E7*efs!$F$19*efs!$F$75/1000/1000/1000000,4)</f>
        <v>0.0042</v>
      </c>
      <c r="G7" s="47">
        <f>ROUND($E7*efs!$F$19*efs!$F$82/1000/1000/1000000,2)</f>
        <v>0.3</v>
      </c>
      <c r="H7" s="47">
        <f>ROUND($E7*efs!$F$19*efs!$F$83/1000/1000/1000000,2)</f>
        <v>0.18</v>
      </c>
      <c r="I7" s="47">
        <f>ROUND($E7*efs!$F$19*efs!$F$84/1000/1000/1000000,2)</f>
        <v>0.04</v>
      </c>
      <c r="J7" s="127">
        <f>ROUND(E7*42*efs!$H$57/1000/1000000,2)</f>
        <v>1.62</v>
      </c>
      <c r="K7" s="213">
        <f t="shared" si="4"/>
        <v>2.14</v>
      </c>
      <c r="L7" s="85">
        <f>ROUND(D7*SUMIF(dec!$A$2:$A$51,A7,dec!$L$2:$L$51),0)</f>
        <v>12777923</v>
      </c>
      <c r="M7" s="47">
        <f>ROUND(L7*efs!$F$19*efs!$F$75/1000/1000/1000000,4)</f>
        <v>0.0142</v>
      </c>
      <c r="N7" s="47">
        <f>ROUND($L7*efs!$F$19*efs!$F$82/1000/1000/1000000,4)</f>
        <v>1.0158</v>
      </c>
      <c r="O7" s="47">
        <f>ROUND($L7*efs!$F$19*efs!$F$83/1000/1000/1000000,4)</f>
        <v>0.6053</v>
      </c>
      <c r="P7" s="47">
        <f>ROUND($L7*efs!$F$19*efs!$F$84/1000/1000/1000000,4)</f>
        <v>0.1296</v>
      </c>
      <c r="Q7" s="127">
        <f>ROUND(L7*42*efs!$H$57/1000/1000000,2)</f>
        <v>5.54</v>
      </c>
      <c r="R7" s="86">
        <f t="shared" si="5"/>
        <v>7.29</v>
      </c>
      <c r="S7" s="127">
        <f>ROUND(M7*efs!$E$32+Q7,2)</f>
        <v>6.05</v>
      </c>
      <c r="T7" s="86">
        <f>ROUND(L7*42*efs!$F$57/1000/1000000+M7*efs!$C$32,2)</f>
        <v>6.74</v>
      </c>
      <c r="U7" s="86">
        <f>ROUND(L7*42*efs!$G$57/1000/1000000+M7*efs!$D$32,2)</f>
        <v>5.94</v>
      </c>
      <c r="V7" s="33">
        <f t="shared" si="3"/>
        <v>0.0000005705152551</v>
      </c>
    </row>
    <row r="8">
      <c r="A8" s="72" t="s">
        <v>204</v>
      </c>
      <c r="B8" s="26" t="s">
        <v>173</v>
      </c>
      <c r="C8" s="26" t="s">
        <v>204</v>
      </c>
      <c r="D8" s="212">
        <f>SUMIFS(og_stats!I$2:I$463,og_stats!A$2:A$463,A8,og_stats!C$2:C$463,"apd")</f>
        <v>221</v>
      </c>
      <c r="E8" s="85">
        <f>ROUND(D8*SUMIF(dec!$A$2:$A$51,A8,dec!$D$2:$D$51),0)</f>
        <v>10752794</v>
      </c>
      <c r="F8" s="47">
        <f>ROUND(E8*efs!$F$19*efs!$F$75/1000/1000/1000000,4)</f>
        <v>0.0119</v>
      </c>
      <c r="G8" s="47">
        <f>ROUND($E8*efs!$F$19*efs!$F$82/1000/1000/1000000,2)</f>
        <v>0.85</v>
      </c>
      <c r="H8" s="47">
        <f>ROUND($E8*efs!$F$19*efs!$F$83/1000/1000/1000000,2)</f>
        <v>0.51</v>
      </c>
      <c r="I8" s="47">
        <f>ROUND($E8*efs!$F$19*efs!$F$84/1000/1000/1000000,2)</f>
        <v>0.11</v>
      </c>
      <c r="J8" s="127">
        <f>ROUND(E8*42*efs!$H$57/1000/1000000,2)</f>
        <v>4.66</v>
      </c>
      <c r="K8" s="213">
        <f t="shared" si="4"/>
        <v>6.13</v>
      </c>
      <c r="L8" s="85">
        <f>ROUND(D8*SUMIF(dec!$A$2:$A$51,A8,dec!$L$2:$L$51),0)</f>
        <v>18426583</v>
      </c>
      <c r="M8" s="47">
        <f>ROUND(L8*efs!$F$19*efs!$F$75/1000/1000/1000000,4)</f>
        <v>0.0204</v>
      </c>
      <c r="N8" s="47">
        <f>ROUND($L8*efs!$F$19*efs!$F$82/1000/1000/1000000,4)</f>
        <v>1.4648</v>
      </c>
      <c r="O8" s="47">
        <f>ROUND($L8*efs!$F$19*efs!$F$83/1000/1000/1000000,4)</f>
        <v>0.8729</v>
      </c>
      <c r="P8" s="47">
        <f>ROUND($L8*efs!$F$19*efs!$F$84/1000/1000/1000000,4)</f>
        <v>0.1869</v>
      </c>
      <c r="Q8" s="127">
        <f>ROUND(L8*42*efs!$H$57/1000/1000000,2)</f>
        <v>7.99</v>
      </c>
      <c r="R8" s="86">
        <f t="shared" si="5"/>
        <v>10.51</v>
      </c>
      <c r="S8" s="127">
        <f>ROUND(M8*efs!$E$32+Q8,2)</f>
        <v>8.72</v>
      </c>
      <c r="T8" s="86">
        <f>ROUND(L8*42*efs!$F$57/1000/1000000+M8*efs!$C$32,2)</f>
        <v>9.72</v>
      </c>
      <c r="U8" s="86">
        <f>ROUND(L8*42*efs!$G$57/1000/1000000+M8*efs!$D$32,2)</f>
        <v>8.56</v>
      </c>
      <c r="V8" s="33">
        <f t="shared" si="3"/>
        <v>0.0000005703716202</v>
      </c>
    </row>
    <row r="9">
      <c r="A9" s="72" t="s">
        <v>553</v>
      </c>
      <c r="B9" s="26" t="s">
        <v>173</v>
      </c>
      <c r="C9" s="26" t="s">
        <v>548</v>
      </c>
      <c r="D9" s="212">
        <f>SUMIFS(og_stats!I$2:I$463,og_stats!A$2:A$463,A9,og_stats!C$2:C$463,"apd")</f>
        <v>0</v>
      </c>
      <c r="E9" s="85">
        <f>ROUND(D9*SUMIF(dec!$A$2:$A$51,A9,dec!$D$2:$D$51),0)</f>
        <v>0</v>
      </c>
      <c r="F9" s="47">
        <f>ROUND(E9*efs!$F$19*efs!$F$75/1000/1000/1000000,4)</f>
        <v>0</v>
      </c>
      <c r="G9" s="47">
        <f>ROUND($E9*efs!$F$19*efs!$F$82/1000/1000/1000000,2)</f>
        <v>0</v>
      </c>
      <c r="H9" s="47">
        <f>ROUND($E9*efs!$F$19*efs!$F$83/1000/1000/1000000,2)</f>
        <v>0</v>
      </c>
      <c r="I9" s="47">
        <f>ROUND($E9*efs!$F$19*efs!$F$84/1000/1000/1000000,2)</f>
        <v>0</v>
      </c>
      <c r="J9" s="127">
        <f>ROUND(E9*42*efs!$H$57/1000/1000000,2)</f>
        <v>0</v>
      </c>
      <c r="K9" s="213">
        <f t="shared" si="4"/>
        <v>0</v>
      </c>
      <c r="L9" s="85">
        <f>ROUND(D9*SUMIF(dec!$A$2:$A$51,A9,dec!$L$2:$L$51),0)</f>
        <v>0</v>
      </c>
      <c r="M9" s="47">
        <f>ROUND(L9*efs!$F$19*efs!$F$75/1000/1000/1000000,4)</f>
        <v>0</v>
      </c>
      <c r="N9" s="47">
        <f>ROUND($L9*efs!$F$19*efs!$F$82/1000/1000/1000000,4)</f>
        <v>0</v>
      </c>
      <c r="O9" s="47">
        <f>ROUND($L9*efs!$F$19*efs!$F$83/1000/1000/1000000,4)</f>
        <v>0</v>
      </c>
      <c r="P9" s="47">
        <f>ROUND($L9*efs!$F$19*efs!$F$84/1000/1000/1000000,4)</f>
        <v>0</v>
      </c>
      <c r="Q9" s="127">
        <f>ROUND(L9*42*efs!$H$57/1000/1000000,2)</f>
        <v>0</v>
      </c>
      <c r="R9" s="86">
        <f t="shared" si="5"/>
        <v>0</v>
      </c>
      <c r="S9" s="127">
        <f>ROUND(M9*efs!$E$32+Q9,2)</f>
        <v>0</v>
      </c>
      <c r="T9" s="86">
        <f>ROUND(L9*42*efs!$F$57/1000/1000000+M9*efs!$C$32,2)</f>
        <v>0</v>
      </c>
      <c r="U9" s="86">
        <f>ROUND(L9*42*efs!$G$57/1000/1000000+M9*efs!$D$32,2)</f>
        <v>0</v>
      </c>
      <c r="V9" s="33">
        <f t="shared" si="3"/>
        <v>0</v>
      </c>
    </row>
    <row r="10">
      <c r="A10" s="72" t="s">
        <v>363</v>
      </c>
      <c r="B10" s="26" t="s">
        <v>173</v>
      </c>
      <c r="C10" s="26" t="s">
        <v>548</v>
      </c>
      <c r="D10" s="212">
        <f>SUMIFS(og_stats!I$2:I$463,og_stats!A$2:A$463,A10,og_stats!C$2:C$463,"apd")</f>
        <v>0</v>
      </c>
      <c r="E10" s="85">
        <f>ROUND(D10*SUMIF(dec!$A$2:$A$51,A10,dec!$D$2:$D$51),0)</f>
        <v>0</v>
      </c>
      <c r="F10" s="47">
        <f>ROUND(E10*efs!$F$19*efs!$F$75/1000/1000/1000000,4)</f>
        <v>0</v>
      </c>
      <c r="G10" s="47">
        <f>ROUND($E10*efs!$F$19*efs!$F$82/1000/1000/1000000,2)</f>
        <v>0</v>
      </c>
      <c r="H10" s="47">
        <f>ROUND($E10*efs!$F$19*efs!$F$83/1000/1000/1000000,2)</f>
        <v>0</v>
      </c>
      <c r="I10" s="47">
        <f>ROUND($E10*efs!$F$19*efs!$F$84/1000/1000/1000000,2)</f>
        <v>0</v>
      </c>
      <c r="J10" s="127">
        <f>ROUND(E10*42*efs!$H$57/1000/1000000,2)</f>
        <v>0</v>
      </c>
      <c r="K10" s="213">
        <f t="shared" si="4"/>
        <v>0</v>
      </c>
      <c r="L10" s="85">
        <f>ROUND(D10*SUMIF(dec!$A$2:$A$51,A10,dec!$L$2:$L$51),0)</f>
        <v>0</v>
      </c>
      <c r="M10" s="47">
        <f>ROUND(L10*efs!$F$19*efs!$F$75/1000/1000/1000000,4)</f>
        <v>0</v>
      </c>
      <c r="N10" s="47">
        <f>ROUND($L10*efs!$F$19*efs!$F$82/1000/1000/1000000,4)</f>
        <v>0</v>
      </c>
      <c r="O10" s="47">
        <f>ROUND($L10*efs!$F$19*efs!$F$83/1000/1000/1000000,4)</f>
        <v>0</v>
      </c>
      <c r="P10" s="47">
        <f>ROUND($L10*efs!$F$19*efs!$F$84/1000/1000/1000000,4)</f>
        <v>0</v>
      </c>
      <c r="Q10" s="127">
        <f>ROUND(L10*42*efs!$H$57/1000/1000000,2)</f>
        <v>0</v>
      </c>
      <c r="R10" s="86">
        <f t="shared" si="5"/>
        <v>0</v>
      </c>
      <c r="S10" s="127">
        <f>ROUND(M10*efs!$E$32+Q10,2)</f>
        <v>0</v>
      </c>
      <c r="T10" s="86">
        <f>ROUND(L10*42*efs!$F$57/1000/1000000+M10*efs!$C$32,2)</f>
        <v>0</v>
      </c>
      <c r="U10" s="86">
        <f>ROUND(L10*42*efs!$G$57/1000/1000000+M10*efs!$D$32,2)</f>
        <v>0</v>
      </c>
      <c r="V10" s="33">
        <f t="shared" si="3"/>
        <v>0</v>
      </c>
    </row>
    <row r="11">
      <c r="A11" s="72" t="s">
        <v>244</v>
      </c>
      <c r="B11" s="26" t="s">
        <v>173</v>
      </c>
      <c r="C11" s="26" t="s">
        <v>548</v>
      </c>
      <c r="D11" s="212">
        <f>SUMIFS(og_stats!I$2:I$463,og_stats!A$2:A$463,A11,og_stats!C$2:C$463,"apd")</f>
        <v>0</v>
      </c>
      <c r="E11" s="85">
        <f>ROUND(D11*SUMIF(dec!$A$2:$A$51,A11,dec!$D$2:$D$51),0)</f>
        <v>0</v>
      </c>
      <c r="F11" s="47">
        <f>ROUND(E11*efs!$F$19*efs!$F$75/1000/1000/1000000,4)</f>
        <v>0</v>
      </c>
      <c r="G11" s="47">
        <f>ROUND($E11*efs!$F$19*efs!$F$82/1000/1000/1000000,2)</f>
        <v>0</v>
      </c>
      <c r="H11" s="47">
        <f>ROUND($E11*efs!$F$19*efs!$F$83/1000/1000/1000000,2)</f>
        <v>0</v>
      </c>
      <c r="I11" s="47">
        <f>ROUND($E11*efs!$F$19*efs!$F$84/1000/1000/1000000,2)</f>
        <v>0</v>
      </c>
      <c r="J11" s="127">
        <f>ROUND(E11*42*efs!$H$57/1000/1000000,2)</f>
        <v>0</v>
      </c>
      <c r="K11" s="213">
        <f t="shared" si="4"/>
        <v>0</v>
      </c>
      <c r="L11" s="85">
        <f>ROUND(D11*SUMIF(dec!$A$2:$A$51,A11,dec!$L$2:$L$51),0)</f>
        <v>0</v>
      </c>
      <c r="M11" s="47">
        <f>ROUND(L11*efs!$F$19*efs!$F$75/1000/1000/1000000,4)</f>
        <v>0</v>
      </c>
      <c r="N11" s="47">
        <f>ROUND($L11*efs!$F$19*efs!$F$82/1000/1000/1000000,4)</f>
        <v>0</v>
      </c>
      <c r="O11" s="47">
        <f>ROUND($L11*efs!$F$19*efs!$F$83/1000/1000/1000000,4)</f>
        <v>0</v>
      </c>
      <c r="P11" s="47">
        <f>ROUND($L11*efs!$F$19*efs!$F$84/1000/1000/1000000,4)</f>
        <v>0</v>
      </c>
      <c r="Q11" s="127">
        <f>ROUND(L11*42*efs!$H$57/1000/1000000,2)</f>
        <v>0</v>
      </c>
      <c r="R11" s="86">
        <f t="shared" si="5"/>
        <v>0</v>
      </c>
      <c r="S11" s="127">
        <f>ROUND(M11*efs!$E$32+Q11,2)</f>
        <v>0</v>
      </c>
      <c r="T11" s="86">
        <f>ROUND(L11*42*efs!$F$57/1000/1000000+M11*efs!$C$32,2)</f>
        <v>0</v>
      </c>
      <c r="U11" s="86">
        <f>ROUND(L11*42*efs!$G$57/1000/1000000+M11*efs!$D$32,2)</f>
        <v>0</v>
      </c>
      <c r="V11" s="33">
        <f t="shared" si="3"/>
        <v>0</v>
      </c>
    </row>
    <row r="12">
      <c r="A12" s="72" t="s">
        <v>557</v>
      </c>
      <c r="B12" s="26" t="s">
        <v>173</v>
      </c>
      <c r="C12" s="26" t="s">
        <v>548</v>
      </c>
      <c r="D12" s="212">
        <f>SUMIFS(og_stats!I$2:I$463,og_stats!A$2:A$463,A12,og_stats!C$2:C$463,"apd")</f>
        <v>0</v>
      </c>
      <c r="E12" s="85">
        <f>ROUND(D12*SUMIF(dec!$A$2:$A$51,A12,dec!$D$2:$D$51),0)</f>
        <v>0</v>
      </c>
      <c r="F12" s="47">
        <f>ROUND(E12*efs!$F$19*efs!$F$75/1000/1000/1000000,4)</f>
        <v>0</v>
      </c>
      <c r="G12" s="47">
        <f>ROUND($E12*efs!$F$19*efs!$F$82/1000/1000/1000000,2)</f>
        <v>0</v>
      </c>
      <c r="H12" s="47">
        <f>ROUND($E12*efs!$F$19*efs!$F$83/1000/1000/1000000,2)</f>
        <v>0</v>
      </c>
      <c r="I12" s="47">
        <f>ROUND($E12*efs!$F$19*efs!$F$84/1000/1000/1000000,2)</f>
        <v>0</v>
      </c>
      <c r="J12" s="127">
        <f>ROUND(E12*42*efs!$H$57/1000/1000000,2)</f>
        <v>0</v>
      </c>
      <c r="K12" s="213">
        <f t="shared" si="4"/>
        <v>0</v>
      </c>
      <c r="L12" s="85">
        <f>ROUND(D12*SUMIF(dec!$A$2:$A$51,A12,dec!$L$2:$L$51),0)</f>
        <v>0</v>
      </c>
      <c r="M12" s="47">
        <f>ROUND(L12*efs!$F$19*efs!$F$75/1000/1000/1000000,4)</f>
        <v>0</v>
      </c>
      <c r="N12" s="47">
        <f>ROUND($L12*efs!$F$19*efs!$F$82/1000/1000/1000000,4)</f>
        <v>0</v>
      </c>
      <c r="O12" s="47">
        <f>ROUND($L12*efs!$F$19*efs!$F$83/1000/1000/1000000,4)</f>
        <v>0</v>
      </c>
      <c r="P12" s="47">
        <f>ROUND($L12*efs!$F$19*efs!$F$84/1000/1000/1000000,4)</f>
        <v>0</v>
      </c>
      <c r="Q12" s="127">
        <f>ROUND(L12*42*efs!$H$57/1000/1000000,2)</f>
        <v>0</v>
      </c>
      <c r="R12" s="86">
        <f t="shared" si="5"/>
        <v>0</v>
      </c>
      <c r="S12" s="127">
        <f>ROUND(M12*efs!$E$32+Q12,2)</f>
        <v>0</v>
      </c>
      <c r="T12" s="86">
        <f>ROUND(L12*42*efs!$F$57/1000/1000000+M12*efs!$C$32,2)</f>
        <v>0</v>
      </c>
      <c r="U12" s="86">
        <f>ROUND(L12*42*efs!$G$57/1000/1000000+M12*efs!$D$32,2)</f>
        <v>0</v>
      </c>
      <c r="V12" s="33">
        <f t="shared" si="3"/>
        <v>0</v>
      </c>
    </row>
    <row r="13">
      <c r="A13" s="72" t="s">
        <v>263</v>
      </c>
      <c r="B13" s="26" t="s">
        <v>173</v>
      </c>
      <c r="C13" s="26" t="s">
        <v>206</v>
      </c>
      <c r="D13" s="212">
        <f>SUMIFS(og_stats!I$2:I$463,og_stats!A$2:A$463,A13,og_stats!C$2:C$463,"apd")</f>
        <v>0</v>
      </c>
      <c r="E13" s="85">
        <f>ROUND(D13*SUMIF(dec!$A$2:$A$51,A13,dec!$D$2:$D$51),0)</f>
        <v>0</v>
      </c>
      <c r="F13" s="47">
        <f>ROUND(E13*efs!$F$19*efs!$F$75/1000/1000/1000000,4)</f>
        <v>0</v>
      </c>
      <c r="G13" s="47">
        <f>ROUND($E13*efs!$F$19*efs!$F$82/1000/1000/1000000,2)</f>
        <v>0</v>
      </c>
      <c r="H13" s="47">
        <f>ROUND($E13*efs!$F$19*efs!$F$83/1000/1000/1000000,2)</f>
        <v>0</v>
      </c>
      <c r="I13" s="47">
        <f>ROUND($E13*efs!$F$19*efs!$F$84/1000/1000/1000000,2)</f>
        <v>0</v>
      </c>
      <c r="J13" s="127">
        <f>ROUND(E13*42*efs!$H$57/1000/1000000,2)</f>
        <v>0</v>
      </c>
      <c r="K13" s="213">
        <f t="shared" si="4"/>
        <v>0</v>
      </c>
      <c r="L13" s="85">
        <f>ROUND(D13*SUMIF(dec!$A$2:$A$51,A13,dec!$L$2:$L$51),0)</f>
        <v>0</v>
      </c>
      <c r="M13" s="47">
        <f>ROUND(L13*efs!$F$19*efs!$F$75/1000/1000/1000000,4)</f>
        <v>0</v>
      </c>
      <c r="N13" s="47">
        <f>ROUND($L13*efs!$F$19*efs!$F$82/1000/1000/1000000,4)</f>
        <v>0</v>
      </c>
      <c r="O13" s="47">
        <f>ROUND($L13*efs!$F$19*efs!$F$83/1000/1000/1000000,4)</f>
        <v>0</v>
      </c>
      <c r="P13" s="47">
        <f>ROUND($L13*efs!$F$19*efs!$F$84/1000/1000/1000000,4)</f>
        <v>0</v>
      </c>
      <c r="Q13" s="127">
        <f>ROUND(L13*42*efs!$H$57/1000/1000000,2)</f>
        <v>0</v>
      </c>
      <c r="R13" s="86">
        <f t="shared" si="5"/>
        <v>0</v>
      </c>
      <c r="S13" s="127">
        <f>ROUND(M13*efs!$E$32+Q13,2)</f>
        <v>0</v>
      </c>
      <c r="T13" s="86">
        <f>ROUND(L13*42*efs!$F$57/1000/1000000+M13*efs!$C$32,2)</f>
        <v>0</v>
      </c>
      <c r="U13" s="86">
        <f>ROUND(L13*42*efs!$G$57/1000/1000000+M13*efs!$D$32,2)</f>
        <v>0</v>
      </c>
      <c r="V13" s="33">
        <f t="shared" si="3"/>
        <v>0</v>
      </c>
    </row>
    <row r="14">
      <c r="A14" s="72" t="s">
        <v>217</v>
      </c>
      <c r="B14" s="26" t="s">
        <v>173</v>
      </c>
      <c r="C14" s="26" t="s">
        <v>548</v>
      </c>
      <c r="D14" s="212">
        <f>SUMIFS(og_stats!I$2:I$463,og_stats!A$2:A$463,A14,og_stats!C$2:C$463,"apd")</f>
        <v>0</v>
      </c>
      <c r="E14" s="85">
        <f>ROUND(D14*SUMIF(dec!$A$2:$A$51,A14,dec!$D$2:$D$51),0)</f>
        <v>0</v>
      </c>
      <c r="F14" s="47">
        <f>ROUND(E14*efs!$F$19*efs!$F$75/1000/1000/1000000,4)</f>
        <v>0</v>
      </c>
      <c r="G14" s="47">
        <f>ROUND($E14*efs!$F$19*efs!$F$82/1000/1000/1000000,2)</f>
        <v>0</v>
      </c>
      <c r="H14" s="47">
        <f>ROUND($E14*efs!$F$19*efs!$F$83/1000/1000/1000000,2)</f>
        <v>0</v>
      </c>
      <c r="I14" s="47">
        <f>ROUND($E14*efs!$F$19*efs!$F$84/1000/1000/1000000,2)</f>
        <v>0</v>
      </c>
      <c r="J14" s="127">
        <f>ROUND(E14*42*efs!$H$57/1000/1000000,2)</f>
        <v>0</v>
      </c>
      <c r="K14" s="213">
        <f t="shared" si="4"/>
        <v>0</v>
      </c>
      <c r="L14" s="85">
        <f>ROUND(D14*SUMIF(dec!$A$2:$A$51,A14,dec!$L$2:$L$51),0)</f>
        <v>0</v>
      </c>
      <c r="M14" s="47">
        <f>ROUND(L14*efs!$F$19*efs!$F$75/1000/1000/1000000,4)</f>
        <v>0</v>
      </c>
      <c r="N14" s="47">
        <f>ROUND($L14*efs!$F$19*efs!$F$82/1000/1000/1000000,4)</f>
        <v>0</v>
      </c>
      <c r="O14" s="47">
        <f>ROUND($L14*efs!$F$19*efs!$F$83/1000/1000/1000000,4)</f>
        <v>0</v>
      </c>
      <c r="P14" s="47">
        <f>ROUND($L14*efs!$F$19*efs!$F$84/1000/1000/1000000,4)</f>
        <v>0</v>
      </c>
      <c r="Q14" s="127">
        <f>ROUND(L14*42*efs!$H$57/1000/1000000,2)</f>
        <v>0</v>
      </c>
      <c r="R14" s="86">
        <f t="shared" si="5"/>
        <v>0</v>
      </c>
      <c r="S14" s="127">
        <f>ROUND(M14*efs!$E$32+Q14,2)</f>
        <v>0</v>
      </c>
      <c r="T14" s="86">
        <f>ROUND(L14*42*efs!$F$57/1000/1000000+M14*efs!$C$32,2)</f>
        <v>0</v>
      </c>
      <c r="U14" s="86">
        <f>ROUND(L14*42*efs!$G$57/1000/1000000+M14*efs!$D$32,2)</f>
        <v>0</v>
      </c>
      <c r="V14" s="33">
        <f t="shared" si="3"/>
        <v>0</v>
      </c>
    </row>
    <row r="15">
      <c r="A15" s="72" t="s">
        <v>192</v>
      </c>
      <c r="B15" s="26" t="s">
        <v>173</v>
      </c>
      <c r="C15" s="26" t="s">
        <v>548</v>
      </c>
      <c r="D15" s="212">
        <f>SUMIFS(og_stats!I$2:I$463,og_stats!A$2:A$463,A15,og_stats!C$2:C$463,"apd")</f>
        <v>5</v>
      </c>
      <c r="E15" s="85">
        <f>ROUND(D15*SUMIF(dec!$A$2:$A$51,A15,dec!$D$2:$D$51),0)</f>
        <v>257222</v>
      </c>
      <c r="F15" s="47">
        <f>ROUND(E15*efs!$F$19*efs!$F$75/1000/1000/1000000,4)</f>
        <v>0.0003</v>
      </c>
      <c r="G15" s="47">
        <f>ROUND($E15*efs!$F$19*efs!$F$82/1000/1000/1000000,2)</f>
        <v>0.02</v>
      </c>
      <c r="H15" s="47">
        <f>ROUND($E15*efs!$F$19*efs!$F$83/1000/1000/1000000,2)</f>
        <v>0.01</v>
      </c>
      <c r="I15" s="47">
        <f>ROUND($E15*efs!$F$19*efs!$F$84/1000/1000/1000000,2)</f>
        <v>0</v>
      </c>
      <c r="J15" s="127">
        <f>ROUND(E15*42*efs!$H$57/1000/1000000,2)</f>
        <v>0.11</v>
      </c>
      <c r="K15" s="213">
        <f t="shared" si="4"/>
        <v>0.14</v>
      </c>
      <c r="L15" s="85">
        <f>ROUND(D15*SUMIF(dec!$A$2:$A$51,A15,dec!$L$2:$L$51),0)</f>
        <v>1893441</v>
      </c>
      <c r="M15" s="47">
        <f>ROUND(L15*efs!$F$19*efs!$F$75/1000/1000/1000000,4)</f>
        <v>0.0021</v>
      </c>
      <c r="N15" s="47">
        <f>ROUND($L15*efs!$F$19*efs!$F$82/1000/1000/1000000,4)</f>
        <v>0.1505</v>
      </c>
      <c r="O15" s="47">
        <f>ROUND($L15*efs!$F$19*efs!$F$83/1000/1000/1000000,4)</f>
        <v>0.0897</v>
      </c>
      <c r="P15" s="47">
        <f>ROUND($L15*efs!$F$19*efs!$F$84/1000/1000/1000000,4)</f>
        <v>0.0192</v>
      </c>
      <c r="Q15" s="127">
        <f>ROUND(L15*42*efs!$H$57/1000/1000000,2)</f>
        <v>0.82</v>
      </c>
      <c r="R15" s="86">
        <f t="shared" si="5"/>
        <v>1.08</v>
      </c>
      <c r="S15" s="127">
        <f>ROUND(M15*efs!$E$32+Q15,2)</f>
        <v>0.9</v>
      </c>
      <c r="T15" s="86">
        <f>ROUND(L15*42*efs!$F$57/1000/1000000+M15*efs!$C$32,2)</f>
        <v>1</v>
      </c>
      <c r="U15" s="86">
        <f>ROUND(L15*42*efs!$G$57/1000/1000000+M15*efs!$D$32,2)</f>
        <v>0.88</v>
      </c>
      <c r="V15" s="33">
        <f t="shared" si="3"/>
        <v>0.0000005703900993</v>
      </c>
    </row>
    <row r="16">
      <c r="A16" s="72" t="s">
        <v>560</v>
      </c>
      <c r="B16" s="26" t="s">
        <v>173</v>
      </c>
      <c r="C16" s="26" t="s">
        <v>548</v>
      </c>
      <c r="D16" s="212">
        <f>SUMIFS(og_stats!I$2:I$463,og_stats!A$2:A$463,A16,og_stats!C$2:C$463,"apd")</f>
        <v>0</v>
      </c>
      <c r="E16" s="85">
        <f>ROUND(D16*SUMIF(dec!$A$2:$A$51,A16,dec!$D$2:$D$51),0)</f>
        <v>0</v>
      </c>
      <c r="F16" s="47">
        <f>ROUND(E16*efs!$F$19*efs!$F$75/1000/1000/1000000,4)</f>
        <v>0</v>
      </c>
      <c r="G16" s="47">
        <f>ROUND($E16*efs!$F$19*efs!$F$82/1000/1000/1000000,2)</f>
        <v>0</v>
      </c>
      <c r="H16" s="47">
        <f>ROUND($E16*efs!$F$19*efs!$F$83/1000/1000/1000000,2)</f>
        <v>0</v>
      </c>
      <c r="I16" s="47">
        <f>ROUND($E16*efs!$F$19*efs!$F$84/1000/1000/1000000,2)</f>
        <v>0</v>
      </c>
      <c r="J16" s="127">
        <f>ROUND(E16*42*efs!$H$57/1000/1000000,2)</f>
        <v>0</v>
      </c>
      <c r="K16" s="213">
        <f t="shared" si="4"/>
        <v>0</v>
      </c>
      <c r="L16" s="85">
        <f>ROUND(D16*SUMIF(dec!$A$2:$A$51,A16,dec!$L$2:$L$51),0)</f>
        <v>0</v>
      </c>
      <c r="M16" s="47">
        <f>ROUND(L16*efs!$F$19*efs!$F$75/1000/1000/1000000,4)</f>
        <v>0</v>
      </c>
      <c r="N16" s="47">
        <f>ROUND($L16*efs!$F$19*efs!$F$82/1000/1000/1000000,4)</f>
        <v>0</v>
      </c>
      <c r="O16" s="47">
        <f>ROUND($L16*efs!$F$19*efs!$F$83/1000/1000/1000000,4)</f>
        <v>0</v>
      </c>
      <c r="P16" s="47">
        <f>ROUND($L16*efs!$F$19*efs!$F$84/1000/1000/1000000,4)</f>
        <v>0</v>
      </c>
      <c r="Q16" s="127">
        <f>ROUND(L16*42*efs!$H$57/1000/1000000,2)</f>
        <v>0</v>
      </c>
      <c r="R16" s="86">
        <f t="shared" si="5"/>
        <v>0</v>
      </c>
      <c r="S16" s="127">
        <f>ROUND(M16*efs!$E$32+Q16,2)</f>
        <v>0</v>
      </c>
      <c r="T16" s="86">
        <f>ROUND(L16*42*efs!$F$57/1000/1000000+M16*efs!$C$32,2)</f>
        <v>0</v>
      </c>
      <c r="U16" s="86">
        <f>ROUND(L16*42*efs!$G$57/1000/1000000+M16*efs!$D$32,2)</f>
        <v>0</v>
      </c>
      <c r="V16" s="33">
        <f t="shared" si="3"/>
        <v>0</v>
      </c>
    </row>
    <row r="17">
      <c r="A17" s="72" t="s">
        <v>202</v>
      </c>
      <c r="B17" s="26" t="s">
        <v>173</v>
      </c>
      <c r="C17" s="26" t="s">
        <v>548</v>
      </c>
      <c r="D17" s="212">
        <f>SUMIFS(og_stats!I$2:I$463,og_stats!A$2:A$463,A17,og_stats!C$2:C$463,"apd")</f>
        <v>0</v>
      </c>
      <c r="E17" s="85">
        <f>ROUND(D17*SUMIF(dec!$A$2:$A$51,A17,dec!$D$2:$D$51),0)</f>
        <v>0</v>
      </c>
      <c r="F17" s="47">
        <f>ROUND(E17*efs!$F$19*efs!$F$75/1000/1000/1000000,4)</f>
        <v>0</v>
      </c>
      <c r="G17" s="47">
        <f>ROUND($E17*efs!$F$19*efs!$F$82/1000/1000/1000000,2)</f>
        <v>0</v>
      </c>
      <c r="H17" s="47">
        <f>ROUND($E17*efs!$F$19*efs!$F$83/1000/1000/1000000,2)</f>
        <v>0</v>
      </c>
      <c r="I17" s="47">
        <f>ROUND($E17*efs!$F$19*efs!$F$84/1000/1000/1000000,2)</f>
        <v>0</v>
      </c>
      <c r="J17" s="127">
        <f>ROUND(E17*42*efs!$H$57/1000/1000000,2)</f>
        <v>0</v>
      </c>
      <c r="K17" s="213">
        <f t="shared" si="4"/>
        <v>0</v>
      </c>
      <c r="L17" s="85">
        <f>ROUND(D17*SUMIF(dec!$A$2:$A$51,A17,dec!$L$2:$L$51),0)</f>
        <v>0</v>
      </c>
      <c r="M17" s="47">
        <f>ROUND(L17*efs!$F$19*efs!$F$75/1000/1000/1000000,4)</f>
        <v>0</v>
      </c>
      <c r="N17" s="47">
        <f>ROUND($L17*efs!$F$19*efs!$F$82/1000/1000/1000000,4)</f>
        <v>0</v>
      </c>
      <c r="O17" s="47">
        <f>ROUND($L17*efs!$F$19*efs!$F$83/1000/1000/1000000,4)</f>
        <v>0</v>
      </c>
      <c r="P17" s="47">
        <f>ROUND($L17*efs!$F$19*efs!$F$84/1000/1000/1000000,4)</f>
        <v>0</v>
      </c>
      <c r="Q17" s="127">
        <f>ROUND(L17*42*efs!$H$57/1000/1000000,2)</f>
        <v>0</v>
      </c>
      <c r="R17" s="86">
        <f t="shared" si="5"/>
        <v>0</v>
      </c>
      <c r="S17" s="127">
        <f>ROUND(M17*efs!$E$32+Q17,2)</f>
        <v>0</v>
      </c>
      <c r="T17" s="86">
        <f>ROUND(L17*42*efs!$F$57/1000/1000000+M17*efs!$C$32,2)</f>
        <v>0</v>
      </c>
      <c r="U17" s="86">
        <f>ROUND(L17*42*efs!$G$57/1000/1000000+M17*efs!$D$32,2)</f>
        <v>0</v>
      </c>
      <c r="V17" s="33">
        <f t="shared" si="3"/>
        <v>0</v>
      </c>
    </row>
    <row r="18">
      <c r="A18" s="72" t="s">
        <v>214</v>
      </c>
      <c r="B18" s="26" t="s">
        <v>173</v>
      </c>
      <c r="C18" s="26" t="s">
        <v>548</v>
      </c>
      <c r="D18" s="212">
        <f>SUMIFS(og_stats!I$2:I$463,og_stats!A$2:A$463,A18,og_stats!C$2:C$463,"apd")</f>
        <v>2</v>
      </c>
      <c r="E18" s="85">
        <f>ROUND(D18*SUMIF(dec!$A$2:$A$51,A18,dec!$D$2:$D$51),0)</f>
        <v>74080</v>
      </c>
      <c r="F18" s="47">
        <f>ROUND(E18*efs!$F$19*efs!$F$75/1000/1000/1000000,4)</f>
        <v>0.0001</v>
      </c>
      <c r="G18" s="47">
        <f>ROUND($E18*efs!$F$19*efs!$F$82/1000/1000/1000000,2)</f>
        <v>0.01</v>
      </c>
      <c r="H18" s="47">
        <f>ROUND($E18*efs!$F$19*efs!$F$83/1000/1000/1000000,2)</f>
        <v>0</v>
      </c>
      <c r="I18" s="47">
        <f>ROUND($E18*efs!$F$19*efs!$F$84/1000/1000/1000000,2)</f>
        <v>0</v>
      </c>
      <c r="J18" s="127">
        <f>ROUND(E18*42*efs!$H$57/1000/1000000,2)</f>
        <v>0.03</v>
      </c>
      <c r="K18" s="213">
        <f t="shared" si="4"/>
        <v>0.04</v>
      </c>
      <c r="L18" s="85">
        <f>ROUND(D18*SUMIF(dec!$A$2:$A$51,A18,dec!$L$2:$L$51),0)</f>
        <v>428592</v>
      </c>
      <c r="M18" s="47">
        <f>ROUND(L18*efs!$F$19*efs!$F$75/1000/1000/1000000,4)</f>
        <v>0.0005</v>
      </c>
      <c r="N18" s="47">
        <f>ROUND($L18*efs!$F$19*efs!$F$82/1000/1000/1000000,4)</f>
        <v>0.0341</v>
      </c>
      <c r="O18" s="47">
        <f>ROUND($L18*efs!$F$19*efs!$F$83/1000/1000/1000000,4)</f>
        <v>0.0203</v>
      </c>
      <c r="P18" s="47">
        <f>ROUND($L18*efs!$F$19*efs!$F$84/1000/1000/1000000,4)</f>
        <v>0.0043</v>
      </c>
      <c r="Q18" s="127">
        <f>ROUND(L18*42*efs!$H$57/1000/1000000,2)</f>
        <v>0.19</v>
      </c>
      <c r="R18" s="86">
        <f t="shared" si="5"/>
        <v>0.25</v>
      </c>
      <c r="S18" s="127">
        <f>ROUND(M18*efs!$E$32+Q18,2)</f>
        <v>0.21</v>
      </c>
      <c r="T18" s="86">
        <f>ROUND(L18*42*efs!$F$57/1000/1000000+M18*efs!$C$32,2)</f>
        <v>0.23</v>
      </c>
      <c r="U18" s="86">
        <f>ROUND(L18*42*efs!$G$57/1000/1000000+M18*efs!$D$32,2)</f>
        <v>0.2</v>
      </c>
      <c r="V18" s="33">
        <f t="shared" si="3"/>
        <v>0.0000005833053347</v>
      </c>
    </row>
    <row r="19">
      <c r="A19" s="72" t="s">
        <v>250</v>
      </c>
      <c r="B19" s="26" t="s">
        <v>173</v>
      </c>
      <c r="C19" s="26" t="s">
        <v>250</v>
      </c>
      <c r="D19" s="212">
        <f>SUMIFS(og_stats!I$2:I$463,og_stats!A$2:A$463,A19,og_stats!C$2:C$463,"apd")</f>
        <v>10</v>
      </c>
      <c r="E19" s="85">
        <f>ROUND(D19*SUMIF(dec!$A$2:$A$51,A19,dec!$D$2:$D$51),0)</f>
        <v>421204</v>
      </c>
      <c r="F19" s="47">
        <f>ROUND(E19*efs!$F$19*efs!$F$75/1000/1000/1000000,4)</f>
        <v>0.0005</v>
      </c>
      <c r="G19" s="47">
        <f>ROUND($E19*efs!$F$19*efs!$F$82/1000/1000/1000000,2)</f>
        <v>0.03</v>
      </c>
      <c r="H19" s="47">
        <f>ROUND($E19*efs!$F$19*efs!$F$83/1000/1000/1000000,2)</f>
        <v>0.02</v>
      </c>
      <c r="I19" s="47">
        <f>ROUND($E19*efs!$F$19*efs!$F$84/1000/1000/1000000,2)</f>
        <v>0</v>
      </c>
      <c r="J19" s="127">
        <f>ROUND(E19*42*efs!$H$57/1000/1000000,2)</f>
        <v>0.18</v>
      </c>
      <c r="K19" s="213">
        <f t="shared" si="4"/>
        <v>0.23</v>
      </c>
      <c r="L19" s="85">
        <f>ROUND(D19*SUMIF(dec!$A$2:$A$51,A19,dec!$L$2:$L$51),0)</f>
        <v>2027806</v>
      </c>
      <c r="M19" s="47">
        <f>ROUND(L19*efs!$F$19*efs!$F$75/1000/1000/1000000,4)</f>
        <v>0.0022</v>
      </c>
      <c r="N19" s="47">
        <f>ROUND($L19*efs!$F$19*efs!$F$82/1000/1000/1000000,4)</f>
        <v>0.1612</v>
      </c>
      <c r="O19" s="47">
        <f>ROUND($L19*efs!$F$19*efs!$F$83/1000/1000/1000000,4)</f>
        <v>0.0961</v>
      </c>
      <c r="P19" s="47">
        <f>ROUND($L19*efs!$F$19*efs!$F$84/1000/1000/1000000,4)</f>
        <v>0.0206</v>
      </c>
      <c r="Q19" s="127">
        <f>ROUND(L19*42*efs!$H$57/1000/1000000,2)</f>
        <v>0.88</v>
      </c>
      <c r="R19" s="86">
        <f t="shared" si="5"/>
        <v>1.16</v>
      </c>
      <c r="S19" s="127">
        <f>ROUND(M19*efs!$E$32+Q19,2)</f>
        <v>0.96</v>
      </c>
      <c r="T19" s="86">
        <f>ROUND(L19*42*efs!$F$57/1000/1000000+M19*efs!$C$32,2)</f>
        <v>1.07</v>
      </c>
      <c r="U19" s="86">
        <f>ROUND(L19*42*efs!$G$57/1000/1000000+M19*efs!$D$32,2)</f>
        <v>0.94</v>
      </c>
      <c r="V19" s="33">
        <f t="shared" si="3"/>
        <v>0.0000005720468329</v>
      </c>
    </row>
    <row r="20">
      <c r="A20" s="72" t="s">
        <v>222</v>
      </c>
      <c r="B20" s="26" t="s">
        <v>173</v>
      </c>
      <c r="C20" s="26" t="s">
        <v>548</v>
      </c>
      <c r="D20" s="212">
        <f>SUMIFS(og_stats!I$2:I$463,og_stats!A$2:A$463,A20,og_stats!C$2:C$463,"apd")</f>
        <v>0</v>
      </c>
      <c r="E20" s="85">
        <f>ROUND(D20*SUMIF(dec!$A$2:$A$51,A20,dec!$D$2:$D$51),0)</f>
        <v>0</v>
      </c>
      <c r="F20" s="47">
        <f>ROUND(E20*efs!$F$19*efs!$F$75/1000/1000/1000000,4)</f>
        <v>0</v>
      </c>
      <c r="G20" s="47">
        <f>ROUND($E20*efs!$F$19*efs!$F$82/1000/1000/1000000,2)</f>
        <v>0</v>
      </c>
      <c r="H20" s="47">
        <f>ROUND($E20*efs!$F$19*efs!$F$83/1000/1000/1000000,2)</f>
        <v>0</v>
      </c>
      <c r="I20" s="47">
        <f>ROUND($E20*efs!$F$19*efs!$F$84/1000/1000/1000000,2)</f>
        <v>0</v>
      </c>
      <c r="J20" s="127">
        <f>ROUND(E20*42*efs!$H$57/1000/1000000,2)</f>
        <v>0</v>
      </c>
      <c r="K20" s="213">
        <f t="shared" si="4"/>
        <v>0</v>
      </c>
      <c r="L20" s="85">
        <f>ROUND(D20*SUMIF(dec!$A$2:$A$51,A20,dec!$L$2:$L$51),0)</f>
        <v>0</v>
      </c>
      <c r="M20" s="47">
        <f>ROUND(L20*efs!$F$19*efs!$F$75/1000/1000/1000000,4)</f>
        <v>0</v>
      </c>
      <c r="N20" s="47">
        <f>ROUND($L20*efs!$F$19*efs!$F$82/1000/1000/1000000,4)</f>
        <v>0</v>
      </c>
      <c r="O20" s="47">
        <f>ROUND($L20*efs!$F$19*efs!$F$83/1000/1000/1000000,4)</f>
        <v>0</v>
      </c>
      <c r="P20" s="47">
        <f>ROUND($L20*efs!$F$19*efs!$F$84/1000/1000/1000000,4)</f>
        <v>0</v>
      </c>
      <c r="Q20" s="127">
        <f>ROUND(L20*42*efs!$H$57/1000/1000000,2)</f>
        <v>0</v>
      </c>
      <c r="R20" s="86">
        <f t="shared" si="5"/>
        <v>0</v>
      </c>
      <c r="S20" s="127">
        <f>ROUND(M20*efs!$E$32+Q20,2)</f>
        <v>0</v>
      </c>
      <c r="T20" s="86">
        <f>ROUND(L20*42*efs!$F$57/1000/1000000+M20*efs!$C$32,2)</f>
        <v>0</v>
      </c>
      <c r="U20" s="86">
        <f>ROUND(L20*42*efs!$G$57/1000/1000000+M20*efs!$D$32,2)</f>
        <v>0</v>
      </c>
      <c r="V20" s="33">
        <f t="shared" si="3"/>
        <v>0</v>
      </c>
    </row>
    <row r="21">
      <c r="A21" s="72" t="s">
        <v>286</v>
      </c>
      <c r="B21" s="26" t="s">
        <v>173</v>
      </c>
      <c r="C21" s="26" t="s">
        <v>548</v>
      </c>
      <c r="D21" s="212">
        <f>SUMIFS(og_stats!I$2:I$463,og_stats!A$2:A$463,A21,og_stats!C$2:C$463,"apd")</f>
        <v>4</v>
      </c>
      <c r="E21" s="85">
        <f>ROUND(D21*SUMIF(dec!$A$2:$A$51,A21,dec!$D$2:$D$51),0)</f>
        <v>60904</v>
      </c>
      <c r="F21" s="47">
        <f>ROUND(E21*efs!$F$19*efs!$F$75/1000/1000/1000000,4)</f>
        <v>0.0001</v>
      </c>
      <c r="G21" s="47">
        <f>ROUND($E21*efs!$F$19*efs!$F$82/1000/1000/1000000,2)</f>
        <v>0</v>
      </c>
      <c r="H21" s="47">
        <f>ROUND($E21*efs!$F$19*efs!$F$83/1000/1000/1000000,2)</f>
        <v>0</v>
      </c>
      <c r="I21" s="47">
        <f>ROUND($E21*efs!$F$19*efs!$F$84/1000/1000/1000000,2)</f>
        <v>0</v>
      </c>
      <c r="J21" s="127">
        <f>ROUND(E21*42*efs!$H$57/1000/1000000,2)</f>
        <v>0.03</v>
      </c>
      <c r="K21" s="213">
        <f t="shared" si="4"/>
        <v>0.03</v>
      </c>
      <c r="L21" s="85">
        <f>ROUND(D21*SUMIF(dec!$A$2:$A$51,A21,dec!$L$2:$L$51),0)</f>
        <v>207771</v>
      </c>
      <c r="M21" s="47">
        <f>ROUND(L21*efs!$F$19*efs!$F$75/1000/1000/1000000,4)</f>
        <v>0.0002</v>
      </c>
      <c r="N21" s="47">
        <f>ROUND($L21*efs!$F$19*efs!$F$82/1000/1000/1000000,4)</f>
        <v>0.0165</v>
      </c>
      <c r="O21" s="47">
        <f>ROUND($L21*efs!$F$19*efs!$F$83/1000/1000/1000000,4)</f>
        <v>0.0098</v>
      </c>
      <c r="P21" s="47">
        <f>ROUND($L21*efs!$F$19*efs!$F$84/1000/1000/1000000,4)</f>
        <v>0.0021</v>
      </c>
      <c r="Q21" s="127">
        <f>ROUND(L21*42*efs!$H$57/1000/1000000,2)</f>
        <v>0.09</v>
      </c>
      <c r="R21" s="86">
        <f t="shared" si="5"/>
        <v>0.12</v>
      </c>
      <c r="S21" s="127">
        <f>ROUND(M21*efs!$E$32+Q21,2)</f>
        <v>0.1</v>
      </c>
      <c r="T21" s="86">
        <f>ROUND(L21*42*efs!$F$57/1000/1000000+M21*efs!$C$32,2)</f>
        <v>0.11</v>
      </c>
      <c r="U21" s="86">
        <f>ROUND(L21*42*efs!$G$57/1000/1000000+M21*efs!$D$32,2)</f>
        <v>0.1</v>
      </c>
      <c r="V21" s="33">
        <f t="shared" si="3"/>
        <v>0.0000005775589471</v>
      </c>
    </row>
    <row r="22">
      <c r="A22" s="72" t="s">
        <v>206</v>
      </c>
      <c r="B22" s="26" t="s">
        <v>173</v>
      </c>
      <c r="C22" s="26" t="s">
        <v>206</v>
      </c>
      <c r="D22" s="212">
        <f>SUMIFS(og_stats!I$2:I$463,og_stats!A$2:A$463,A22,og_stats!C$2:C$463,"apd")</f>
        <v>2324</v>
      </c>
      <c r="E22" s="85">
        <f>ROUND(D22*SUMIF(dec!$A$2:$A$51,A22,dec!$D$2:$D$51),0)</f>
        <v>243111694</v>
      </c>
      <c r="F22" s="47">
        <f>ROUND(E22*efs!$F$19*efs!$F$75/1000/1000/1000000,4)</f>
        <v>0.2697</v>
      </c>
      <c r="G22" s="47">
        <f>ROUND($E22*efs!$F$19*efs!$F$82/1000/1000/1000000,2)</f>
        <v>19.33</v>
      </c>
      <c r="H22" s="47">
        <f>ROUND($E22*efs!$F$19*efs!$F$83/1000/1000/1000000,2)</f>
        <v>11.52</v>
      </c>
      <c r="I22" s="47">
        <f>ROUND($E22*efs!$F$19*efs!$F$84/1000/1000/1000000,2)</f>
        <v>2.47</v>
      </c>
      <c r="J22" s="127">
        <f>ROUND(E22*42*efs!$H$57/1000/1000000,2)</f>
        <v>105.44</v>
      </c>
      <c r="K22" s="213">
        <f t="shared" si="4"/>
        <v>138.76</v>
      </c>
      <c r="L22" s="85">
        <f>ROUND(D22*SUMIF(dec!$A$2:$A$51,A22,dec!$L$2:$L$51),0)</f>
        <v>475570554</v>
      </c>
      <c r="M22" s="47">
        <f>ROUND(L22*efs!$F$19*efs!$F$75/1000/1000/1000000,4)</f>
        <v>0.5277</v>
      </c>
      <c r="N22" s="47">
        <f>ROUND($L22*efs!$F$19*efs!$F$82/1000/1000/1000000,4)</f>
        <v>37.8061</v>
      </c>
      <c r="O22" s="47">
        <f>ROUND($L22*efs!$F$19*efs!$F$83/1000/1000/1000000,4)</f>
        <v>22.5295</v>
      </c>
      <c r="P22" s="47">
        <f>ROUND($L22*efs!$F$19*efs!$F$84/1000/1000/1000000,4)</f>
        <v>4.8247</v>
      </c>
      <c r="Q22" s="127">
        <f>ROUND(L22*42*efs!$H$57/1000/1000000,2)</f>
        <v>206.25</v>
      </c>
      <c r="R22" s="86">
        <f t="shared" si="5"/>
        <v>271.41</v>
      </c>
      <c r="S22" s="127">
        <f>ROUND(M22*efs!$E$32+Q22,2)</f>
        <v>225.25</v>
      </c>
      <c r="T22" s="86">
        <f>ROUND(L22*42*efs!$F$57/1000/1000000+M22*efs!$C$32,2)</f>
        <v>250.92</v>
      </c>
      <c r="U22" s="86">
        <f>ROUND(L22*42*efs!$G$57/1000/1000000+M22*efs!$D$32,2)</f>
        <v>220.91</v>
      </c>
      <c r="V22" s="33">
        <f t="shared" si="3"/>
        <v>0.0000005707039633</v>
      </c>
    </row>
    <row r="23">
      <c r="A23" s="72" t="s">
        <v>398</v>
      </c>
      <c r="B23" s="26" t="s">
        <v>173</v>
      </c>
      <c r="C23" s="26" t="s">
        <v>548</v>
      </c>
      <c r="D23" s="212">
        <f>SUMIFS(og_stats!I$2:I$463,og_stats!A$2:A$463,A23,og_stats!C$2:C$463,"apd")</f>
        <v>0</v>
      </c>
      <c r="E23" s="85">
        <f>ROUND(D23*SUMIF(dec!$A$2:$A$51,A23,dec!$D$2:$D$51),0)</f>
        <v>0</v>
      </c>
      <c r="F23" s="47">
        <f>ROUND(E23*efs!$F$19*efs!$F$75/1000/1000/1000000,4)</f>
        <v>0</v>
      </c>
      <c r="G23" s="47">
        <f>ROUND($E23*efs!$F$19*efs!$F$82/1000/1000/1000000,2)</f>
        <v>0</v>
      </c>
      <c r="H23" s="47">
        <f>ROUND($E23*efs!$F$19*efs!$F$83/1000/1000/1000000,2)</f>
        <v>0</v>
      </c>
      <c r="I23" s="47">
        <f>ROUND($E23*efs!$F$19*efs!$F$84/1000/1000/1000000,2)</f>
        <v>0</v>
      </c>
      <c r="J23" s="127">
        <f>ROUND(E23*42*efs!$H$57/1000/1000000,2)</f>
        <v>0</v>
      </c>
      <c r="K23" s="213">
        <f t="shared" si="4"/>
        <v>0</v>
      </c>
      <c r="L23" s="85">
        <f>ROUND(D23*SUMIF(dec!$A$2:$A$51,A23,dec!$L$2:$L$51),0)</f>
        <v>0</v>
      </c>
      <c r="M23" s="47">
        <f>ROUND(L23*efs!$F$19*efs!$F$75/1000/1000/1000000,4)</f>
        <v>0</v>
      </c>
      <c r="N23" s="47">
        <f>ROUND($L23*efs!$F$19*efs!$F$82/1000/1000/1000000,4)</f>
        <v>0</v>
      </c>
      <c r="O23" s="47">
        <f>ROUND($L23*efs!$F$19*efs!$F$83/1000/1000/1000000,4)</f>
        <v>0</v>
      </c>
      <c r="P23" s="47">
        <f>ROUND($L23*efs!$F$19*efs!$F$84/1000/1000/1000000,4)</f>
        <v>0</v>
      </c>
      <c r="Q23" s="127">
        <f>ROUND(L23*42*efs!$H$57/1000/1000000,2)</f>
        <v>0</v>
      </c>
      <c r="R23" s="86">
        <f t="shared" si="5"/>
        <v>0</v>
      </c>
      <c r="S23" s="127">
        <f>ROUND(M23*efs!$E$32+Q23,2)</f>
        <v>0</v>
      </c>
      <c r="T23" s="86">
        <f>ROUND(L23*42*efs!$F$57/1000/1000000+M23*efs!$C$32,2)</f>
        <v>0</v>
      </c>
      <c r="U23" s="86">
        <f>ROUND(L23*42*efs!$G$57/1000/1000000+M23*efs!$D$32,2)</f>
        <v>0</v>
      </c>
      <c r="V23" s="33">
        <f t="shared" si="3"/>
        <v>0</v>
      </c>
    </row>
    <row r="24">
      <c r="A24" s="72" t="s">
        <v>194</v>
      </c>
      <c r="B24" s="26" t="s">
        <v>173</v>
      </c>
      <c r="C24" s="26" t="s">
        <v>194</v>
      </c>
      <c r="D24" s="212">
        <f>SUMIFS(og_stats!I$2:I$463,og_stats!A$2:A$463,A24,og_stats!C$2:C$463,"apd")</f>
        <v>87</v>
      </c>
      <c r="E24" s="85">
        <f>ROUND(D24*SUMIF(dec!$A$2:$A$51,A24,dec!$D$2:$D$51),0)</f>
        <v>9140391</v>
      </c>
      <c r="F24" s="47">
        <f>ROUND(E24*efs!$F$19*efs!$F$75/1000/1000/1000000,4)</f>
        <v>0.0101</v>
      </c>
      <c r="G24" s="47">
        <f>ROUND($E24*efs!$F$19*efs!$F$82/1000/1000/1000000,2)</f>
        <v>0.73</v>
      </c>
      <c r="H24" s="47">
        <f>ROUND($E24*efs!$F$19*efs!$F$83/1000/1000/1000000,2)</f>
        <v>0.43</v>
      </c>
      <c r="I24" s="47">
        <f>ROUND($E24*efs!$F$19*efs!$F$84/1000/1000/1000000,2)</f>
        <v>0.09</v>
      </c>
      <c r="J24" s="127">
        <f>ROUND(E24*42*efs!$H$57/1000/1000000,2)</f>
        <v>3.96</v>
      </c>
      <c r="K24" s="213">
        <f t="shared" si="4"/>
        <v>5.21</v>
      </c>
      <c r="L24" s="85">
        <f>ROUND(D24*SUMIF(dec!$A$2:$A$51,A24,dec!$L$2:$L$51),0)</f>
        <v>32240623</v>
      </c>
      <c r="M24" s="47">
        <f>ROUND(L24*efs!$F$19*efs!$F$75/1000/1000/1000000,4)</f>
        <v>0.0358</v>
      </c>
      <c r="N24" s="47">
        <f>ROUND($L24*efs!$F$19*efs!$F$82/1000/1000/1000000,4)</f>
        <v>2.563</v>
      </c>
      <c r="O24" s="47">
        <f>ROUND($L24*efs!$F$19*efs!$F$83/1000/1000/1000000,4)</f>
        <v>1.5274</v>
      </c>
      <c r="P24" s="47">
        <f>ROUND($L24*efs!$F$19*efs!$F$84/1000/1000/1000000,4)</f>
        <v>0.3271</v>
      </c>
      <c r="Q24" s="127">
        <f>ROUND(L24*42*efs!$H$57/1000/1000000,2)</f>
        <v>13.98</v>
      </c>
      <c r="R24" s="86">
        <f t="shared" si="5"/>
        <v>18.4</v>
      </c>
      <c r="S24" s="127">
        <f>ROUND(M24*efs!$E$32+Q24,2)</f>
        <v>15.27</v>
      </c>
      <c r="T24" s="86">
        <f>ROUND(L24*42*efs!$F$57/1000/1000000+M24*efs!$C$32,2)</f>
        <v>17.01</v>
      </c>
      <c r="U24" s="86">
        <f>ROUND(L24*42*efs!$G$57/1000/1000000+M24*efs!$D$32,2)</f>
        <v>14.98</v>
      </c>
      <c r="V24" s="33">
        <f t="shared" si="3"/>
        <v>0.0000005707085747</v>
      </c>
    </row>
    <row r="25">
      <c r="A25" s="72" t="s">
        <v>256</v>
      </c>
      <c r="B25" s="26" t="s">
        <v>173</v>
      </c>
      <c r="C25" s="26" t="s">
        <v>548</v>
      </c>
      <c r="D25" s="212">
        <f>SUMIFS(og_stats!I$2:I$463,og_stats!A$2:A$463,A25,og_stats!C$2:C$463,"apd")</f>
        <v>8</v>
      </c>
      <c r="E25" s="85">
        <f>ROUND(D25*SUMIF(dec!$A$2:$A$51,A25,dec!$D$2:$D$51),0)</f>
        <v>288581</v>
      </c>
      <c r="F25" s="47">
        <f>ROUND(E25*efs!$F$19*efs!$F$75/1000/1000/1000000,4)</f>
        <v>0.0003</v>
      </c>
      <c r="G25" s="47">
        <f>ROUND($E25*efs!$F$19*efs!$F$82/1000/1000/1000000,2)</f>
        <v>0.02</v>
      </c>
      <c r="H25" s="47">
        <f>ROUND($E25*efs!$F$19*efs!$F$83/1000/1000/1000000,2)</f>
        <v>0.01</v>
      </c>
      <c r="I25" s="47">
        <f>ROUND($E25*efs!$F$19*efs!$F$84/1000/1000/1000000,2)</f>
        <v>0</v>
      </c>
      <c r="J25" s="127">
        <f>ROUND(E25*42*efs!$H$57/1000/1000000,2)</f>
        <v>0.13</v>
      </c>
      <c r="K25" s="213">
        <f t="shared" si="4"/>
        <v>0.16</v>
      </c>
      <c r="L25" s="85">
        <f>ROUND(D25*SUMIF(dec!$A$2:$A$51,A25,dec!$L$2:$L$51),0)</f>
        <v>561945</v>
      </c>
      <c r="M25" s="47">
        <f>ROUND(L25*efs!$F$19*efs!$F$75/1000/1000/1000000,4)</f>
        <v>0.0006</v>
      </c>
      <c r="N25" s="47">
        <f>ROUND($L25*efs!$F$19*efs!$F$82/1000/1000/1000000,4)</f>
        <v>0.0447</v>
      </c>
      <c r="O25" s="47">
        <f>ROUND($L25*efs!$F$19*efs!$F$83/1000/1000/1000000,4)</f>
        <v>0.0266</v>
      </c>
      <c r="P25" s="47">
        <f>ROUND($L25*efs!$F$19*efs!$F$84/1000/1000/1000000,4)</f>
        <v>0.0057</v>
      </c>
      <c r="Q25" s="127">
        <f>ROUND(L25*42*efs!$H$57/1000/1000000,2)</f>
        <v>0.24</v>
      </c>
      <c r="R25" s="86">
        <f t="shared" si="5"/>
        <v>0.32</v>
      </c>
      <c r="S25" s="127">
        <f>ROUND(M25*efs!$E$32+Q25,2)</f>
        <v>0.26</v>
      </c>
      <c r="T25" s="86">
        <f>ROUND(L25*42*efs!$F$57/1000/1000000+M25*efs!$C$32,2)</f>
        <v>0.29</v>
      </c>
      <c r="U25" s="86">
        <f>ROUND(L25*42*efs!$G$57/1000/1000000+M25*efs!$D$32,2)</f>
        <v>0.26</v>
      </c>
      <c r="V25" s="33">
        <f t="shared" si="3"/>
        <v>0.000000569450747</v>
      </c>
    </row>
    <row r="26">
      <c r="A26" s="72" t="s">
        <v>200</v>
      </c>
      <c r="B26" s="26" t="s">
        <v>173</v>
      </c>
      <c r="C26" s="26" t="s">
        <v>548</v>
      </c>
      <c r="D26" s="212">
        <f>SUMIFS(og_stats!I$2:I$463,og_stats!A$2:A$463,A26,og_stats!C$2:C$463,"apd")</f>
        <v>15</v>
      </c>
      <c r="E26" s="85">
        <f>ROUND(D26*SUMIF(dec!$A$2:$A$51,A26,dec!$D$2:$D$51),0)</f>
        <v>494142</v>
      </c>
      <c r="F26" s="47">
        <f>ROUND(E26*efs!$F$19*efs!$F$75/1000/1000/1000000,4)</f>
        <v>0.0005</v>
      </c>
      <c r="G26" s="47">
        <f>ROUND($E26*efs!$F$19*efs!$F$82/1000/1000/1000000,2)</f>
        <v>0.04</v>
      </c>
      <c r="H26" s="47">
        <f>ROUND($E26*efs!$F$19*efs!$F$83/1000/1000/1000000,2)</f>
        <v>0.02</v>
      </c>
      <c r="I26" s="47">
        <f>ROUND($E26*efs!$F$19*efs!$F$84/1000/1000/1000000,2)</f>
        <v>0.01</v>
      </c>
      <c r="J26" s="127">
        <f>ROUND(E26*42*efs!$H$57/1000/1000000,2)</f>
        <v>0.21</v>
      </c>
      <c r="K26" s="213">
        <f t="shared" si="4"/>
        <v>0.28</v>
      </c>
      <c r="L26" s="85">
        <f>ROUND(D26*SUMIF(dec!$A$2:$A$51,A26,dec!$L$2:$L$51),0)</f>
        <v>1841881</v>
      </c>
      <c r="M26" s="47">
        <f>ROUND(L26*efs!$F$19*efs!$F$75/1000/1000/1000000,4)</f>
        <v>0.002</v>
      </c>
      <c r="N26" s="47">
        <f>ROUND($L26*efs!$F$19*efs!$F$82/1000/1000/1000000,4)</f>
        <v>0.1464</v>
      </c>
      <c r="O26" s="47">
        <f>ROUND($L26*efs!$F$19*efs!$F$83/1000/1000/1000000,4)</f>
        <v>0.0873</v>
      </c>
      <c r="P26" s="47">
        <f>ROUND($L26*efs!$F$19*efs!$F$84/1000/1000/1000000,4)</f>
        <v>0.0187</v>
      </c>
      <c r="Q26" s="127">
        <f>ROUND(L26*42*efs!$H$57/1000/1000000,2)</f>
        <v>0.8</v>
      </c>
      <c r="R26" s="86">
        <f t="shared" si="5"/>
        <v>1.05</v>
      </c>
      <c r="S26" s="127">
        <f>ROUND(M26*efs!$E$32+Q26,2)</f>
        <v>0.87</v>
      </c>
      <c r="T26" s="86">
        <f>ROUND(L26*42*efs!$F$57/1000/1000000+M26*efs!$C$32,2)</f>
        <v>0.97</v>
      </c>
      <c r="U26" s="86">
        <f>ROUND(L26*42*efs!$G$57/1000/1000000+M26*efs!$D$32,2)</f>
        <v>0.85</v>
      </c>
      <c r="V26" s="33">
        <f t="shared" si="3"/>
        <v>0.0000005700694019</v>
      </c>
    </row>
    <row r="27">
      <c r="A27" s="72" t="s">
        <v>567</v>
      </c>
      <c r="B27" s="26" t="s">
        <v>173</v>
      </c>
      <c r="C27" s="26" t="s">
        <v>567</v>
      </c>
      <c r="D27" s="212">
        <f>SUMIFS(og_stats!I$2:I$463,og_stats!A$2:A$463,A27,og_stats!C$2:C$463,"apd")</f>
        <v>0</v>
      </c>
      <c r="E27" s="85">
        <f>ROUND(D27*SUMIF(dec!$A$2:$A$51,A27,dec!$D$2:$D$51),0)</f>
        <v>0</v>
      </c>
      <c r="F27" s="47">
        <f>ROUND(E27*efs!$F$19*efs!$F$75/1000/1000/1000000,4)</f>
        <v>0</v>
      </c>
      <c r="G27" s="47">
        <f>ROUND($E27*efs!$F$19*efs!$F$82/1000/1000/1000000,2)</f>
        <v>0</v>
      </c>
      <c r="H27" s="47">
        <f>ROUND($E27*efs!$F$19*efs!$F$83/1000/1000/1000000,2)</f>
        <v>0</v>
      </c>
      <c r="I27" s="47">
        <f>ROUND($E27*efs!$F$19*efs!$F$84/1000/1000/1000000,2)</f>
        <v>0</v>
      </c>
      <c r="J27" s="127">
        <f>ROUND(E27*42*efs!$H$57/1000/1000000,2)</f>
        <v>0</v>
      </c>
      <c r="K27" s="213">
        <f t="shared" si="4"/>
        <v>0</v>
      </c>
      <c r="L27" s="85">
        <f>ROUND(D27*SUMIF(dec!$A$2:$A$51,A27,dec!$L$2:$L$51),0)</f>
        <v>0</v>
      </c>
      <c r="M27" s="47">
        <f>ROUND(L27*efs!$F$19*efs!$F$75/1000/1000/1000000,4)</f>
        <v>0</v>
      </c>
      <c r="N27" s="47">
        <f>ROUND($L27*efs!$F$19*efs!$F$82/1000/1000/1000000,4)</f>
        <v>0</v>
      </c>
      <c r="O27" s="47">
        <f>ROUND($L27*efs!$F$19*efs!$F$83/1000/1000/1000000,4)</f>
        <v>0</v>
      </c>
      <c r="P27" s="47">
        <f>ROUND($L27*efs!$F$19*efs!$F$84/1000/1000/1000000,4)</f>
        <v>0</v>
      </c>
      <c r="Q27" s="127">
        <f>ROUND(L27*42*efs!$H$57/1000/1000000,2)</f>
        <v>0</v>
      </c>
      <c r="R27" s="86">
        <f t="shared" si="5"/>
        <v>0</v>
      </c>
      <c r="S27" s="127">
        <f>ROUND(M27*efs!$E$32+Q27,2)</f>
        <v>0</v>
      </c>
      <c r="T27" s="86">
        <f>ROUND(L27*42*efs!$F$57/1000/1000000+M27*efs!$C$32,2)</f>
        <v>0</v>
      </c>
      <c r="U27" s="86">
        <f>ROUND(L27*42*efs!$G$57/1000/1000000+M27*efs!$D$32,2)</f>
        <v>0</v>
      </c>
      <c r="V27" s="33">
        <f t="shared" si="3"/>
        <v>0</v>
      </c>
    </row>
    <row r="28">
      <c r="A28" s="72" t="s">
        <v>260</v>
      </c>
      <c r="B28" s="26" t="s">
        <v>173</v>
      </c>
      <c r="C28" s="26" t="s">
        <v>548</v>
      </c>
      <c r="D28" s="212">
        <f>SUMIFS(og_stats!I$2:I$463,og_stats!A$2:A$463,A28,og_stats!C$2:C$463,"apd")</f>
        <v>0</v>
      </c>
      <c r="E28" s="85">
        <f>ROUND(D28*SUMIF(dec!$A$2:$A$51,A28,dec!$D$2:$D$51),0)</f>
        <v>0</v>
      </c>
      <c r="F28" s="47">
        <f>ROUND(E28*efs!$F$19*efs!$F$75/1000/1000/1000000,4)</f>
        <v>0</v>
      </c>
      <c r="G28" s="47">
        <f>ROUND($E28*efs!$F$19*efs!$F$82/1000/1000/1000000,2)</f>
        <v>0</v>
      </c>
      <c r="H28" s="47">
        <f>ROUND($E28*efs!$F$19*efs!$F$83/1000/1000/1000000,2)</f>
        <v>0</v>
      </c>
      <c r="I28" s="47">
        <f>ROUND($E28*efs!$F$19*efs!$F$84/1000/1000/1000000,2)</f>
        <v>0</v>
      </c>
      <c r="J28" s="127">
        <f>ROUND(E28*42*efs!$H$57/1000/1000000,2)</f>
        <v>0</v>
      </c>
      <c r="K28" s="213">
        <f t="shared" si="4"/>
        <v>0</v>
      </c>
      <c r="L28" s="85">
        <f>ROUND(D28*SUMIF(dec!$A$2:$A$51,A28,dec!$L$2:$L$51),0)</f>
        <v>0</v>
      </c>
      <c r="M28" s="47">
        <f>ROUND(L28*efs!$F$19*efs!$F$75/1000/1000/1000000,4)</f>
        <v>0</v>
      </c>
      <c r="N28" s="47">
        <f>ROUND($L28*efs!$F$19*efs!$F$82/1000/1000/1000000,4)</f>
        <v>0</v>
      </c>
      <c r="O28" s="47">
        <f>ROUND($L28*efs!$F$19*efs!$F$83/1000/1000/1000000,4)</f>
        <v>0</v>
      </c>
      <c r="P28" s="47">
        <f>ROUND($L28*efs!$F$19*efs!$F$84/1000/1000/1000000,4)</f>
        <v>0</v>
      </c>
      <c r="Q28" s="127">
        <f>ROUND(L28*42*efs!$H$57/1000/1000000,2)</f>
        <v>0</v>
      </c>
      <c r="R28" s="86">
        <f t="shared" si="5"/>
        <v>0</v>
      </c>
      <c r="S28" s="127">
        <f>ROUND(M28*efs!$E$32+Q28,2)</f>
        <v>0</v>
      </c>
      <c r="T28" s="86">
        <f>ROUND(L28*42*efs!$F$57/1000/1000000+M28*efs!$C$32,2)</f>
        <v>0</v>
      </c>
      <c r="U28" s="86">
        <f>ROUND(L28*42*efs!$G$57/1000/1000000+M28*efs!$D$32,2)</f>
        <v>0</v>
      </c>
      <c r="V28" s="33">
        <f t="shared" si="3"/>
        <v>0</v>
      </c>
    </row>
    <row r="29">
      <c r="A29" s="72" t="s">
        <v>396</v>
      </c>
      <c r="B29" s="26" t="s">
        <v>173</v>
      </c>
      <c r="C29" s="26" t="s">
        <v>396</v>
      </c>
      <c r="D29" s="212">
        <f>SUMIFS(og_stats!I$2:I$463,og_stats!A$2:A$463,A29,og_stats!C$2:C$463,"apd")</f>
        <v>2</v>
      </c>
      <c r="E29" s="85">
        <f>ROUND(D29*SUMIF(dec!$A$2:$A$51,A29,dec!$D$2:$D$51),0)</f>
        <v>49622</v>
      </c>
      <c r="F29" s="47">
        <f>ROUND(E29*efs!$F$19*efs!$F$75/1000/1000/1000000,4)</f>
        <v>0.0001</v>
      </c>
      <c r="G29" s="47">
        <f>ROUND($E29*efs!$F$19*efs!$F$82/1000/1000/1000000,2)</f>
        <v>0</v>
      </c>
      <c r="H29" s="47">
        <f>ROUND($E29*efs!$F$19*efs!$F$83/1000/1000/1000000,2)</f>
        <v>0</v>
      </c>
      <c r="I29" s="47">
        <f>ROUND($E29*efs!$F$19*efs!$F$84/1000/1000/1000000,2)</f>
        <v>0</v>
      </c>
      <c r="J29" s="127">
        <f>ROUND(E29*42*efs!$H$57/1000/1000000,2)</f>
        <v>0.02</v>
      </c>
      <c r="K29" s="213">
        <f t="shared" si="4"/>
        <v>0.02</v>
      </c>
      <c r="L29" s="85">
        <f>ROUND(D29*SUMIF(dec!$A$2:$A$51,A29,dec!$L$2:$L$51),0)</f>
        <v>375696</v>
      </c>
      <c r="M29" s="47">
        <f>ROUND(L29*efs!$F$19*efs!$F$75/1000/1000/1000000,4)</f>
        <v>0.0004</v>
      </c>
      <c r="N29" s="47">
        <f>ROUND($L29*efs!$F$19*efs!$F$82/1000/1000/1000000,4)</f>
        <v>0.0299</v>
      </c>
      <c r="O29" s="47">
        <f>ROUND($L29*efs!$F$19*efs!$F$83/1000/1000/1000000,4)</f>
        <v>0.0178</v>
      </c>
      <c r="P29" s="47">
        <f>ROUND($L29*efs!$F$19*efs!$F$84/1000/1000/1000000,4)</f>
        <v>0.0038</v>
      </c>
      <c r="Q29" s="127">
        <f>ROUND(L29*42*efs!$H$57/1000/1000000,2)</f>
        <v>0.16</v>
      </c>
      <c r="R29" s="86">
        <f t="shared" si="5"/>
        <v>0.21</v>
      </c>
      <c r="S29" s="127">
        <f>ROUND(M29*efs!$E$32+Q29,2)</f>
        <v>0.17</v>
      </c>
      <c r="T29" s="86">
        <f>ROUND(L29*42*efs!$F$57/1000/1000000+M29*efs!$C$32,2)</f>
        <v>0.2</v>
      </c>
      <c r="U29" s="86">
        <f>ROUND(L29*42*efs!$G$57/1000/1000000+M29*efs!$D$32,2)</f>
        <v>0.17</v>
      </c>
      <c r="V29" s="33">
        <f t="shared" si="3"/>
        <v>0.0000005589625655</v>
      </c>
    </row>
    <row r="30">
      <c r="A30" s="72" t="s">
        <v>570</v>
      </c>
      <c r="B30" s="26" t="s">
        <v>173</v>
      </c>
      <c r="C30" s="26" t="s">
        <v>548</v>
      </c>
      <c r="D30" s="212">
        <f>SUMIFS(og_stats!I$2:I$463,og_stats!A$2:A$463,A30,og_stats!C$2:C$463,"apd")</f>
        <v>0</v>
      </c>
      <c r="E30" s="85">
        <f>ROUND(D30*SUMIF(dec!$A$2:$A$51,A30,dec!$D$2:$D$51),0)</f>
        <v>0</v>
      </c>
      <c r="F30" s="47">
        <f>ROUND(E30*efs!$F$19*efs!$F$75/1000/1000/1000000,4)</f>
        <v>0</v>
      </c>
      <c r="G30" s="47">
        <f>ROUND($E30*efs!$F$19*efs!$F$82/1000/1000/1000000,2)</f>
        <v>0</v>
      </c>
      <c r="H30" s="47">
        <f>ROUND($E30*efs!$F$19*efs!$F$83/1000/1000/1000000,2)</f>
        <v>0</v>
      </c>
      <c r="I30" s="47">
        <f>ROUND($E30*efs!$F$19*efs!$F$84/1000/1000/1000000,2)</f>
        <v>0</v>
      </c>
      <c r="J30" s="127">
        <f>ROUND(E30*42*efs!$H$57/1000/1000000,2)</f>
        <v>0</v>
      </c>
      <c r="K30" s="213">
        <f t="shared" si="4"/>
        <v>0</v>
      </c>
      <c r="L30" s="85">
        <f>ROUND(D30*SUMIF(dec!$A$2:$A$51,A30,dec!$L$2:$L$51),0)</f>
        <v>0</v>
      </c>
      <c r="M30" s="47">
        <f>ROUND(L30*efs!$F$19*efs!$F$75/1000/1000/1000000,4)</f>
        <v>0</v>
      </c>
      <c r="N30" s="47">
        <f>ROUND($L30*efs!$F$19*efs!$F$82/1000/1000/1000000,4)</f>
        <v>0</v>
      </c>
      <c r="O30" s="47">
        <f>ROUND($L30*efs!$F$19*efs!$F$83/1000/1000/1000000,4)</f>
        <v>0</v>
      </c>
      <c r="P30" s="47">
        <f>ROUND($L30*efs!$F$19*efs!$F$84/1000/1000/1000000,4)</f>
        <v>0</v>
      </c>
      <c r="Q30" s="127">
        <f>ROUND(L30*42*efs!$H$57/1000/1000000,2)</f>
        <v>0</v>
      </c>
      <c r="R30" s="86">
        <f t="shared" si="5"/>
        <v>0</v>
      </c>
      <c r="S30" s="127">
        <f>ROUND(M30*efs!$E$32+Q30,2)</f>
        <v>0</v>
      </c>
      <c r="T30" s="86">
        <f>ROUND(L30*42*efs!$F$57/1000/1000000+M30*efs!$C$32,2)</f>
        <v>0</v>
      </c>
      <c r="U30" s="86">
        <f>ROUND(L30*42*efs!$G$57/1000/1000000+M30*efs!$D$32,2)</f>
        <v>0</v>
      </c>
      <c r="V30" s="33">
        <f t="shared" si="3"/>
        <v>0</v>
      </c>
    </row>
    <row r="31">
      <c r="A31" s="72" t="s">
        <v>190</v>
      </c>
      <c r="B31" s="26" t="s">
        <v>173</v>
      </c>
      <c r="C31" s="26" t="s">
        <v>548</v>
      </c>
      <c r="D31" s="212">
        <f>SUMIFS(og_stats!I$2:I$463,og_stats!A$2:A$463,A31,og_stats!C$2:C$463,"apd")</f>
        <v>0</v>
      </c>
      <c r="E31" s="85">
        <f>ROUND(D31*SUMIF(dec!$A$2:$A$51,A31,dec!$D$2:$D$51),0)</f>
        <v>0</v>
      </c>
      <c r="F31" s="47">
        <f>ROUND(E31*efs!$F$19*efs!$F$75/1000/1000/1000000,4)</f>
        <v>0</v>
      </c>
      <c r="G31" s="47">
        <f>ROUND($E31*efs!$F$19*efs!$F$82/1000/1000/1000000,2)</f>
        <v>0</v>
      </c>
      <c r="H31" s="47">
        <f>ROUND($E31*efs!$F$19*efs!$F$83/1000/1000/1000000,2)</f>
        <v>0</v>
      </c>
      <c r="I31" s="47">
        <f>ROUND($E31*efs!$F$19*efs!$F$84/1000/1000/1000000,2)</f>
        <v>0</v>
      </c>
      <c r="J31" s="127">
        <f>ROUND(E31*42*efs!$H$57/1000/1000000,2)</f>
        <v>0</v>
      </c>
      <c r="K31" s="213">
        <f t="shared" si="4"/>
        <v>0</v>
      </c>
      <c r="L31" s="85">
        <f>ROUND(D31*SUMIF(dec!$A$2:$A$51,A31,dec!$L$2:$L$51),0)</f>
        <v>0</v>
      </c>
      <c r="M31" s="47">
        <f>ROUND(L31*efs!$F$19*efs!$F$75/1000/1000/1000000,4)</f>
        <v>0</v>
      </c>
      <c r="N31" s="47">
        <f>ROUND($L31*efs!$F$19*efs!$F$82/1000/1000/1000000,4)</f>
        <v>0</v>
      </c>
      <c r="O31" s="47">
        <f>ROUND($L31*efs!$F$19*efs!$F$83/1000/1000/1000000,4)</f>
        <v>0</v>
      </c>
      <c r="P31" s="47">
        <f>ROUND($L31*efs!$F$19*efs!$F$84/1000/1000/1000000,4)</f>
        <v>0</v>
      </c>
      <c r="Q31" s="127">
        <f>ROUND(L31*42*efs!$H$57/1000/1000000,2)</f>
        <v>0</v>
      </c>
      <c r="R31" s="86">
        <f t="shared" si="5"/>
        <v>0</v>
      </c>
      <c r="S31" s="127">
        <f>ROUND(M31*efs!$E$32+Q31,2)</f>
        <v>0</v>
      </c>
      <c r="T31" s="86">
        <f>ROUND(L31*42*efs!$F$57/1000/1000000+M31*efs!$C$32,2)</f>
        <v>0</v>
      </c>
      <c r="U31" s="86">
        <f>ROUND(L31*42*efs!$G$57/1000/1000000+M31*efs!$D$32,2)</f>
        <v>0</v>
      </c>
      <c r="V31" s="33">
        <f t="shared" si="3"/>
        <v>0</v>
      </c>
    </row>
    <row r="32">
      <c r="A32" s="72" t="s">
        <v>196</v>
      </c>
      <c r="B32" s="26" t="s">
        <v>173</v>
      </c>
      <c r="C32" s="26" t="s">
        <v>196</v>
      </c>
      <c r="D32" s="212">
        <f>SUMIFS(og_stats!I$2:I$463,og_stats!A$2:A$463,A32,og_stats!C$2:C$463,"apd")</f>
        <v>173</v>
      </c>
      <c r="E32" s="85">
        <f>ROUND(D32*SUMIF(dec!$A$2:$A$51,A32,dec!$D$2:$D$51),0)</f>
        <v>3455097</v>
      </c>
      <c r="F32" s="47">
        <f>ROUND(E32*efs!$F$19*efs!$F$75/1000/1000/1000000,4)</f>
        <v>0.0038</v>
      </c>
      <c r="G32" s="47">
        <f>ROUND($E32*efs!$F$19*efs!$F$82/1000/1000/1000000,2)</f>
        <v>0.27</v>
      </c>
      <c r="H32" s="47">
        <f>ROUND($E32*efs!$F$19*efs!$F$83/1000/1000/1000000,2)</f>
        <v>0.16</v>
      </c>
      <c r="I32" s="47">
        <f>ROUND($E32*efs!$F$19*efs!$F$84/1000/1000/1000000,2)</f>
        <v>0.04</v>
      </c>
      <c r="J32" s="127">
        <f>ROUND(E32*42*efs!$H$57/1000/1000000,2)</f>
        <v>1.5</v>
      </c>
      <c r="K32" s="213">
        <f t="shared" si="4"/>
        <v>1.97</v>
      </c>
      <c r="L32" s="85">
        <f>ROUND(D32*SUMIF(dec!$A$2:$A$51,A32,dec!$L$2:$L$51),0)</f>
        <v>10209062</v>
      </c>
      <c r="M32" s="47">
        <f>ROUND(L32*efs!$F$19*efs!$F$75/1000/1000/1000000,4)</f>
        <v>0.0113</v>
      </c>
      <c r="N32" s="47">
        <f>ROUND($L32*efs!$F$19*efs!$F$82/1000/1000/1000000,4)</f>
        <v>0.8116</v>
      </c>
      <c r="O32" s="47">
        <f>ROUND($L32*efs!$F$19*efs!$F$83/1000/1000/1000000,4)</f>
        <v>0.4836</v>
      </c>
      <c r="P32" s="47">
        <f>ROUND($L32*efs!$F$19*efs!$F$84/1000/1000/1000000,4)</f>
        <v>0.1036</v>
      </c>
      <c r="Q32" s="127">
        <f>ROUND(L32*42*efs!$H$57/1000/1000000,2)</f>
        <v>4.43</v>
      </c>
      <c r="R32" s="86">
        <f t="shared" si="5"/>
        <v>5.83</v>
      </c>
      <c r="S32" s="127">
        <f>ROUND(M32*efs!$E$32+Q32,2)</f>
        <v>4.84</v>
      </c>
      <c r="T32" s="86">
        <f>ROUND(L32*42*efs!$F$57/1000/1000000+M32*efs!$C$32,2)</f>
        <v>5.38</v>
      </c>
      <c r="U32" s="86">
        <f>ROUND(L32*42*efs!$G$57/1000/1000000+M32*efs!$D$32,2)</f>
        <v>4.74</v>
      </c>
      <c r="V32" s="33">
        <f t="shared" si="3"/>
        <v>0.0000005710612787</v>
      </c>
    </row>
    <row r="33">
      <c r="A33" s="72" t="s">
        <v>209</v>
      </c>
      <c r="B33" s="26" t="s">
        <v>173</v>
      </c>
      <c r="C33" s="26" t="s">
        <v>548</v>
      </c>
      <c r="D33" s="212">
        <f>SUMIFS(og_stats!I$2:I$463,og_stats!A$2:A$463,A33,og_stats!C$2:C$463,"apd")</f>
        <v>0</v>
      </c>
      <c r="E33" s="85">
        <f>ROUND(D33*SUMIF(dec!$A$2:$A$51,A33,dec!$D$2:$D$51),0)</f>
        <v>0</v>
      </c>
      <c r="F33" s="47">
        <f>ROUND(E33*efs!$F$19*efs!$F$75/1000/1000/1000000,4)</f>
        <v>0</v>
      </c>
      <c r="G33" s="47">
        <f>ROUND($E33*efs!$F$19*efs!$F$82/1000/1000/1000000,2)</f>
        <v>0</v>
      </c>
      <c r="H33" s="47">
        <f>ROUND($E33*efs!$F$19*efs!$F$83/1000/1000/1000000,2)</f>
        <v>0</v>
      </c>
      <c r="I33" s="47">
        <f>ROUND($E33*efs!$F$19*efs!$F$84/1000/1000/1000000,2)</f>
        <v>0</v>
      </c>
      <c r="J33" s="127">
        <f>ROUND(E33*42*efs!$H$57/1000/1000000,2)</f>
        <v>0</v>
      </c>
      <c r="K33" s="213">
        <f t="shared" si="4"/>
        <v>0</v>
      </c>
      <c r="L33" s="85">
        <f>ROUND(D33*SUMIF(dec!$A$2:$A$51,A33,dec!$L$2:$L$51),0)</f>
        <v>0</v>
      </c>
      <c r="M33" s="47">
        <f>ROUND(L33*efs!$F$19*efs!$F$75/1000/1000/1000000,4)</f>
        <v>0</v>
      </c>
      <c r="N33" s="47">
        <f>ROUND($L33*efs!$F$19*efs!$F$82/1000/1000/1000000,4)</f>
        <v>0</v>
      </c>
      <c r="O33" s="47">
        <f>ROUND($L33*efs!$F$19*efs!$F$83/1000/1000/1000000,4)</f>
        <v>0</v>
      </c>
      <c r="P33" s="47">
        <f>ROUND($L33*efs!$F$19*efs!$F$84/1000/1000/1000000,4)</f>
        <v>0</v>
      </c>
      <c r="Q33" s="127">
        <f>ROUND(L33*42*efs!$H$57/1000/1000000,2)</f>
        <v>0</v>
      </c>
      <c r="R33" s="86">
        <f t="shared" si="5"/>
        <v>0</v>
      </c>
      <c r="S33" s="127">
        <f>ROUND(M33*efs!$E$32+Q33,2)</f>
        <v>0</v>
      </c>
      <c r="T33" s="86">
        <f>ROUND(L33*42*efs!$F$57/1000/1000000+M33*efs!$C$32,2)</f>
        <v>0</v>
      </c>
      <c r="U33" s="86">
        <f>ROUND(L33*42*efs!$G$57/1000/1000000+M33*efs!$D$32,2)</f>
        <v>0</v>
      </c>
      <c r="V33" s="33">
        <f t="shared" si="3"/>
        <v>0</v>
      </c>
    </row>
    <row r="34">
      <c r="A34" s="72" t="s">
        <v>220</v>
      </c>
      <c r="B34" s="26" t="s">
        <v>173</v>
      </c>
      <c r="C34" s="26" t="s">
        <v>548</v>
      </c>
      <c r="D34" s="212">
        <f>SUMIFS(og_stats!I$2:I$463,og_stats!A$2:A$463,A34,og_stats!C$2:C$463,"apd")</f>
        <v>0</v>
      </c>
      <c r="E34" s="85">
        <f>ROUND(D34*SUMIF(dec!$A$2:$A$51,A34,dec!$D$2:$D$51),0)</f>
        <v>0</v>
      </c>
      <c r="F34" s="47">
        <f>ROUND(E34*efs!$F$19*efs!$F$75/1000/1000/1000000,4)</f>
        <v>0</v>
      </c>
      <c r="G34" s="47">
        <f>ROUND($E34*efs!$F$19*efs!$F$82/1000/1000/1000000,2)</f>
        <v>0</v>
      </c>
      <c r="H34" s="47">
        <f>ROUND($E34*efs!$F$19*efs!$F$83/1000/1000/1000000,2)</f>
        <v>0</v>
      </c>
      <c r="I34" s="47">
        <f>ROUND($E34*efs!$F$19*efs!$F$84/1000/1000/1000000,2)</f>
        <v>0</v>
      </c>
      <c r="J34" s="127">
        <f>ROUND(E34*42*efs!$H$57/1000/1000000,2)</f>
        <v>0</v>
      </c>
      <c r="K34" s="213">
        <f t="shared" si="4"/>
        <v>0</v>
      </c>
      <c r="L34" s="85">
        <f>ROUND(D34*SUMIF(dec!$A$2:$A$51,A34,dec!$L$2:$L$51),0)</f>
        <v>0</v>
      </c>
      <c r="M34" s="47">
        <f>ROUND(L34*efs!$F$19*efs!$F$75/1000/1000/1000000,4)</f>
        <v>0</v>
      </c>
      <c r="N34" s="47">
        <f>ROUND($L34*efs!$F$19*efs!$F$82/1000/1000/1000000,4)</f>
        <v>0</v>
      </c>
      <c r="O34" s="47">
        <f>ROUND($L34*efs!$F$19*efs!$F$83/1000/1000/1000000,4)</f>
        <v>0</v>
      </c>
      <c r="P34" s="47">
        <f>ROUND($L34*efs!$F$19*efs!$F$84/1000/1000/1000000,4)</f>
        <v>0</v>
      </c>
      <c r="Q34" s="127">
        <f>ROUND(L34*42*efs!$H$57/1000/1000000,2)</f>
        <v>0</v>
      </c>
      <c r="R34" s="86">
        <f t="shared" si="5"/>
        <v>0</v>
      </c>
      <c r="S34" s="127">
        <f>ROUND(M34*efs!$E$32+Q34,2)</f>
        <v>0</v>
      </c>
      <c r="T34" s="86">
        <f>ROUND(L34*42*efs!$F$57/1000/1000000+M34*efs!$C$32,2)</f>
        <v>0</v>
      </c>
      <c r="U34" s="86">
        <f>ROUND(L34*42*efs!$G$57/1000/1000000+M34*efs!$D$32,2)</f>
        <v>0</v>
      </c>
      <c r="V34" s="33">
        <f t="shared" si="3"/>
        <v>0</v>
      </c>
    </row>
    <row r="35">
      <c r="A35" s="72" t="s">
        <v>187</v>
      </c>
      <c r="B35" s="26" t="s">
        <v>173</v>
      </c>
      <c r="C35" s="26" t="s">
        <v>187</v>
      </c>
      <c r="D35" s="212">
        <f>SUMIFS(og_stats!I$2:I$463,og_stats!A$2:A$463,A35,og_stats!C$2:C$463,"apd")</f>
        <v>820</v>
      </c>
      <c r="E35" s="85">
        <f>ROUND(D35*SUMIF(dec!$A$2:$A$51,A35,dec!$D$2:$D$51),0)</f>
        <v>28403578</v>
      </c>
      <c r="F35" s="47">
        <f>ROUND(E35*efs!$F$19*efs!$F$75/1000/1000/1000000,4)</f>
        <v>0.0315</v>
      </c>
      <c r="G35" s="47">
        <f>ROUND($E35*efs!$F$19*efs!$F$82/1000/1000/1000000,2)</f>
        <v>2.26</v>
      </c>
      <c r="H35" s="47">
        <f>ROUND($E35*efs!$F$19*efs!$F$83/1000/1000/1000000,2)</f>
        <v>1.35</v>
      </c>
      <c r="I35" s="47">
        <f>ROUND($E35*efs!$F$19*efs!$F$84/1000/1000/1000000,2)</f>
        <v>0.29</v>
      </c>
      <c r="J35" s="127">
        <f>ROUND(E35*42*efs!$H$57/1000/1000000,2)</f>
        <v>12.32</v>
      </c>
      <c r="K35" s="213">
        <f t="shared" si="4"/>
        <v>16.22</v>
      </c>
      <c r="L35" s="85">
        <f>ROUND(D35*SUMIF(dec!$A$2:$A$51,A35,dec!$L$2:$L$51),0)</f>
        <v>68149392</v>
      </c>
      <c r="M35" s="47">
        <f>ROUND(L35*efs!$F$19*efs!$F$75/1000/1000/1000000,4)</f>
        <v>0.0756</v>
      </c>
      <c r="N35" s="47">
        <f>ROUND($L35*efs!$F$19*efs!$F$82/1000/1000/1000000,4)</f>
        <v>5.4176</v>
      </c>
      <c r="O35" s="47">
        <f>ROUND($L35*efs!$F$19*efs!$F$83/1000/1000/1000000,4)</f>
        <v>3.2285</v>
      </c>
      <c r="P35" s="47">
        <f>ROUND($L35*efs!$F$19*efs!$F$84/1000/1000/1000000,4)</f>
        <v>0.6914</v>
      </c>
      <c r="Q35" s="127">
        <f>ROUND(L35*42*efs!$H$57/1000/1000000,2)</f>
        <v>29.56</v>
      </c>
      <c r="R35" s="47">
        <f t="shared" si="5"/>
        <v>38.9</v>
      </c>
      <c r="S35" s="127">
        <f>ROUND(M35*efs!$E$32+Q35,2)</f>
        <v>32.28</v>
      </c>
      <c r="T35" s="86">
        <f>ROUND(L35*42*efs!$F$57/1000/1000000+M35*efs!$C$32,2)</f>
        <v>35.96</v>
      </c>
      <c r="U35" s="86">
        <f>ROUND(L35*42*efs!$G$57/1000/1000000+M35*efs!$D$32,2)</f>
        <v>31.66</v>
      </c>
      <c r="V35" s="33">
        <f t="shared" si="3"/>
        <v>0.000000570804799</v>
      </c>
    </row>
    <row r="36">
      <c r="A36" s="158" t="s">
        <v>535</v>
      </c>
      <c r="B36" s="157" t="s">
        <v>174</v>
      </c>
      <c r="C36" s="157" t="s">
        <v>534</v>
      </c>
      <c r="D36" s="208">
        <f>SUM(D38:D69)</f>
        <v>3919</v>
      </c>
      <c r="E36" s="159">
        <f>ROUND(SUM(E38:E69),0)</f>
        <v>1112382433</v>
      </c>
      <c r="F36" s="209">
        <f>ROUND(SUM(F37:F69),4)</f>
        <v>0.0992</v>
      </c>
      <c r="G36" s="210">
        <f t="shared" ref="G36:J36" si="6">ROUND(SUM(G37:G69),2)</f>
        <v>7.11</v>
      </c>
      <c r="H36" s="210">
        <f t="shared" si="6"/>
        <v>2.29</v>
      </c>
      <c r="I36" s="210">
        <f t="shared" si="6"/>
        <v>15.27</v>
      </c>
      <c r="J36" s="211">
        <f t="shared" si="6"/>
        <v>61.7</v>
      </c>
      <c r="K36" s="210">
        <f>SUM(G36:J36)</f>
        <v>86.37</v>
      </c>
      <c r="L36" s="159">
        <f>ROUND(SUM(L37:L69),0)</f>
        <v>3844539748</v>
      </c>
      <c r="M36" s="161">
        <f>ROUND(SUM(M37:M69),4)</f>
        <v>0.3329</v>
      </c>
      <c r="N36" s="160">
        <f t="shared" ref="N36:U36" si="7">ROUND(SUM(N37:N69),2)</f>
        <v>23.85</v>
      </c>
      <c r="O36" s="160">
        <f t="shared" si="7"/>
        <v>7.72</v>
      </c>
      <c r="P36" s="160">
        <f t="shared" si="7"/>
        <v>51.25</v>
      </c>
      <c r="Q36" s="160">
        <f t="shared" si="7"/>
        <v>206.95</v>
      </c>
      <c r="R36" s="160">
        <f t="shared" si="7"/>
        <v>289.77</v>
      </c>
      <c r="S36" s="160">
        <f t="shared" si="7"/>
        <v>218.92</v>
      </c>
      <c r="T36" s="160">
        <f t="shared" si="7"/>
        <v>235.11</v>
      </c>
      <c r="U36" s="160">
        <f t="shared" si="7"/>
        <v>216.23</v>
      </c>
      <c r="V36" s="33">
        <f t="shared" si="3"/>
        <v>0.00000007537183096</v>
      </c>
    </row>
    <row r="37">
      <c r="A37" s="72" t="s">
        <v>234</v>
      </c>
      <c r="B37" s="26" t="s">
        <v>174</v>
      </c>
      <c r="C37" s="26" t="s">
        <v>234</v>
      </c>
      <c r="D37" s="212">
        <f>SUMIFS(og_stats!I$2:I$463,og_stats!A$2:A$463,A37,og_stats!C$2:C$463,"apd")</f>
        <v>9</v>
      </c>
      <c r="E37" s="85">
        <f>ROUND(D37*SUMIF(dec!$A$53:$A$103,A37,dec!$D$53:$D$103),0)</f>
        <v>33818089</v>
      </c>
      <c r="F37" s="47">
        <f>ROUND(E37*efs!$F$20*efs!$D$64/1000/1000000,4)</f>
        <v>0.0029</v>
      </c>
      <c r="G37" s="47">
        <f>ROUND($E37*efs!$F$20*efs!$F$64/1000/1000000,4)</f>
        <v>0.2098</v>
      </c>
      <c r="H37" s="47">
        <f>ROUND($E37*efs!$F$20*efs!$F$66/1000/1000000,2)</f>
        <v>0.07</v>
      </c>
      <c r="I37" s="47">
        <f>ROUND($E37*efs!$F$20*(efs!$F$65+efs!$F$67)/1000/1000000,2)</f>
        <v>0.45</v>
      </c>
      <c r="J37" s="127">
        <f>ROUND(E37*efs!$C$70*efs!$H$58/1000000,2)</f>
        <v>1.82</v>
      </c>
      <c r="K37" s="213">
        <f t="shared" ref="K37:K69" si="8">ROUND(SUM(G37:J37),2)</f>
        <v>2.55</v>
      </c>
      <c r="L37" s="85">
        <f>ROUND(D37*SUMIF(dec!$A$53:$A$103,A37,dec!$L$53:$L$103),0)</f>
        <v>161228724</v>
      </c>
      <c r="M37" s="47">
        <f>ROUND(L37*efs!$F$20*efs!$D$64/1000/1000000,4)</f>
        <v>0.014</v>
      </c>
      <c r="N37" s="47">
        <f>ROUND($L37*efs!$F$20*efs!$F$64/1000/1000000,4)</f>
        <v>1.0004</v>
      </c>
      <c r="O37" s="47">
        <f>ROUND($L37*efs!$F$20*efs!$F$66/1000/1000000,4)</f>
        <v>0.3236</v>
      </c>
      <c r="P37" s="47">
        <f>ROUND($L37*efs!$F$20*(efs!$F$65+efs!$F$67)/1000/1000000,4)</f>
        <v>2.1491</v>
      </c>
      <c r="Q37" s="127">
        <f>ROUND(L37*efs!$C$70*efs!$H$58/1000000,2)</f>
        <v>8.68</v>
      </c>
      <c r="R37" s="86">
        <f t="shared" ref="R37:R69" si="9">ROUND(SUM(N37:Q37),2)</f>
        <v>12.15</v>
      </c>
      <c r="S37" s="127">
        <f>ROUND(M37*efs!$E$32+Q37,2)</f>
        <v>9.18</v>
      </c>
      <c r="T37" s="86">
        <f>ROUND($L37*efs!$C$70*efs!F$58/1000000+$M37*efs!C$32,2)</f>
        <v>9.86</v>
      </c>
      <c r="U37" s="86">
        <f>ROUND($L37*efs!$C$70*efs!G$58/1000000+$M37*efs!D$32,2)</f>
        <v>9.07</v>
      </c>
      <c r="V37" s="33">
        <f t="shared" si="3"/>
        <v>0.00000007535878036</v>
      </c>
    </row>
    <row r="38">
      <c r="A38" s="72" t="str">
        <f>A4</f>
        <v>AL</v>
      </c>
      <c r="B38" s="26" t="s">
        <v>174</v>
      </c>
      <c r="C38" s="26" t="s">
        <v>548</v>
      </c>
      <c r="D38" s="212">
        <f>SUMIFS(og_stats!I$2:I$463,og_stats!A$2:A$463,A38,og_stats!C$2:C$463,"apd")</f>
        <v>0</v>
      </c>
      <c r="E38" s="85">
        <f>ROUND(D38*SUMIF(dec!$A$53:$A$103,A38,dec!$D$53:$D$103),0)</f>
        <v>0</v>
      </c>
      <c r="F38" s="47">
        <f>ROUND(E38*efs!$F$20*efs!$D$64/1000/1000000,4)</f>
        <v>0</v>
      </c>
      <c r="G38" s="47">
        <f>ROUND($E38*efs!$F$20*efs!$F$64/1000/1000000,4)</f>
        <v>0</v>
      </c>
      <c r="H38" s="47">
        <f>ROUND($E38*efs!$F$20*efs!$F$66/1000/1000000,2)</f>
        <v>0</v>
      </c>
      <c r="I38" s="47">
        <f>ROUND($E38*efs!$F$20*(efs!$F$65+efs!$F$67)/1000/1000000,2)</f>
        <v>0</v>
      </c>
      <c r="J38" s="127">
        <f>ROUND(E38*efs!$C$70*efs!$H$58/1000000,2)</f>
        <v>0</v>
      </c>
      <c r="K38" s="213">
        <f t="shared" si="8"/>
        <v>0</v>
      </c>
      <c r="L38" s="85">
        <f>ROUND(D38*SUMIF(dec!$A$53:$A$103,A38,dec!$L$53:$L$103),0)</f>
        <v>0</v>
      </c>
      <c r="M38" s="47">
        <f>ROUND(L38*efs!$F$20*efs!$D$64/1000/1000000,4)</f>
        <v>0</v>
      </c>
      <c r="N38" s="47">
        <f>ROUND($L38*efs!$F$20*efs!$F$64/1000/1000000,4)</f>
        <v>0</v>
      </c>
      <c r="O38" s="47">
        <f>ROUND($L38*efs!$F$20*efs!$F$66/1000/1000000,4)</f>
        <v>0</v>
      </c>
      <c r="P38" s="47">
        <f>ROUND($L38*efs!$F$20*(efs!$F$65+efs!$F$67)/1000/1000000,4)</f>
        <v>0</v>
      </c>
      <c r="Q38" s="127">
        <f>ROUND(L38*efs!$C$70*efs!$H$58/1000000,2)</f>
        <v>0</v>
      </c>
      <c r="R38" s="86">
        <f t="shared" si="9"/>
        <v>0</v>
      </c>
      <c r="S38" s="127">
        <f>ROUND(M38*efs!$E$32+Q38,2)</f>
        <v>0</v>
      </c>
      <c r="T38" s="86">
        <f>ROUND($L38*efs!$C$70*efs!F$58/1000000+$M38*efs!C$32,2)</f>
        <v>0</v>
      </c>
      <c r="U38" s="86">
        <f>ROUND($L38*efs!$C$70*efs!G$58/1000000+$M38*efs!D$32,2)</f>
        <v>0</v>
      </c>
      <c r="V38" s="33">
        <f t="shared" si="3"/>
        <v>0</v>
      </c>
    </row>
    <row r="39">
      <c r="A39" s="72" t="s">
        <v>549</v>
      </c>
      <c r="B39" s="26" t="s">
        <v>174</v>
      </c>
      <c r="C39" s="26" t="s">
        <v>548</v>
      </c>
      <c r="D39" s="212">
        <f>SUMIFS(og_stats!I$2:I$463,og_stats!A$2:A$463,A39,og_stats!C$2:C$463,"apd")</f>
        <v>0</v>
      </c>
      <c r="E39" s="85">
        <f>ROUND(D39*SUMIF(dec!$A$53:$A$103,A39,dec!$D$53:$D$103),0)</f>
        <v>0</v>
      </c>
      <c r="F39" s="47">
        <f>ROUND(E39*efs!$F$20*efs!$D$64/1000/1000000,4)</f>
        <v>0</v>
      </c>
      <c r="G39" s="47">
        <f>ROUND($E39*efs!$F$20*efs!$F$64/1000/1000000,4)</f>
        <v>0</v>
      </c>
      <c r="H39" s="47">
        <f>ROUND($E39*efs!$F$20*efs!$F$66/1000/1000000,2)</f>
        <v>0</v>
      </c>
      <c r="I39" s="47">
        <f>ROUND($E39*efs!$F$20*(efs!$F$65+efs!$F$67)/1000/1000000,2)</f>
        <v>0</v>
      </c>
      <c r="J39" s="127">
        <f>ROUND(E39*efs!$C$70*efs!$H$58/1000000,2)</f>
        <v>0</v>
      </c>
      <c r="K39" s="213">
        <f t="shared" si="8"/>
        <v>0</v>
      </c>
      <c r="L39" s="85">
        <f>ROUND(D39*SUMIF(dec!$A$53:$A$103,A39,dec!$L$53:$L$103),0)</f>
        <v>0</v>
      </c>
      <c r="M39" s="47">
        <f>ROUND(L39*efs!$F$20*efs!$D$64/1000/1000000,4)</f>
        <v>0</v>
      </c>
      <c r="N39" s="47">
        <f>ROUND($L39*efs!$F$20*efs!$F$64/1000/1000000,4)</f>
        <v>0</v>
      </c>
      <c r="O39" s="47">
        <f>ROUND($L39*efs!$F$20*efs!$F$66/1000/1000000,4)</f>
        <v>0</v>
      </c>
      <c r="P39" s="47">
        <f>ROUND($L39*efs!$F$20*(efs!$F$65+efs!$F$67)/1000/1000000,4)</f>
        <v>0</v>
      </c>
      <c r="Q39" s="127">
        <f>ROUND(L39*efs!$C$70*efs!$H$58/1000000,2)</f>
        <v>0</v>
      </c>
      <c r="R39" s="86">
        <f t="shared" si="9"/>
        <v>0</v>
      </c>
      <c r="S39" s="127">
        <f>ROUND(M39*efs!$E$32+Q39,2)</f>
        <v>0</v>
      </c>
      <c r="T39" s="86">
        <f>ROUND($L39*efs!$C$70*efs!F$58/1000000+$M39*efs!C$32,2)</f>
        <v>0</v>
      </c>
      <c r="U39" s="86">
        <f>ROUND($L39*efs!$C$70*efs!G$58/1000000+$M39*efs!D$32,2)</f>
        <v>0</v>
      </c>
      <c r="V39" s="33">
        <f t="shared" si="3"/>
        <v>0</v>
      </c>
    </row>
    <row r="40">
      <c r="A40" s="72" t="s">
        <v>231</v>
      </c>
      <c r="B40" s="26" t="s">
        <v>174</v>
      </c>
      <c r="C40" s="26" t="s">
        <v>548</v>
      </c>
      <c r="D40" s="212">
        <f>SUMIFS(og_stats!I$2:I$463,og_stats!A$2:A$463,A40,og_stats!C$2:C$463,"apd")</f>
        <v>2</v>
      </c>
      <c r="E40" s="85">
        <f>ROUND(D40*SUMIF(dec!$A$53:$A$103,A40,dec!$D$53:$D$103),0)</f>
        <v>967108</v>
      </c>
      <c r="F40" s="47">
        <f>ROUND(E40*efs!$F$20*efs!$D$64/1000/1000000,4)</f>
        <v>0.0001</v>
      </c>
      <c r="G40" s="47">
        <f>ROUND($E40*efs!$F$20*efs!$F$64/1000/1000000,4)</f>
        <v>0.006</v>
      </c>
      <c r="H40" s="47">
        <f>ROUND($E40*efs!$F$20*efs!$F$66/1000/1000000,2)</f>
        <v>0</v>
      </c>
      <c r="I40" s="47">
        <f>ROUND($E40*efs!$F$20*(efs!$F$65+efs!$F$67)/1000/1000000,2)</f>
        <v>0.01</v>
      </c>
      <c r="J40" s="127">
        <f>ROUND(E40*efs!$C$70*efs!$H$58/1000000,2)</f>
        <v>0.05</v>
      </c>
      <c r="K40" s="213">
        <f t="shared" si="8"/>
        <v>0.07</v>
      </c>
      <c r="L40" s="85">
        <f>ROUND(D40*SUMIF(dec!$A$53:$A$103,A40,dec!$L$53:$L$103),0)</f>
        <v>5063400</v>
      </c>
      <c r="M40" s="47">
        <f>ROUND(L40*efs!$F$20*efs!$D$64/1000/1000000,4)</f>
        <v>0.0004</v>
      </c>
      <c r="N40" s="47">
        <f>ROUND($L40*efs!$F$20*efs!$F$64/1000/1000000,4)</f>
        <v>0.0314</v>
      </c>
      <c r="O40" s="47">
        <f>ROUND($L40*efs!$F$20*efs!$F$66/1000/1000000,4)</f>
        <v>0.0102</v>
      </c>
      <c r="P40" s="47">
        <f>ROUND($L40*efs!$F$20*(efs!$F$65+efs!$F$67)/1000/1000000,4)</f>
        <v>0.0675</v>
      </c>
      <c r="Q40" s="127">
        <f>ROUND(L40*efs!$C$70*efs!$H$58/1000000,2)</f>
        <v>0.27</v>
      </c>
      <c r="R40" s="86">
        <f t="shared" si="9"/>
        <v>0.38</v>
      </c>
      <c r="S40" s="127">
        <f>ROUND(M40*efs!$E$32+Q40,2)</f>
        <v>0.28</v>
      </c>
      <c r="T40" s="86">
        <f>ROUND($L40*efs!$C$70*efs!F$58/1000000+$M40*efs!C$32,2)</f>
        <v>0.31</v>
      </c>
      <c r="U40" s="86">
        <f>ROUND($L40*efs!$C$70*efs!G$58/1000000+$M40*efs!D$32,2)</f>
        <v>0.28</v>
      </c>
      <c r="V40" s="33">
        <f t="shared" si="3"/>
        <v>0.00000007504838646</v>
      </c>
    </row>
    <row r="41">
      <c r="A41" s="72" t="s">
        <v>300</v>
      </c>
      <c r="B41" s="26" t="s">
        <v>174</v>
      </c>
      <c r="C41" s="26" t="s">
        <v>300</v>
      </c>
      <c r="D41" s="212">
        <f>SUMIFS(og_stats!I$2:I$463,og_stats!A$2:A$463,A41,og_stats!C$2:C$463,"apd")</f>
        <v>246</v>
      </c>
      <c r="E41" s="85">
        <f>ROUND(D41*SUMIF(dec!$A$53:$A$103,A41,dec!$D$53:$D$103),0)</f>
        <v>18944507</v>
      </c>
      <c r="F41" s="47">
        <f>ROUND(E41*efs!$F$20*efs!$D$64/1000/1000000,4)</f>
        <v>0.0016</v>
      </c>
      <c r="G41" s="47">
        <f>ROUND($E41*efs!$F$20*efs!$F$64/1000/1000000,4)</f>
        <v>0.1175</v>
      </c>
      <c r="H41" s="47">
        <f>ROUND($E41*efs!$F$20*efs!$F$66/1000/1000000,2)</f>
        <v>0.04</v>
      </c>
      <c r="I41" s="47">
        <f>ROUND($E41*efs!$F$20*(efs!$F$65+efs!$F$67)/1000/1000000,2)</f>
        <v>0.25</v>
      </c>
      <c r="J41" s="127">
        <f>ROUND(E41*efs!$C$70*efs!$H$58/1000000,2)</f>
        <v>1.02</v>
      </c>
      <c r="K41" s="213">
        <f t="shared" si="8"/>
        <v>1.43</v>
      </c>
      <c r="L41" s="85">
        <f>ROUND(D41*SUMIF(dec!$A$53:$A$103,A41,dec!$L$53:$L$103),0)</f>
        <v>81263510</v>
      </c>
      <c r="M41" s="47">
        <f>ROUND(L41*efs!$F$20*efs!$D$64/1000/1000000,4)</f>
        <v>0.007</v>
      </c>
      <c r="N41" s="47">
        <f>ROUND($L41*efs!$F$20*efs!$F$64/1000/1000000,4)</f>
        <v>0.5042</v>
      </c>
      <c r="O41" s="47">
        <f>ROUND($L41*efs!$F$20*efs!$F$66/1000/1000000,4)</f>
        <v>0.1631</v>
      </c>
      <c r="P41" s="47">
        <f>ROUND($L41*efs!$F$20*(efs!$F$65+efs!$F$67)/1000/1000000,4)</f>
        <v>1.0832</v>
      </c>
      <c r="Q41" s="127">
        <f>ROUND(L41*efs!$C$70*efs!$H$58/1000000,2)</f>
        <v>4.37</v>
      </c>
      <c r="R41" s="86">
        <f t="shared" si="9"/>
        <v>6.12</v>
      </c>
      <c r="S41" s="127">
        <f>ROUND(M41*efs!$E$32+Q41,2)</f>
        <v>4.62</v>
      </c>
      <c r="T41" s="86">
        <f>ROUND($L41*efs!$C$70*efs!F$58/1000000+$M41*efs!C$32,2)</f>
        <v>4.97</v>
      </c>
      <c r="U41" s="86">
        <f>ROUND($L41*efs!$C$70*efs!G$58/1000000+$M41*efs!D$32,2)</f>
        <v>4.57</v>
      </c>
      <c r="V41" s="33">
        <f t="shared" si="3"/>
        <v>0.00000007531055452</v>
      </c>
    </row>
    <row r="42">
      <c r="A42" s="72" t="s">
        <v>204</v>
      </c>
      <c r="B42" s="26" t="s">
        <v>174</v>
      </c>
      <c r="C42" s="26" t="s">
        <v>204</v>
      </c>
      <c r="D42" s="212">
        <f>SUMIFS(og_stats!I$2:I$463,og_stats!A$2:A$463,A42,og_stats!C$2:C$463,"apd")</f>
        <v>221</v>
      </c>
      <c r="E42" s="85">
        <f>ROUND(D42*SUMIF(dec!$A$53:$A$103,A42,dec!$D$53:$D$103),0)</f>
        <v>83937900</v>
      </c>
      <c r="F42" s="47">
        <f>ROUND(E42*efs!$F$20*efs!$D$64/1000/1000000,4)</f>
        <v>0.0073</v>
      </c>
      <c r="G42" s="47">
        <f>ROUND($E42*efs!$F$20*efs!$F$64/1000/1000000,4)</f>
        <v>0.5208</v>
      </c>
      <c r="H42" s="47">
        <f>ROUND($E42*efs!$F$20*efs!$F$66/1000/1000000,2)</f>
        <v>0.17</v>
      </c>
      <c r="I42" s="47">
        <f>ROUND($E42*efs!$F$20*(efs!$F$65+efs!$F$67)/1000/1000000,2)</f>
        <v>1.12</v>
      </c>
      <c r="J42" s="127">
        <f>ROUND(E42*efs!$C$70*efs!$H$58/1000000,2)</f>
        <v>4.52</v>
      </c>
      <c r="K42" s="213">
        <f t="shared" si="8"/>
        <v>6.33</v>
      </c>
      <c r="L42" s="85">
        <f>ROUND(D42*SUMIF(dec!$A$53:$A$103,A42,dec!$L$53:$L$103),0)</f>
        <v>147531116</v>
      </c>
      <c r="M42" s="47">
        <f>ROUND(L42*efs!$F$20*efs!$D$64/1000/1000000,4)</f>
        <v>0.0128</v>
      </c>
      <c r="N42" s="47">
        <f>ROUND($L42*efs!$F$20*efs!$F$64/1000/1000000,4)</f>
        <v>0.9154</v>
      </c>
      <c r="O42" s="47">
        <f>ROUND($L42*efs!$F$20*efs!$F$66/1000/1000000,4)</f>
        <v>0.2961</v>
      </c>
      <c r="P42" s="47">
        <f>ROUND($L42*efs!$F$20*(efs!$F$65+efs!$F$67)/1000/1000000,4)</f>
        <v>1.9666</v>
      </c>
      <c r="Q42" s="127">
        <f>ROUND(L42*efs!$C$70*efs!$H$58/1000000,2)</f>
        <v>7.94</v>
      </c>
      <c r="R42" s="86">
        <f t="shared" si="9"/>
        <v>11.12</v>
      </c>
      <c r="S42" s="127">
        <f>ROUND(M42*efs!$E$32+Q42,2)</f>
        <v>8.4</v>
      </c>
      <c r="T42" s="86">
        <f>ROUND($L42*efs!$C$70*efs!F$58/1000000+$M42*efs!C$32,2)</f>
        <v>9.02</v>
      </c>
      <c r="U42" s="86">
        <f>ROUND($L42*efs!$C$70*efs!G$58/1000000+$M42*efs!D$32,2)</f>
        <v>8.3</v>
      </c>
      <c r="V42" s="33">
        <f t="shared" si="3"/>
        <v>0.00000007537392993</v>
      </c>
    </row>
    <row r="43">
      <c r="A43" s="72" t="s">
        <v>553</v>
      </c>
      <c r="B43" s="26" t="s">
        <v>174</v>
      </c>
      <c r="C43" s="26" t="s">
        <v>548</v>
      </c>
      <c r="D43" s="212">
        <f>SUMIFS(og_stats!I$2:I$463,og_stats!A$2:A$463,A43,og_stats!C$2:C$463,"apd")</f>
        <v>0</v>
      </c>
      <c r="E43" s="85">
        <f>ROUND(D43*SUMIF(dec!$A$53:$A$103,A43,dec!$D$53:$D$103),0)</f>
        <v>0</v>
      </c>
      <c r="F43" s="47">
        <f>ROUND(E43*efs!$F$20*efs!$D$64/1000/1000000,4)</f>
        <v>0</v>
      </c>
      <c r="G43" s="47">
        <f>ROUND($E43*efs!$F$20*efs!$F$64/1000/1000000,4)</f>
        <v>0</v>
      </c>
      <c r="H43" s="47">
        <f>ROUND($E43*efs!$F$20*efs!$F$66/1000/1000000,2)</f>
        <v>0</v>
      </c>
      <c r="I43" s="47">
        <f>ROUND($E43*efs!$F$20*(efs!$F$65+efs!$F$67)/1000/1000000,2)</f>
        <v>0</v>
      </c>
      <c r="J43" s="127">
        <f>ROUND(E43*efs!$C$70*efs!$H$58/1000000,2)</f>
        <v>0</v>
      </c>
      <c r="K43" s="213">
        <f t="shared" si="8"/>
        <v>0</v>
      </c>
      <c r="L43" s="85">
        <f>ROUND(D43*SUMIF(dec!$A$53:$A$103,A43,dec!$L$53:$L$103),0)</f>
        <v>0</v>
      </c>
      <c r="M43" s="47">
        <f>ROUND(L43*efs!$F$20*efs!$D$64/1000/1000000,4)</f>
        <v>0</v>
      </c>
      <c r="N43" s="47">
        <f>ROUND($L43*efs!$F$20*efs!$F$64/1000/1000000,4)</f>
        <v>0</v>
      </c>
      <c r="O43" s="47">
        <f>ROUND($L43*efs!$F$20*efs!$F$66/1000/1000000,4)</f>
        <v>0</v>
      </c>
      <c r="P43" s="47">
        <f>ROUND($L43*efs!$F$20*(efs!$F$65+efs!$F$67)/1000/1000000,4)</f>
        <v>0</v>
      </c>
      <c r="Q43" s="127">
        <f>ROUND(L43*efs!$C$70*efs!$H$58/1000000,2)</f>
        <v>0</v>
      </c>
      <c r="R43" s="86">
        <f t="shared" si="9"/>
        <v>0</v>
      </c>
      <c r="S43" s="127">
        <f>ROUND(M43*efs!$E$32+Q43,2)</f>
        <v>0</v>
      </c>
      <c r="T43" s="86">
        <f>ROUND($L43*efs!$C$70*efs!F$58/1000000+$M43*efs!C$32,2)</f>
        <v>0</v>
      </c>
      <c r="U43" s="86">
        <f>ROUND($L43*efs!$C$70*efs!G$58/1000000+$M43*efs!D$32,2)</f>
        <v>0</v>
      </c>
      <c r="V43" s="33">
        <f t="shared" si="3"/>
        <v>0</v>
      </c>
    </row>
    <row r="44">
      <c r="A44" s="72" t="s">
        <v>363</v>
      </c>
      <c r="B44" s="26" t="s">
        <v>174</v>
      </c>
      <c r="C44" s="26" t="s">
        <v>548</v>
      </c>
      <c r="D44" s="212">
        <f>SUMIFS(og_stats!I$2:I$463,og_stats!A$2:A$463,A44,og_stats!C$2:C$463,"apd")</f>
        <v>0</v>
      </c>
      <c r="E44" s="85">
        <f>ROUND(D44*SUMIF(dec!$A$53:$A$103,A44,dec!$D$53:$D$103),0)</f>
        <v>0</v>
      </c>
      <c r="F44" s="47">
        <f>ROUND(E44*efs!$F$20*efs!$D$64/1000/1000000,4)</f>
        <v>0</v>
      </c>
      <c r="G44" s="47">
        <f>ROUND($E44*efs!$F$20*efs!$F$64/1000/1000000,4)</f>
        <v>0</v>
      </c>
      <c r="H44" s="47">
        <f>ROUND($E44*efs!$F$20*efs!$F$66/1000/1000000,2)</f>
        <v>0</v>
      </c>
      <c r="I44" s="47">
        <f>ROUND($E44*efs!$F$20*(efs!$F$65+efs!$F$67)/1000/1000000,2)</f>
        <v>0</v>
      </c>
      <c r="J44" s="127">
        <f>ROUND(E44*efs!$C$70*efs!$H$58/1000000,2)</f>
        <v>0</v>
      </c>
      <c r="K44" s="213">
        <f t="shared" si="8"/>
        <v>0</v>
      </c>
      <c r="L44" s="85">
        <f>ROUND(D44*SUMIF(dec!$A$53:$A$103,A44,dec!$L$53:$L$103),0)</f>
        <v>0</v>
      </c>
      <c r="M44" s="47">
        <f>ROUND(L44*efs!$F$20*efs!$D$64/1000/1000000,4)</f>
        <v>0</v>
      </c>
      <c r="N44" s="47">
        <f>ROUND($L44*efs!$F$20*efs!$F$64/1000/1000000,4)</f>
        <v>0</v>
      </c>
      <c r="O44" s="47">
        <f>ROUND($L44*efs!$F$20*efs!$F$66/1000/1000000,4)</f>
        <v>0</v>
      </c>
      <c r="P44" s="47">
        <f>ROUND($L44*efs!$F$20*(efs!$F$65+efs!$F$67)/1000/1000000,4)</f>
        <v>0</v>
      </c>
      <c r="Q44" s="127">
        <f>ROUND(L44*efs!$C$70*efs!$H$58/1000000,2)</f>
        <v>0</v>
      </c>
      <c r="R44" s="86">
        <f t="shared" si="9"/>
        <v>0</v>
      </c>
      <c r="S44" s="127">
        <f>ROUND(M44*efs!$E$32+Q44,2)</f>
        <v>0</v>
      </c>
      <c r="T44" s="86">
        <f>ROUND($L44*efs!$C$70*efs!F$58/1000000+$M44*efs!C$32,2)</f>
        <v>0</v>
      </c>
      <c r="U44" s="86">
        <f>ROUND($L44*efs!$C$70*efs!G$58/1000000+$M44*efs!D$32,2)</f>
        <v>0</v>
      </c>
      <c r="V44" s="33">
        <f t="shared" si="3"/>
        <v>0</v>
      </c>
    </row>
    <row r="45">
      <c r="A45" s="72" t="s">
        <v>244</v>
      </c>
      <c r="B45" s="26" t="s">
        <v>174</v>
      </c>
      <c r="C45" s="26" t="s">
        <v>548</v>
      </c>
      <c r="D45" s="212">
        <f>SUMIFS(og_stats!I$2:I$463,og_stats!A$2:A$463,A45,og_stats!C$2:C$463,"apd")</f>
        <v>0</v>
      </c>
      <c r="E45" s="85">
        <f>ROUND(D45*SUMIF(dec!$A$53:$A$103,A45,dec!$D$53:$D$103),0)</f>
        <v>0</v>
      </c>
      <c r="F45" s="47">
        <f>ROUND(E45*efs!$F$20*efs!$D$64/1000/1000000,4)</f>
        <v>0</v>
      </c>
      <c r="G45" s="47">
        <f>ROUND($E45*efs!$F$20*efs!$F$64/1000/1000000,4)</f>
        <v>0</v>
      </c>
      <c r="H45" s="47">
        <f>ROUND($E45*efs!$F$20*efs!$F$66/1000/1000000,2)</f>
        <v>0</v>
      </c>
      <c r="I45" s="47">
        <f>ROUND($E45*efs!$F$20*(efs!$F$65+efs!$F$67)/1000/1000000,2)</f>
        <v>0</v>
      </c>
      <c r="J45" s="127">
        <f>ROUND(E45*efs!$C$70*efs!$H$58/1000000,2)</f>
        <v>0</v>
      </c>
      <c r="K45" s="213">
        <f t="shared" si="8"/>
        <v>0</v>
      </c>
      <c r="L45" s="85">
        <f>ROUND(D45*SUMIF(dec!$A$53:$A$103,A45,dec!$L$53:$L$103),0)</f>
        <v>0</v>
      </c>
      <c r="M45" s="47">
        <f>ROUND(L45*efs!$F$20*efs!$D$64/1000/1000000,4)</f>
        <v>0</v>
      </c>
      <c r="N45" s="47">
        <f>ROUND($L45*efs!$F$20*efs!$F$64/1000/1000000,4)</f>
        <v>0</v>
      </c>
      <c r="O45" s="47">
        <f>ROUND($L45*efs!$F$20*efs!$F$66/1000/1000000,4)</f>
        <v>0</v>
      </c>
      <c r="P45" s="47">
        <f>ROUND($L45*efs!$F$20*(efs!$F$65+efs!$F$67)/1000/1000000,4)</f>
        <v>0</v>
      </c>
      <c r="Q45" s="127">
        <f>ROUND(L45*efs!$C$70*efs!$H$58/1000000,2)</f>
        <v>0</v>
      </c>
      <c r="R45" s="86">
        <f t="shared" si="9"/>
        <v>0</v>
      </c>
      <c r="S45" s="127">
        <f>ROUND(M45*efs!$E$32+Q45,2)</f>
        <v>0</v>
      </c>
      <c r="T45" s="86">
        <f>ROUND($L45*efs!$C$70*efs!F$58/1000000+$M45*efs!C$32,2)</f>
        <v>0</v>
      </c>
      <c r="U45" s="86">
        <f>ROUND($L45*efs!$C$70*efs!G$58/1000000+$M45*efs!D$32,2)</f>
        <v>0</v>
      </c>
      <c r="V45" s="33">
        <f t="shared" si="3"/>
        <v>0</v>
      </c>
    </row>
    <row r="46">
      <c r="A46" s="72" t="s">
        <v>557</v>
      </c>
      <c r="B46" s="26" t="s">
        <v>174</v>
      </c>
      <c r="C46" s="26" t="s">
        <v>548</v>
      </c>
      <c r="D46" s="212">
        <f>SUMIFS(og_stats!I$2:I$463,og_stats!A$2:A$463,A46,og_stats!C$2:C$463,"apd")</f>
        <v>0</v>
      </c>
      <c r="E46" s="85">
        <f>ROUND(D46*SUMIF(dec!$A$53:$A$103,A46,dec!$D$53:$D$103),0)</f>
        <v>0</v>
      </c>
      <c r="F46" s="47">
        <f>ROUND(E46*efs!$F$20*efs!$D$64/1000/1000000,4)</f>
        <v>0</v>
      </c>
      <c r="G46" s="47">
        <f>ROUND($E46*efs!$F$20*efs!$F$64/1000/1000000,4)</f>
        <v>0</v>
      </c>
      <c r="H46" s="47">
        <f>ROUND($E46*efs!$F$20*efs!$F$66/1000/1000000,2)</f>
        <v>0</v>
      </c>
      <c r="I46" s="47">
        <f>ROUND($E46*efs!$F$20*(efs!$F$65+efs!$F$67)/1000/1000000,2)</f>
        <v>0</v>
      </c>
      <c r="J46" s="127">
        <f>ROUND(E46*efs!$C$70*efs!$H$58/1000000,2)</f>
        <v>0</v>
      </c>
      <c r="K46" s="213">
        <f t="shared" si="8"/>
        <v>0</v>
      </c>
      <c r="L46" s="85">
        <f>ROUND(D46*SUMIF(dec!$A$53:$A$103,A46,dec!$L$53:$L$103),0)</f>
        <v>0</v>
      </c>
      <c r="M46" s="47">
        <f>ROUND(L46*efs!$F$20*efs!$D$64/1000/1000000,4)</f>
        <v>0</v>
      </c>
      <c r="N46" s="47">
        <f>ROUND($L46*efs!$F$20*efs!$F$64/1000/1000000,4)</f>
        <v>0</v>
      </c>
      <c r="O46" s="47">
        <f>ROUND($L46*efs!$F$20*efs!$F$66/1000/1000000,4)</f>
        <v>0</v>
      </c>
      <c r="P46" s="47">
        <f>ROUND($L46*efs!$F$20*(efs!$F$65+efs!$F$67)/1000/1000000,4)</f>
        <v>0</v>
      </c>
      <c r="Q46" s="127">
        <f>ROUND(L46*efs!$C$70*efs!$H$58/1000000,2)</f>
        <v>0</v>
      </c>
      <c r="R46" s="86">
        <f t="shared" si="9"/>
        <v>0</v>
      </c>
      <c r="S46" s="127">
        <f>ROUND(M46*efs!$E$32+Q46,2)</f>
        <v>0</v>
      </c>
      <c r="T46" s="86">
        <f>ROUND($L46*efs!$C$70*efs!F$58/1000000+$M46*efs!C$32,2)</f>
        <v>0</v>
      </c>
      <c r="U46" s="86">
        <f>ROUND($L46*efs!$C$70*efs!G$58/1000000+$M46*efs!D$32,2)</f>
        <v>0</v>
      </c>
      <c r="V46" s="33">
        <f t="shared" si="3"/>
        <v>0</v>
      </c>
    </row>
    <row r="47">
      <c r="A47" s="72" t="s">
        <v>263</v>
      </c>
      <c r="B47" s="26" t="s">
        <v>174</v>
      </c>
      <c r="C47" s="26" t="s">
        <v>206</v>
      </c>
      <c r="D47" s="212">
        <f>SUMIFS(og_stats!I$2:I$463,og_stats!A$2:A$463,A47,og_stats!C$2:C$463,"apd")</f>
        <v>0</v>
      </c>
      <c r="E47" s="85">
        <f>ROUND(D47*SUMIF(dec!$A$53:$A$103,A47,dec!$D$53:$D$103),0)</f>
        <v>0</v>
      </c>
      <c r="F47" s="47">
        <f>ROUND(E47*efs!$F$20*efs!$D$64/1000/1000000,4)</f>
        <v>0</v>
      </c>
      <c r="G47" s="47">
        <f>ROUND($E47*efs!$F$20*efs!$F$64/1000/1000000,4)</f>
        <v>0</v>
      </c>
      <c r="H47" s="47">
        <f>ROUND($E47*efs!$F$20*efs!$F$66/1000/1000000,2)</f>
        <v>0</v>
      </c>
      <c r="I47" s="47">
        <f>ROUND($E47*efs!$F$20*(efs!$F$65+efs!$F$67)/1000/1000000,2)</f>
        <v>0</v>
      </c>
      <c r="J47" s="127">
        <f>ROUND(E47*efs!$C$70*efs!$H$58/1000000,2)</f>
        <v>0</v>
      </c>
      <c r="K47" s="213">
        <f t="shared" si="8"/>
        <v>0</v>
      </c>
      <c r="L47" s="85">
        <f>ROUND(D47*SUMIF(dec!$A$53:$A$103,A47,dec!$L$53:$L$103),0)</f>
        <v>0</v>
      </c>
      <c r="M47" s="47">
        <f>ROUND(L47*efs!$F$20*efs!$D$64/1000/1000000,4)</f>
        <v>0</v>
      </c>
      <c r="N47" s="47">
        <f>ROUND($L47*efs!$F$20*efs!$F$64/1000/1000000,4)</f>
        <v>0</v>
      </c>
      <c r="O47" s="47">
        <f>ROUND($L47*efs!$F$20*efs!$F$66/1000/1000000,4)</f>
        <v>0</v>
      </c>
      <c r="P47" s="47">
        <f>ROUND($L47*efs!$F$20*(efs!$F$65+efs!$F$67)/1000/1000000,4)</f>
        <v>0</v>
      </c>
      <c r="Q47" s="127">
        <f>ROUND(L47*efs!$C$70*efs!$H$58/1000000,2)</f>
        <v>0</v>
      </c>
      <c r="R47" s="86">
        <f t="shared" si="9"/>
        <v>0</v>
      </c>
      <c r="S47" s="127">
        <f>ROUND(M47*efs!$E$32+Q47,2)</f>
        <v>0</v>
      </c>
      <c r="T47" s="86">
        <f>ROUND($L47*efs!$C$70*efs!F$58/1000000+$M47*efs!C$32,2)</f>
        <v>0</v>
      </c>
      <c r="U47" s="86">
        <f>ROUND($L47*efs!$C$70*efs!G$58/1000000+$M47*efs!D$32,2)</f>
        <v>0</v>
      </c>
      <c r="V47" s="33">
        <f t="shared" si="3"/>
        <v>0</v>
      </c>
    </row>
    <row r="48">
      <c r="A48" s="72" t="s">
        <v>217</v>
      </c>
      <c r="B48" s="26" t="s">
        <v>174</v>
      </c>
      <c r="C48" s="26" t="s">
        <v>548</v>
      </c>
      <c r="D48" s="212">
        <f>SUMIFS(og_stats!I$2:I$463,og_stats!A$2:A$463,A48,og_stats!C$2:C$463,"apd")</f>
        <v>0</v>
      </c>
      <c r="E48" s="85">
        <f>ROUND(D48*SUMIF(dec!$A$53:$A$103,A48,dec!$D$53:$D$103),0)</f>
        <v>0</v>
      </c>
      <c r="F48" s="47">
        <f>ROUND(E48*efs!$F$20*efs!$D$64/1000/1000000,4)</f>
        <v>0</v>
      </c>
      <c r="G48" s="47">
        <f>ROUND($E48*efs!$F$20*efs!$F$64/1000/1000000,4)</f>
        <v>0</v>
      </c>
      <c r="H48" s="47">
        <f>ROUND($E48*efs!$F$20*efs!$F$66/1000/1000000,2)</f>
        <v>0</v>
      </c>
      <c r="I48" s="47">
        <f>ROUND($E48*efs!$F$20*(efs!$F$65+efs!$F$67)/1000/1000000,2)</f>
        <v>0</v>
      </c>
      <c r="J48" s="127">
        <f>ROUND(E48*efs!$C$70*efs!$H$58/1000000,2)</f>
        <v>0</v>
      </c>
      <c r="K48" s="213">
        <f t="shared" si="8"/>
        <v>0</v>
      </c>
      <c r="L48" s="85">
        <f>ROUND(D48*SUMIF(dec!$A$53:$A$103,A48,dec!$L$53:$L$103),0)</f>
        <v>0</v>
      </c>
      <c r="M48" s="47">
        <f>ROUND(L48*efs!$F$20*efs!$D$64/1000/1000000,4)</f>
        <v>0</v>
      </c>
      <c r="N48" s="47">
        <f>ROUND($L48*efs!$F$20*efs!$F$64/1000/1000000,4)</f>
        <v>0</v>
      </c>
      <c r="O48" s="47">
        <f>ROUND($L48*efs!$F$20*efs!$F$66/1000/1000000,4)</f>
        <v>0</v>
      </c>
      <c r="P48" s="47">
        <f>ROUND($L48*efs!$F$20*(efs!$F$65+efs!$F$67)/1000/1000000,4)</f>
        <v>0</v>
      </c>
      <c r="Q48" s="127">
        <f>ROUND(L48*efs!$C$70*efs!$H$58/1000000,2)</f>
        <v>0</v>
      </c>
      <c r="R48" s="86">
        <f t="shared" si="9"/>
        <v>0</v>
      </c>
      <c r="S48" s="127">
        <f>ROUND(M48*efs!$E$32+Q48,2)</f>
        <v>0</v>
      </c>
      <c r="T48" s="86">
        <f>ROUND($L48*efs!$C$70*efs!F$58/1000000+$M48*efs!C$32,2)</f>
        <v>0</v>
      </c>
      <c r="U48" s="86">
        <f>ROUND($L48*efs!$C$70*efs!G$58/1000000+$M48*efs!D$32,2)</f>
        <v>0</v>
      </c>
      <c r="V48" s="33">
        <f t="shared" si="3"/>
        <v>0</v>
      </c>
    </row>
    <row r="49">
      <c r="A49" s="72" t="s">
        <v>192</v>
      </c>
      <c r="B49" s="26" t="s">
        <v>174</v>
      </c>
      <c r="C49" s="26" t="s">
        <v>548</v>
      </c>
      <c r="D49" s="212">
        <f>SUMIFS(og_stats!I$2:I$463,og_stats!A$2:A$463,A49,og_stats!C$2:C$463,"apd")</f>
        <v>5</v>
      </c>
      <c r="E49" s="85">
        <f>ROUND(D49*SUMIF(dec!$A$53:$A$103,A49,dec!$D$53:$D$103),0)</f>
        <v>11257131</v>
      </c>
      <c r="F49" s="47">
        <f>ROUND(E49*efs!$F$20*efs!$D$64/1000/1000000,4)</f>
        <v>0.001</v>
      </c>
      <c r="G49" s="47">
        <f>ROUND($E49*efs!$F$20*efs!$F$64/1000/1000000,4)</f>
        <v>0.0698</v>
      </c>
      <c r="H49" s="47">
        <f>ROUND($E49*efs!$F$20*efs!$F$66/1000/1000000,2)</f>
        <v>0.02</v>
      </c>
      <c r="I49" s="47">
        <f>ROUND($E49*efs!$F$20*(efs!$F$65+efs!$F$67)/1000/1000000,2)</f>
        <v>0.15</v>
      </c>
      <c r="J49" s="127">
        <f>ROUND(E49*efs!$C$70*efs!$H$58/1000000,2)</f>
        <v>0.61</v>
      </c>
      <c r="K49" s="213">
        <f t="shared" si="8"/>
        <v>0.85</v>
      </c>
      <c r="L49" s="85">
        <f>ROUND(D49*SUMIF(dec!$A$53:$A$103,A49,dec!$L$53:$L$103),0)</f>
        <v>36766523</v>
      </c>
      <c r="M49" s="47">
        <f>ROUND(L49*efs!$F$20*efs!$D$64/1000/1000000,4)</f>
        <v>0.0032</v>
      </c>
      <c r="N49" s="47">
        <f>ROUND($L49*efs!$F$20*efs!$F$64/1000/1000000,4)</f>
        <v>0.2281</v>
      </c>
      <c r="O49" s="47">
        <f>ROUND($L49*efs!$F$20*efs!$F$66/1000/1000000,4)</f>
        <v>0.0738</v>
      </c>
      <c r="P49" s="47">
        <f>ROUND($L49*efs!$F$20*(efs!$F$65+efs!$F$67)/1000/1000000,4)</f>
        <v>0.4901</v>
      </c>
      <c r="Q49" s="127">
        <f>ROUND(L49*efs!$C$70*efs!$H$58/1000000,2)</f>
        <v>1.98</v>
      </c>
      <c r="R49" s="86">
        <f t="shared" si="9"/>
        <v>2.77</v>
      </c>
      <c r="S49" s="127">
        <f>ROUND(M49*efs!$E$32+Q49,2)</f>
        <v>2.1</v>
      </c>
      <c r="T49" s="86">
        <f>ROUND($L49*efs!$C$70*efs!F$58/1000000+$M49*efs!C$32,2)</f>
        <v>2.25</v>
      </c>
      <c r="U49" s="86">
        <f>ROUND($L49*efs!$C$70*efs!G$58/1000000+$M49*efs!D$32,2)</f>
        <v>2.07</v>
      </c>
      <c r="V49" s="33">
        <f t="shared" si="3"/>
        <v>0.00000007534027626</v>
      </c>
    </row>
    <row r="50">
      <c r="A50" s="72" t="s">
        <v>560</v>
      </c>
      <c r="B50" s="26" t="s">
        <v>174</v>
      </c>
      <c r="C50" s="26" t="s">
        <v>548</v>
      </c>
      <c r="D50" s="212">
        <f>SUMIFS(og_stats!I$2:I$463,og_stats!A$2:A$463,A50,og_stats!C$2:C$463,"apd")</f>
        <v>0</v>
      </c>
      <c r="E50" s="85">
        <f>ROUND(D50*SUMIF(dec!$A$53:$A$103,A50,dec!$D$53:$D$103),0)</f>
        <v>0</v>
      </c>
      <c r="F50" s="47">
        <f>ROUND(E50*efs!$F$20*efs!$D$64/1000/1000000,4)</f>
        <v>0</v>
      </c>
      <c r="G50" s="47">
        <f>ROUND($E50*efs!$F$20*efs!$F$64/1000/1000000,4)</f>
        <v>0</v>
      </c>
      <c r="H50" s="47">
        <f>ROUND($E50*efs!$F$20*efs!$F$66/1000/1000000,2)</f>
        <v>0</v>
      </c>
      <c r="I50" s="47">
        <f>ROUND($E50*efs!$F$20*(efs!$F$65+efs!$F$67)/1000/1000000,2)</f>
        <v>0</v>
      </c>
      <c r="J50" s="127">
        <f>ROUND(E50*efs!$C$70*efs!$H$58/1000000,2)</f>
        <v>0</v>
      </c>
      <c r="K50" s="213">
        <f t="shared" si="8"/>
        <v>0</v>
      </c>
      <c r="L50" s="85">
        <f>ROUND(D50*SUMIF(dec!$A$53:$A$103,A50,dec!$L$53:$L$103),0)</f>
        <v>0</v>
      </c>
      <c r="M50" s="47">
        <f>ROUND(L50*efs!$F$20*efs!$D$64/1000/1000000,4)</f>
        <v>0</v>
      </c>
      <c r="N50" s="47">
        <f>ROUND($L50*efs!$F$20*efs!$F$64/1000/1000000,4)</f>
        <v>0</v>
      </c>
      <c r="O50" s="47">
        <f>ROUND($L50*efs!$F$20*efs!$F$66/1000/1000000,4)</f>
        <v>0</v>
      </c>
      <c r="P50" s="47">
        <f>ROUND($L50*efs!$F$20*(efs!$F$65+efs!$F$67)/1000/1000000,4)</f>
        <v>0</v>
      </c>
      <c r="Q50" s="127">
        <f>ROUND(L50*efs!$C$70*efs!$H$58/1000000,2)</f>
        <v>0</v>
      </c>
      <c r="R50" s="86">
        <f t="shared" si="9"/>
        <v>0</v>
      </c>
      <c r="S50" s="127">
        <f>ROUND(M50*efs!$E$32+Q50,2)</f>
        <v>0</v>
      </c>
      <c r="T50" s="86">
        <f>ROUND($L50*efs!$C$70*efs!F$58/1000000+$M50*efs!C$32,2)</f>
        <v>0</v>
      </c>
      <c r="U50" s="86">
        <f>ROUND($L50*efs!$C$70*efs!G$58/1000000+$M50*efs!D$32,2)</f>
        <v>0</v>
      </c>
      <c r="V50" s="33">
        <f t="shared" si="3"/>
        <v>0</v>
      </c>
    </row>
    <row r="51">
      <c r="A51" s="72" t="s">
        <v>202</v>
      </c>
      <c r="B51" s="26" t="s">
        <v>174</v>
      </c>
      <c r="C51" s="26" t="s">
        <v>548</v>
      </c>
      <c r="D51" s="212">
        <f>SUMIFS(og_stats!I$2:I$463,og_stats!A$2:A$463,A51,og_stats!C$2:C$463,"apd")</f>
        <v>0</v>
      </c>
      <c r="E51" s="85">
        <f>ROUND(D51*SUMIF(dec!$A$53:$A$103,A51,dec!$D$53:$D$103),0)</f>
        <v>0</v>
      </c>
      <c r="F51" s="47">
        <f>ROUND(E51*efs!$F$20*efs!$D$64/1000/1000000,4)</f>
        <v>0</v>
      </c>
      <c r="G51" s="47">
        <f>ROUND($E51*efs!$F$20*efs!$F$64/1000/1000000,4)</f>
        <v>0</v>
      </c>
      <c r="H51" s="47">
        <f>ROUND($E51*efs!$F$20*efs!$F$66/1000/1000000,2)</f>
        <v>0</v>
      </c>
      <c r="I51" s="47">
        <f>ROUND($E51*efs!$F$20*(efs!$F$65+efs!$F$67)/1000/1000000,2)</f>
        <v>0</v>
      </c>
      <c r="J51" s="127">
        <f>ROUND(E51*efs!$C$70*efs!$H$58/1000000,2)</f>
        <v>0</v>
      </c>
      <c r="K51" s="213">
        <f t="shared" si="8"/>
        <v>0</v>
      </c>
      <c r="L51" s="85">
        <f>ROUND(D51*SUMIF(dec!$A$53:$A$103,A51,dec!$L$53:$L$103),0)</f>
        <v>0</v>
      </c>
      <c r="M51" s="47">
        <f>ROUND(L51*efs!$F$20*efs!$D$64/1000/1000000,4)</f>
        <v>0</v>
      </c>
      <c r="N51" s="47">
        <f>ROUND($L51*efs!$F$20*efs!$F$64/1000/1000000,4)</f>
        <v>0</v>
      </c>
      <c r="O51" s="47">
        <f>ROUND($L51*efs!$F$20*efs!$F$66/1000/1000000,4)</f>
        <v>0</v>
      </c>
      <c r="P51" s="47">
        <f>ROUND($L51*efs!$F$20*(efs!$F$65+efs!$F$67)/1000/1000000,4)</f>
        <v>0</v>
      </c>
      <c r="Q51" s="127">
        <f>ROUND(L51*efs!$C$70*efs!$H$58/1000000,2)</f>
        <v>0</v>
      </c>
      <c r="R51" s="86">
        <f t="shared" si="9"/>
        <v>0</v>
      </c>
      <c r="S51" s="127">
        <f>ROUND(M51*efs!$E$32+Q51,2)</f>
        <v>0</v>
      </c>
      <c r="T51" s="86">
        <f>ROUND($L51*efs!$C$70*efs!F$58/1000000+$M51*efs!C$32,2)</f>
        <v>0</v>
      </c>
      <c r="U51" s="86">
        <f>ROUND($L51*efs!$C$70*efs!G$58/1000000+$M51*efs!D$32,2)</f>
        <v>0</v>
      </c>
      <c r="V51" s="33">
        <f t="shared" si="3"/>
        <v>0</v>
      </c>
    </row>
    <row r="52">
      <c r="A52" s="72" t="s">
        <v>214</v>
      </c>
      <c r="B52" s="26" t="s">
        <v>174</v>
      </c>
      <c r="C52" s="26" t="s">
        <v>548</v>
      </c>
      <c r="D52" s="212">
        <f>SUMIFS(og_stats!I$2:I$463,og_stats!A$2:A$463,A52,og_stats!C$2:C$463,"apd")</f>
        <v>2</v>
      </c>
      <c r="E52" s="85">
        <f>ROUND(D52*SUMIF(dec!$A$53:$A$103,A52,dec!$D$53:$D$103),0)</f>
        <v>226955</v>
      </c>
      <c r="F52" s="47">
        <f>ROUND(E52*efs!$F$20*efs!$D$64/1000/1000000,4)</f>
        <v>0</v>
      </c>
      <c r="G52" s="47">
        <f>ROUND($E52*efs!$F$20*efs!$F$64/1000/1000000,4)</f>
        <v>0.0014</v>
      </c>
      <c r="H52" s="47">
        <f>ROUND($E52*efs!$F$20*efs!$F$66/1000/1000000,2)</f>
        <v>0</v>
      </c>
      <c r="I52" s="47">
        <f>ROUND($E52*efs!$F$20*(efs!$F$65+efs!$F$67)/1000/1000000,2)</f>
        <v>0</v>
      </c>
      <c r="J52" s="127">
        <f>ROUND(E52*efs!$C$70*efs!$H$58/1000000,2)</f>
        <v>0.01</v>
      </c>
      <c r="K52" s="213">
        <f t="shared" si="8"/>
        <v>0.01</v>
      </c>
      <c r="L52" s="85">
        <f>ROUND(D52*SUMIF(dec!$A$53:$A$103,A52,dec!$L$53:$L$103),0)</f>
        <v>1626416</v>
      </c>
      <c r="M52" s="47">
        <f>ROUND(L52*efs!$F$20*efs!$D$64/1000/1000000,4)</f>
        <v>0.0001</v>
      </c>
      <c r="N52" s="47">
        <f>ROUND($L52*efs!$F$20*efs!$F$64/1000/1000000,4)</f>
        <v>0.0101</v>
      </c>
      <c r="O52" s="47">
        <f>ROUND($L52*efs!$F$20*efs!$F$66/1000/1000000,4)</f>
        <v>0.0033</v>
      </c>
      <c r="P52" s="47">
        <f>ROUND($L52*efs!$F$20*(efs!$F$65+efs!$F$67)/1000/1000000,4)</f>
        <v>0.0217</v>
      </c>
      <c r="Q52" s="127">
        <f>ROUND(L52*efs!$C$70*efs!$H$58/1000000,2)</f>
        <v>0.09</v>
      </c>
      <c r="R52" s="86">
        <f t="shared" si="9"/>
        <v>0.13</v>
      </c>
      <c r="S52" s="127">
        <f>ROUND(M52*efs!$E$32+Q52,2)</f>
        <v>0.09</v>
      </c>
      <c r="T52" s="86">
        <f>ROUND($L52*efs!$C$70*efs!F$58/1000000+$M52*efs!C$32,2)</f>
        <v>0.1</v>
      </c>
      <c r="U52" s="86">
        <f>ROUND($L52*efs!$C$70*efs!G$58/1000000+$M52*efs!D$32,2)</f>
        <v>0.09</v>
      </c>
      <c r="V52" s="33">
        <f t="shared" si="3"/>
        <v>0.00000007993034992</v>
      </c>
    </row>
    <row r="53">
      <c r="A53" s="72" t="s">
        <v>250</v>
      </c>
      <c r="B53" s="26" t="s">
        <v>174</v>
      </c>
      <c r="C53" s="26" t="s">
        <v>250</v>
      </c>
      <c r="D53" s="212">
        <f>SUMIFS(og_stats!I$2:I$463,og_stats!A$2:A$463,A53,og_stats!C$2:C$463,"apd")</f>
        <v>10</v>
      </c>
      <c r="E53" s="85">
        <f>ROUND(D53*SUMIF(dec!$A$53:$A$103,A53,dec!$D$53:$D$103),0)</f>
        <v>462579</v>
      </c>
      <c r="F53" s="47">
        <f>ROUND(E53*efs!$F$20*efs!$D$64/1000/1000000,4)</f>
        <v>0</v>
      </c>
      <c r="G53" s="47">
        <f>ROUND($E53*efs!$F$20*efs!$F$64/1000/1000000,4)</f>
        <v>0.0029</v>
      </c>
      <c r="H53" s="47">
        <f>ROUND($E53*efs!$F$20*efs!$F$66/1000/1000000,2)</f>
        <v>0</v>
      </c>
      <c r="I53" s="47">
        <f>ROUND($E53*efs!$F$20*(efs!$F$65+efs!$F$67)/1000/1000000,2)</f>
        <v>0.01</v>
      </c>
      <c r="J53" s="127">
        <f>ROUND(E53*efs!$C$70*efs!$H$58/1000000,2)</f>
        <v>0.02</v>
      </c>
      <c r="K53" s="213">
        <f t="shared" si="8"/>
        <v>0.03</v>
      </c>
      <c r="L53" s="85">
        <f>ROUND(D53*SUMIF(dec!$A$53:$A$103,A53,dec!$L$53:$L$103),0)</f>
        <v>2600092</v>
      </c>
      <c r="M53" s="47">
        <f>ROUND(L53*efs!$F$20*efs!$D$64/1000/1000000,4)</f>
        <v>0.0002</v>
      </c>
      <c r="N53" s="47">
        <f>ROUND($L53*efs!$F$20*efs!$F$64/1000/1000000,4)</f>
        <v>0.0161</v>
      </c>
      <c r="O53" s="47">
        <f>ROUND($L53*efs!$F$20*efs!$F$66/1000/1000000,4)</f>
        <v>0.0052</v>
      </c>
      <c r="P53" s="47">
        <f>ROUND($L53*efs!$F$20*(efs!$F$65+efs!$F$67)/1000/1000000,4)</f>
        <v>0.0347</v>
      </c>
      <c r="Q53" s="127">
        <f>ROUND(L53*efs!$C$70*efs!$H$58/1000000,2)</f>
        <v>0.14</v>
      </c>
      <c r="R53" s="86">
        <f t="shared" si="9"/>
        <v>0.2</v>
      </c>
      <c r="S53" s="127">
        <f>ROUND(M53*efs!$E$32+Q53,2)</f>
        <v>0.15</v>
      </c>
      <c r="T53" s="86">
        <f>ROUND($L53*efs!$C$70*efs!F$58/1000000+$M53*efs!C$32,2)</f>
        <v>0.16</v>
      </c>
      <c r="U53" s="86">
        <f>ROUND($L53*efs!$C$70*efs!G$58/1000000+$M53*efs!D$32,2)</f>
        <v>0.15</v>
      </c>
      <c r="V53" s="33">
        <f t="shared" si="3"/>
        <v>0.00000007692035513</v>
      </c>
    </row>
    <row r="54">
      <c r="A54" s="72" t="s">
        <v>222</v>
      </c>
      <c r="B54" s="26" t="s">
        <v>174</v>
      </c>
      <c r="C54" s="26" t="s">
        <v>548</v>
      </c>
      <c r="D54" s="212">
        <f>SUMIFS(og_stats!I$2:I$463,og_stats!A$2:A$463,A54,og_stats!C$2:C$463,"apd")</f>
        <v>0</v>
      </c>
      <c r="E54" s="85">
        <f>ROUND(D54*SUMIF(dec!$A$53:$A$103,A54,dec!$D$53:$D$103),0)</f>
        <v>0</v>
      </c>
      <c r="F54" s="47">
        <f>ROUND(E54*efs!$F$20*efs!$D$64/1000/1000000,4)</f>
        <v>0</v>
      </c>
      <c r="G54" s="47">
        <f>ROUND($E54*efs!$F$20*efs!$F$64/1000/1000000,4)</f>
        <v>0</v>
      </c>
      <c r="H54" s="47">
        <f>ROUND($E54*efs!$F$20*efs!$F$66/1000/1000000,2)</f>
        <v>0</v>
      </c>
      <c r="I54" s="47">
        <f>ROUND($E54*efs!$F$20*(efs!$F$65+efs!$F$67)/1000/1000000,2)</f>
        <v>0</v>
      </c>
      <c r="J54" s="127">
        <f>ROUND(E54*efs!$C$70*efs!$H$58/1000000,2)</f>
        <v>0</v>
      </c>
      <c r="K54" s="213">
        <f t="shared" si="8"/>
        <v>0</v>
      </c>
      <c r="L54" s="85">
        <f>ROUND(D54*SUMIF(dec!$A$53:$A$103,A54,dec!$L$53:$L$103),0)</f>
        <v>0</v>
      </c>
      <c r="M54" s="47">
        <f>ROUND(L54*efs!$F$20*efs!$D$64/1000/1000000,4)</f>
        <v>0</v>
      </c>
      <c r="N54" s="47">
        <f>ROUND($L54*efs!$F$20*efs!$F$64/1000/1000000,4)</f>
        <v>0</v>
      </c>
      <c r="O54" s="47">
        <f>ROUND($L54*efs!$F$20*efs!$F$66/1000/1000000,4)</f>
        <v>0</v>
      </c>
      <c r="P54" s="47">
        <f>ROUND($L54*efs!$F$20*(efs!$F$65+efs!$F$67)/1000/1000000,4)</f>
        <v>0</v>
      </c>
      <c r="Q54" s="127">
        <f>ROUND(L54*efs!$C$70*efs!$H$58/1000000,2)</f>
        <v>0</v>
      </c>
      <c r="R54" s="86">
        <f t="shared" si="9"/>
        <v>0</v>
      </c>
      <c r="S54" s="127">
        <f>ROUND(M54*efs!$E$32+Q54,2)</f>
        <v>0</v>
      </c>
      <c r="T54" s="86">
        <f>ROUND($L54*efs!$C$70*efs!F$58/1000000+$M54*efs!C$32,2)</f>
        <v>0</v>
      </c>
      <c r="U54" s="86">
        <f>ROUND($L54*efs!$C$70*efs!G$58/1000000+$M54*efs!D$32,2)</f>
        <v>0</v>
      </c>
      <c r="V54" s="33">
        <f t="shared" si="3"/>
        <v>0</v>
      </c>
    </row>
    <row r="55">
      <c r="A55" s="72" t="s">
        <v>286</v>
      </c>
      <c r="B55" s="26" t="s">
        <v>174</v>
      </c>
      <c r="C55" s="26" t="s">
        <v>548</v>
      </c>
      <c r="D55" s="212">
        <f>SUMIFS(og_stats!I$2:I$463,og_stats!A$2:A$463,A55,og_stats!C$2:C$463,"apd")</f>
        <v>4</v>
      </c>
      <c r="E55" s="85">
        <f>ROUND(D55*SUMIF(dec!$A$53:$A$103,A55,dec!$D$53:$D$103),0)</f>
        <v>308041</v>
      </c>
      <c r="F55" s="47">
        <f>ROUND(E55*efs!$F$20*efs!$D$64/1000/1000000,4)</f>
        <v>0</v>
      </c>
      <c r="G55" s="47">
        <f>ROUND($E55*efs!$F$20*efs!$F$64/1000/1000000,4)</f>
        <v>0.0019</v>
      </c>
      <c r="H55" s="47">
        <f>ROUND($E55*efs!$F$20*efs!$F$66/1000/1000000,2)</f>
        <v>0</v>
      </c>
      <c r="I55" s="47">
        <f>ROUND($E55*efs!$F$20*(efs!$F$65+efs!$F$67)/1000/1000000,2)</f>
        <v>0</v>
      </c>
      <c r="J55" s="127">
        <f>ROUND(E55*efs!$C$70*efs!$H$58/1000000,2)</f>
        <v>0.02</v>
      </c>
      <c r="K55" s="213">
        <f t="shared" si="8"/>
        <v>0.02</v>
      </c>
      <c r="L55" s="85">
        <f>ROUND(D55*SUMIF(dec!$A$53:$A$103,A55,dec!$L$53:$L$103),0)</f>
        <v>1321358</v>
      </c>
      <c r="M55" s="47">
        <f>ROUND(L55*efs!$F$20*efs!$D$64/1000/1000000,4)</f>
        <v>0.0001</v>
      </c>
      <c r="N55" s="47">
        <f>ROUND($L55*efs!$F$20*efs!$F$64/1000/1000000,4)</f>
        <v>0.0082</v>
      </c>
      <c r="O55" s="47">
        <f>ROUND($L55*efs!$F$20*efs!$F$66/1000/1000000,4)</f>
        <v>0.0027</v>
      </c>
      <c r="P55" s="47">
        <f>ROUND($L55*efs!$F$20*(efs!$F$65+efs!$F$67)/1000/1000000,4)</f>
        <v>0.0176</v>
      </c>
      <c r="Q55" s="127">
        <f>ROUND(L55*efs!$C$70*efs!$H$58/1000000,2)</f>
        <v>0.07</v>
      </c>
      <c r="R55" s="86">
        <f t="shared" si="9"/>
        <v>0.1</v>
      </c>
      <c r="S55" s="127">
        <f>ROUND(M55*efs!$E$32+Q55,2)</f>
        <v>0.07</v>
      </c>
      <c r="T55" s="86">
        <f>ROUND($L55*efs!$C$70*efs!F$58/1000000+$M55*efs!C$32,2)</f>
        <v>0.08</v>
      </c>
      <c r="U55" s="86">
        <f>ROUND($L55*efs!$C$70*efs!G$58/1000000+$M55*efs!D$32,2)</f>
        <v>0.07</v>
      </c>
      <c r="V55" s="33">
        <f t="shared" si="3"/>
        <v>0.00000007567971738</v>
      </c>
    </row>
    <row r="56">
      <c r="A56" s="72" t="s">
        <v>206</v>
      </c>
      <c r="B56" s="26" t="s">
        <v>174</v>
      </c>
      <c r="C56" s="26" t="s">
        <v>206</v>
      </c>
      <c r="D56" s="212">
        <f>SUMIFS(og_stats!I$2:I$463,og_stats!A$2:A$463,A56,og_stats!C$2:C$463,"apd")</f>
        <v>2324</v>
      </c>
      <c r="E56" s="85">
        <f>ROUND(D56*SUMIF(dec!$A$53:$A$103,A56,dec!$D$53:$D$103),0)</f>
        <v>672095453</v>
      </c>
      <c r="F56" s="47">
        <f>ROUND(E56*efs!$F$20*efs!$D$64/1000/1000000,4)</f>
        <v>0.0582</v>
      </c>
      <c r="G56" s="47">
        <f>ROUND($E56*efs!$F$20*efs!$F$64/1000/1000000,4)</f>
        <v>4.1702</v>
      </c>
      <c r="H56" s="47">
        <f>ROUND($E56*efs!$F$20*efs!$F$66/1000/1000000,2)</f>
        <v>1.35</v>
      </c>
      <c r="I56" s="47">
        <f>ROUND($E56*efs!$F$20*(efs!$F$65+efs!$F$67)/1000/1000000,2)</f>
        <v>8.96</v>
      </c>
      <c r="J56" s="127">
        <f>ROUND(E56*efs!$C$70*efs!$H$58/1000000,2)</f>
        <v>36.18</v>
      </c>
      <c r="K56" s="213">
        <f t="shared" si="8"/>
        <v>50.66</v>
      </c>
      <c r="L56" s="85">
        <f>ROUND(D56*SUMIF(dec!$A$53:$A$103,A56,dec!$L$53:$L$103),0)</f>
        <v>1928856607</v>
      </c>
      <c r="M56" s="47">
        <f>ROUND(L56*efs!$F$20*efs!$D$64/1000/1000000,4)</f>
        <v>0.167</v>
      </c>
      <c r="N56" s="47">
        <f>ROUND($L56*efs!$F$20*efs!$F$64/1000/1000000,4)</f>
        <v>11.9682</v>
      </c>
      <c r="O56" s="47">
        <f>ROUND($L56*efs!$F$20*efs!$F$66/1000/1000000,4)</f>
        <v>3.8711</v>
      </c>
      <c r="P56" s="47">
        <f>ROUND($L56*efs!$F$20*(efs!$F$65+efs!$F$67)/1000/1000000,4)</f>
        <v>25.7112</v>
      </c>
      <c r="Q56" s="127">
        <f>ROUND(L56*efs!$C$70*efs!$H$58/1000000,2)</f>
        <v>103.83</v>
      </c>
      <c r="R56" s="86">
        <f t="shared" si="9"/>
        <v>145.38</v>
      </c>
      <c r="S56" s="127">
        <f>ROUND(M56*efs!$E$32+Q56,2)</f>
        <v>109.84</v>
      </c>
      <c r="T56" s="86">
        <f>ROUND($L56*efs!$C$70*efs!F$58/1000000+$M56*efs!C$32,2)</f>
        <v>117.95</v>
      </c>
      <c r="U56" s="86">
        <f>ROUND($L56*efs!$C$70*efs!G$58/1000000+$M56*efs!D$32,2)</f>
        <v>108.49</v>
      </c>
      <c r="V56" s="33">
        <f t="shared" si="3"/>
        <v>0.00000007537107708</v>
      </c>
    </row>
    <row r="57">
      <c r="A57" s="72" t="s">
        <v>398</v>
      </c>
      <c r="B57" s="26" t="s">
        <v>174</v>
      </c>
      <c r="C57" s="26" t="s">
        <v>548</v>
      </c>
      <c r="D57" s="212">
        <f>SUMIFS(og_stats!I$2:I$463,og_stats!A$2:A$463,A57,og_stats!C$2:C$463,"apd")</f>
        <v>0</v>
      </c>
      <c r="E57" s="85">
        <f>ROUND(D57*SUMIF(dec!$A$53:$A$103,A57,dec!$D$53:$D$103),0)</f>
        <v>0</v>
      </c>
      <c r="F57" s="47">
        <f>ROUND(E57*efs!$F$20*efs!$D$64/1000/1000000,4)</f>
        <v>0</v>
      </c>
      <c r="G57" s="47">
        <f>ROUND($E57*efs!$F$20*efs!$F$64/1000/1000000,4)</f>
        <v>0</v>
      </c>
      <c r="H57" s="47">
        <f>ROUND($E57*efs!$F$20*efs!$F$66/1000/1000000,2)</f>
        <v>0</v>
      </c>
      <c r="I57" s="47">
        <f>ROUND($E57*efs!$F$20*(efs!$F$65+efs!$F$67)/1000/1000000,2)</f>
        <v>0</v>
      </c>
      <c r="J57" s="127">
        <f>ROUND(E57*efs!$C$70*efs!$H$58/1000000,2)</f>
        <v>0</v>
      </c>
      <c r="K57" s="213">
        <f t="shared" si="8"/>
        <v>0</v>
      </c>
      <c r="L57" s="85">
        <f>ROUND(D57*SUMIF(dec!$A$53:$A$103,A57,dec!$L$53:$L$103),0)</f>
        <v>0</v>
      </c>
      <c r="M57" s="47">
        <f>ROUND(L57*efs!$F$20*efs!$D$64/1000/1000000,4)</f>
        <v>0</v>
      </c>
      <c r="N57" s="47">
        <f>ROUND($L57*efs!$F$20*efs!$F$64/1000/1000000,4)</f>
        <v>0</v>
      </c>
      <c r="O57" s="47">
        <f>ROUND($L57*efs!$F$20*efs!$F$66/1000/1000000,4)</f>
        <v>0</v>
      </c>
      <c r="P57" s="47">
        <f>ROUND($L57*efs!$F$20*(efs!$F$65+efs!$F$67)/1000/1000000,4)</f>
        <v>0</v>
      </c>
      <c r="Q57" s="127">
        <f>ROUND(L57*efs!$C$70*efs!$H$58/1000000,2)</f>
        <v>0</v>
      </c>
      <c r="R57" s="86">
        <f t="shared" si="9"/>
        <v>0</v>
      </c>
      <c r="S57" s="127">
        <f>ROUND(M57*efs!$E$32+Q57,2)</f>
        <v>0</v>
      </c>
      <c r="T57" s="86">
        <f>ROUND($L57*efs!$C$70*efs!F$58/1000000+$M57*efs!C$32,2)</f>
        <v>0</v>
      </c>
      <c r="U57" s="86">
        <f>ROUND($L57*efs!$C$70*efs!G$58/1000000+$M57*efs!D$32,2)</f>
        <v>0</v>
      </c>
      <c r="V57" s="33">
        <f t="shared" si="3"/>
        <v>0</v>
      </c>
    </row>
    <row r="58">
      <c r="A58" s="72" t="s">
        <v>194</v>
      </c>
      <c r="B58" s="26" t="s">
        <v>174</v>
      </c>
      <c r="C58" s="26" t="s">
        <v>194</v>
      </c>
      <c r="D58" s="212">
        <f>SUMIFS(og_stats!I$2:I$463,og_stats!A$2:A$463,A58,og_stats!C$2:C$463,"apd")</f>
        <v>87</v>
      </c>
      <c r="E58" s="85">
        <f>ROUND(D58*SUMIF(dec!$A$53:$A$103,A58,dec!$D$53:$D$103),0)</f>
        <v>15964057</v>
      </c>
      <c r="F58" s="47">
        <f>ROUND(E58*efs!$F$20*efs!$D$64/1000/1000000,4)</f>
        <v>0.0014</v>
      </c>
      <c r="G58" s="47">
        <f>ROUND($E58*efs!$F$20*efs!$F$64/1000/1000000,4)</f>
        <v>0.0991</v>
      </c>
      <c r="H58" s="47">
        <f>ROUND($E58*efs!$F$20*efs!$F$66/1000/1000000,2)</f>
        <v>0.03</v>
      </c>
      <c r="I58" s="47">
        <f>ROUND($E58*efs!$F$20*(efs!$F$65+efs!$F$67)/1000/1000000,2)</f>
        <v>0.21</v>
      </c>
      <c r="J58" s="127">
        <f>ROUND(E58*efs!$C$70*efs!$H$58/1000000,2)</f>
        <v>0.86</v>
      </c>
      <c r="K58" s="213">
        <f t="shared" si="8"/>
        <v>1.2</v>
      </c>
      <c r="L58" s="85">
        <f>ROUND(D58*SUMIF(dec!$A$53:$A$103,A58,dec!$L$53:$L$103),0)</f>
        <v>54419424</v>
      </c>
      <c r="M58" s="47">
        <f>ROUND(L58*efs!$F$20*efs!$D$64/1000/1000000,4)</f>
        <v>0.0047</v>
      </c>
      <c r="N58" s="47">
        <f>ROUND($L58*efs!$F$20*efs!$F$64/1000/1000000,4)</f>
        <v>0.3377</v>
      </c>
      <c r="O58" s="47">
        <f>ROUND($L58*efs!$F$20*efs!$F$66/1000/1000000,4)</f>
        <v>0.1092</v>
      </c>
      <c r="P58" s="47">
        <f>ROUND($L58*efs!$F$20*(efs!$F$65+efs!$F$67)/1000/1000000,4)</f>
        <v>0.7254</v>
      </c>
      <c r="Q58" s="127">
        <f>ROUND(L58*efs!$C$70*efs!$H$58/1000000,2)</f>
        <v>2.93</v>
      </c>
      <c r="R58" s="86">
        <f t="shared" si="9"/>
        <v>4.1</v>
      </c>
      <c r="S58" s="127">
        <f>ROUND(M58*efs!$E$32+Q58,2)</f>
        <v>3.1</v>
      </c>
      <c r="T58" s="86">
        <f>ROUND($L58*efs!$C$70*efs!F$58/1000000+$M58*efs!C$32,2)</f>
        <v>3.33</v>
      </c>
      <c r="U58" s="86">
        <f>ROUND($L58*efs!$C$70*efs!G$58/1000000+$M58*efs!D$32,2)</f>
        <v>3.06</v>
      </c>
      <c r="V58" s="33">
        <f t="shared" si="3"/>
        <v>0.00000007534074598</v>
      </c>
    </row>
    <row r="59">
      <c r="A59" s="72" t="s">
        <v>256</v>
      </c>
      <c r="B59" s="26" t="s">
        <v>174</v>
      </c>
      <c r="C59" s="26" t="s">
        <v>548</v>
      </c>
      <c r="D59" s="212">
        <f>SUMIFS(og_stats!I$2:I$463,og_stats!A$2:A$463,A59,og_stats!C$2:C$463,"apd")</f>
        <v>8</v>
      </c>
      <c r="E59" s="85">
        <f>ROUND(D59*SUMIF(dec!$A$53:$A$103,A59,dec!$D$53:$D$103),0)</f>
        <v>16937211</v>
      </c>
      <c r="F59" s="47">
        <f>ROUND(E59*efs!$F$20*efs!$D$64/1000/1000000,4)</f>
        <v>0.0015</v>
      </c>
      <c r="G59" s="47">
        <f>ROUND($E59*efs!$F$20*efs!$F$64/1000/1000000,4)</f>
        <v>0.1051</v>
      </c>
      <c r="H59" s="47">
        <f>ROUND($E59*efs!$F$20*efs!$F$66/1000/1000000,2)</f>
        <v>0.03</v>
      </c>
      <c r="I59" s="47">
        <f>ROUND($E59*efs!$F$20*(efs!$F$65+efs!$F$67)/1000/1000000,2)</f>
        <v>0.23</v>
      </c>
      <c r="J59" s="127">
        <f>ROUND(E59*efs!$C$70*efs!$H$58/1000000,2)</f>
        <v>0.91</v>
      </c>
      <c r="K59" s="213">
        <f t="shared" si="8"/>
        <v>1.28</v>
      </c>
      <c r="L59" s="85">
        <f>ROUND(D59*SUMIF(dec!$A$53:$A$103,A59,dec!$L$53:$L$103),0)</f>
        <v>35233791</v>
      </c>
      <c r="M59" s="47">
        <f>ROUND(L59*efs!$F$20*efs!$D$64/1000/1000000,4)</f>
        <v>0.0031</v>
      </c>
      <c r="N59" s="47">
        <f>ROUND($L59*efs!$F$20*efs!$F$64/1000/1000000,4)</f>
        <v>0.2186</v>
      </c>
      <c r="O59" s="47">
        <f>ROUND($L59*efs!$F$20*efs!$F$66/1000/1000000,4)</f>
        <v>0.0707</v>
      </c>
      <c r="P59" s="47">
        <f>ROUND($L59*efs!$F$20*(efs!$F$65+efs!$F$67)/1000/1000000,4)</f>
        <v>0.4697</v>
      </c>
      <c r="Q59" s="127">
        <f>ROUND(L59*efs!$C$70*efs!$H$58/1000000,2)</f>
        <v>1.9</v>
      </c>
      <c r="R59" s="86">
        <f t="shared" si="9"/>
        <v>2.66</v>
      </c>
      <c r="S59" s="127">
        <f>ROUND(M59*efs!$E$32+Q59,2)</f>
        <v>2.01</v>
      </c>
      <c r="T59" s="86">
        <f>ROUND($L59*efs!$C$70*efs!F$58/1000000+$M59*efs!C$32,2)</f>
        <v>2.16</v>
      </c>
      <c r="U59" s="86">
        <f>ROUND($L59*efs!$C$70*efs!G$58/1000000+$M59*efs!D$32,2)</f>
        <v>1.98</v>
      </c>
      <c r="V59" s="33">
        <f t="shared" si="3"/>
        <v>0.00000007549570808</v>
      </c>
    </row>
    <row r="60">
      <c r="A60" s="72" t="s">
        <v>200</v>
      </c>
      <c r="B60" s="26" t="s">
        <v>174</v>
      </c>
      <c r="C60" s="26" t="s">
        <v>548</v>
      </c>
      <c r="D60" s="212">
        <f>SUMIFS(og_stats!I$2:I$463,og_stats!A$2:A$463,A60,og_stats!C$2:C$463,"apd")</f>
        <v>15</v>
      </c>
      <c r="E60" s="85">
        <f>ROUND(D60*SUMIF(dec!$A$53:$A$103,A60,dec!$D$53:$D$103),0)</f>
        <v>6491910</v>
      </c>
      <c r="F60" s="47">
        <f>ROUND(E60*efs!$F$20*efs!$D$64/1000/1000000,4)</f>
        <v>0.0006</v>
      </c>
      <c r="G60" s="47">
        <f>ROUND($E60*efs!$F$20*efs!$F$64/1000/1000000,4)</f>
        <v>0.0403</v>
      </c>
      <c r="H60" s="47">
        <f>ROUND($E60*efs!$F$20*efs!$F$66/1000/1000000,2)</f>
        <v>0.01</v>
      </c>
      <c r="I60" s="47">
        <f>ROUND($E60*efs!$F$20*(efs!$F$65+efs!$F$67)/1000/1000000,2)</f>
        <v>0.09</v>
      </c>
      <c r="J60" s="127">
        <f>ROUND(E60*efs!$C$70*efs!$H$58/1000000,2)</f>
        <v>0.35</v>
      </c>
      <c r="K60" s="213">
        <f t="shared" si="8"/>
        <v>0.49</v>
      </c>
      <c r="L60" s="85">
        <f>ROUND(D60*SUMIF(dec!$A$53:$A$103,A60,dec!$L$53:$L$103),0)</f>
        <v>27332437</v>
      </c>
      <c r="M60" s="47">
        <f>ROUND(L60*efs!$F$20*efs!$D$64/1000/1000000,4)</f>
        <v>0.0024</v>
      </c>
      <c r="N60" s="47">
        <f>ROUND($L60*efs!$F$20*efs!$F$64/1000/1000000,4)</f>
        <v>0.1696</v>
      </c>
      <c r="O60" s="47">
        <f>ROUND($L60*efs!$F$20*efs!$F$66/1000/1000000,4)</f>
        <v>0.0549</v>
      </c>
      <c r="P60" s="47">
        <f>ROUND($L60*efs!$F$20*(efs!$F$65+efs!$F$67)/1000/1000000,4)</f>
        <v>0.3643</v>
      </c>
      <c r="Q60" s="127">
        <f>ROUND(L60*efs!$C$70*efs!$H$58/1000000,2)</f>
        <v>1.47</v>
      </c>
      <c r="R60" s="86">
        <f t="shared" si="9"/>
        <v>2.06</v>
      </c>
      <c r="S60" s="127">
        <f>ROUND(M60*efs!$E$32+Q60,2)</f>
        <v>1.56</v>
      </c>
      <c r="T60" s="86">
        <f>ROUND($L60*efs!$C$70*efs!F$58/1000000+$M60*efs!C$32,2)</f>
        <v>1.67</v>
      </c>
      <c r="U60" s="86">
        <f>ROUND($L60*efs!$C$70*efs!G$58/1000000+$M60*efs!D$32,2)</f>
        <v>1.54</v>
      </c>
      <c r="V60" s="33">
        <f t="shared" si="3"/>
        <v>0.00000007536832519</v>
      </c>
    </row>
    <row r="61">
      <c r="A61" s="72" t="s">
        <v>567</v>
      </c>
      <c r="B61" s="26" t="s">
        <v>174</v>
      </c>
      <c r="C61" s="26" t="s">
        <v>567</v>
      </c>
      <c r="D61" s="212">
        <f>SUMIFS(og_stats!I$2:I$463,og_stats!A$2:A$463,A61,og_stats!C$2:C$463,"apd")</f>
        <v>0</v>
      </c>
      <c r="E61" s="85">
        <f>ROUND(D61*SUMIF(dec!$A$53:$A$103,A61,dec!$D$53:$D$103),0)</f>
        <v>0</v>
      </c>
      <c r="F61" s="47">
        <f>ROUND(E61*efs!$F$20*efs!$D$64/1000/1000000,4)</f>
        <v>0</v>
      </c>
      <c r="G61" s="47">
        <f>ROUND($E61*efs!$F$20*efs!$F$64/1000/1000000,4)</f>
        <v>0</v>
      </c>
      <c r="H61" s="47">
        <f>ROUND($E61*efs!$F$20*efs!$F$66/1000/1000000,2)</f>
        <v>0</v>
      </c>
      <c r="I61" s="47">
        <f>ROUND($E61*efs!$F$20*(efs!$F$65+efs!$F$67)/1000/1000000,2)</f>
        <v>0</v>
      </c>
      <c r="J61" s="127">
        <f>ROUND(E61*efs!$C$70*efs!$H$58/1000000,2)</f>
        <v>0</v>
      </c>
      <c r="K61" s="213">
        <f t="shared" si="8"/>
        <v>0</v>
      </c>
      <c r="L61" s="85">
        <f>ROUND(D61*SUMIF(dec!$A$53:$A$103,A61,dec!$L$53:$L$103),0)</f>
        <v>0</v>
      </c>
      <c r="M61" s="47">
        <f>ROUND(L61*efs!$F$20*efs!$D$64/1000/1000000,4)</f>
        <v>0</v>
      </c>
      <c r="N61" s="47">
        <f>ROUND($L61*efs!$F$20*efs!$F$64/1000/1000000,4)</f>
        <v>0</v>
      </c>
      <c r="O61" s="47">
        <f>ROUND($L61*efs!$F$20*efs!$F$66/1000/1000000,4)</f>
        <v>0</v>
      </c>
      <c r="P61" s="47">
        <f>ROUND($L61*efs!$F$20*(efs!$F$65+efs!$F$67)/1000/1000000,4)</f>
        <v>0</v>
      </c>
      <c r="Q61" s="127">
        <f>ROUND(L61*efs!$C$70*efs!$H$58/1000000,2)</f>
        <v>0</v>
      </c>
      <c r="R61" s="86">
        <f t="shared" si="9"/>
        <v>0</v>
      </c>
      <c r="S61" s="127">
        <f>ROUND(M61*efs!$E$32+Q61,2)</f>
        <v>0</v>
      </c>
      <c r="T61" s="86">
        <f>ROUND($L61*efs!$C$70*efs!F$58/1000000+$M61*efs!C$32,2)</f>
        <v>0</v>
      </c>
      <c r="U61" s="86">
        <f>ROUND($L61*efs!$C$70*efs!G$58/1000000+$M61*efs!D$32,2)</f>
        <v>0</v>
      </c>
      <c r="V61" s="33">
        <f t="shared" si="3"/>
        <v>0</v>
      </c>
    </row>
    <row r="62">
      <c r="A62" s="72" t="s">
        <v>260</v>
      </c>
      <c r="B62" s="26" t="s">
        <v>174</v>
      </c>
      <c r="C62" s="26" t="s">
        <v>548</v>
      </c>
      <c r="D62" s="212">
        <f>SUMIFS(og_stats!I$2:I$463,og_stats!A$2:A$463,A62,og_stats!C$2:C$463,"apd")</f>
        <v>0</v>
      </c>
      <c r="E62" s="85">
        <f>ROUND(D62*SUMIF(dec!$A$53:$A$103,A62,dec!$D$53:$D$103),0)</f>
        <v>0</v>
      </c>
      <c r="F62" s="47">
        <f>ROUND(E62*efs!$F$20*efs!$D$64/1000/1000000,4)</f>
        <v>0</v>
      </c>
      <c r="G62" s="47">
        <f>ROUND($E62*efs!$F$20*efs!$F$64/1000/1000000,4)</f>
        <v>0</v>
      </c>
      <c r="H62" s="47">
        <f>ROUND($E62*efs!$F$20*efs!$F$66/1000/1000000,2)</f>
        <v>0</v>
      </c>
      <c r="I62" s="47">
        <f>ROUND($E62*efs!$F$20*(efs!$F$65+efs!$F$67)/1000/1000000,2)</f>
        <v>0</v>
      </c>
      <c r="J62" s="127">
        <f>ROUND(E62*efs!$C$70*efs!$H$58/1000000,2)</f>
        <v>0</v>
      </c>
      <c r="K62" s="213">
        <f t="shared" si="8"/>
        <v>0</v>
      </c>
      <c r="L62" s="85">
        <f>ROUND(D62*SUMIF(dec!$A$53:$A$103,A62,dec!$L$53:$L$103),0)</f>
        <v>0</v>
      </c>
      <c r="M62" s="47">
        <f>ROUND(L62*efs!$F$20*efs!$D$64/1000/1000000,4)</f>
        <v>0</v>
      </c>
      <c r="N62" s="47">
        <f>ROUND($L62*efs!$F$20*efs!$F$64/1000/1000000,4)</f>
        <v>0</v>
      </c>
      <c r="O62" s="47">
        <f>ROUND($L62*efs!$F$20*efs!$F$66/1000/1000000,4)</f>
        <v>0</v>
      </c>
      <c r="P62" s="47">
        <f>ROUND($L62*efs!$F$20*(efs!$F$65+efs!$F$67)/1000/1000000,4)</f>
        <v>0</v>
      </c>
      <c r="Q62" s="127">
        <f>ROUND(L62*efs!$C$70*efs!$H$58/1000000,2)</f>
        <v>0</v>
      </c>
      <c r="R62" s="86">
        <f t="shared" si="9"/>
        <v>0</v>
      </c>
      <c r="S62" s="127">
        <f>ROUND(M62*efs!$E$32+Q62,2)</f>
        <v>0</v>
      </c>
      <c r="T62" s="86">
        <f>ROUND($L62*efs!$C$70*efs!F$58/1000000+$M62*efs!C$32,2)</f>
        <v>0</v>
      </c>
      <c r="U62" s="86">
        <f>ROUND($L62*efs!$C$70*efs!G$58/1000000+$M62*efs!D$32,2)</f>
        <v>0</v>
      </c>
      <c r="V62" s="33">
        <f t="shared" si="3"/>
        <v>0</v>
      </c>
    </row>
    <row r="63">
      <c r="A63" s="72" t="s">
        <v>396</v>
      </c>
      <c r="B63" s="26" t="s">
        <v>174</v>
      </c>
      <c r="C63" s="26" t="s">
        <v>396</v>
      </c>
      <c r="D63" s="212">
        <f>SUMIFS(og_stats!I$2:I$463,og_stats!A$2:A$463,A63,og_stats!C$2:C$463,"apd")</f>
        <v>2</v>
      </c>
      <c r="E63" s="85">
        <f>ROUND(D63*SUMIF(dec!$A$53:$A$103,A63,dec!$D$53:$D$103),0)</f>
        <v>120212</v>
      </c>
      <c r="F63" s="47">
        <f>ROUND(E63*efs!$F$20*efs!$D$64/1000/1000000,4)</f>
        <v>0</v>
      </c>
      <c r="G63" s="47">
        <f>ROUND($E63*efs!$F$20*efs!$F$64/1000/1000000,4)</f>
        <v>0.0007</v>
      </c>
      <c r="H63" s="47">
        <f>ROUND($E63*efs!$F$20*efs!$F$66/1000/1000000,2)</f>
        <v>0</v>
      </c>
      <c r="I63" s="47">
        <f>ROUND($E63*efs!$F$20*(efs!$F$65+efs!$F$67)/1000/1000000,2)</f>
        <v>0</v>
      </c>
      <c r="J63" s="127">
        <f>ROUND(E63*efs!$C$70*efs!$H$58/1000000,2)</f>
        <v>0.01</v>
      </c>
      <c r="K63" s="213">
        <f t="shared" si="8"/>
        <v>0.01</v>
      </c>
      <c r="L63" s="85">
        <f>ROUND(D63*SUMIF(dec!$A$53:$A$103,A63,dec!$L$53:$L$103),0)</f>
        <v>953292</v>
      </c>
      <c r="M63" s="47">
        <f>ROUND(L63*efs!$F$20*efs!$D$64/1000/1000000,4)</f>
        <v>0.0001</v>
      </c>
      <c r="N63" s="47">
        <f>ROUND($L63*efs!$F$20*efs!$F$64/1000/1000000,4)</f>
        <v>0.0059</v>
      </c>
      <c r="O63" s="47">
        <f>ROUND($L63*efs!$F$20*efs!$F$66/1000/1000000,4)</f>
        <v>0.0019</v>
      </c>
      <c r="P63" s="47">
        <f>ROUND($L63*efs!$F$20*(efs!$F$65+efs!$F$67)/1000/1000000,4)</f>
        <v>0.0127</v>
      </c>
      <c r="Q63" s="127">
        <f>ROUND(L63*efs!$C$70*efs!$H$58/1000000,2)</f>
        <v>0.05</v>
      </c>
      <c r="R63" s="86">
        <f t="shared" si="9"/>
        <v>0.07</v>
      </c>
      <c r="S63" s="127">
        <f>ROUND(M63*efs!$E$32+Q63,2)</f>
        <v>0.05</v>
      </c>
      <c r="T63" s="86">
        <f>ROUND($L63*efs!$C$70*efs!F$58/1000000+$M63*efs!C$32,2)</f>
        <v>0.06</v>
      </c>
      <c r="U63" s="86">
        <f>ROUND($L63*efs!$C$70*efs!G$58/1000000+$M63*efs!D$32,2)</f>
        <v>0.05</v>
      </c>
      <c r="V63" s="33">
        <f t="shared" si="3"/>
        <v>0.00000007342975709</v>
      </c>
    </row>
    <row r="64">
      <c r="A64" s="72" t="s">
        <v>570</v>
      </c>
      <c r="B64" s="26" t="s">
        <v>174</v>
      </c>
      <c r="C64" s="26" t="s">
        <v>548</v>
      </c>
      <c r="D64" s="212">
        <f>SUMIFS(og_stats!I$2:I$463,og_stats!A$2:A$463,A64,og_stats!C$2:C$463,"apd")</f>
        <v>0</v>
      </c>
      <c r="E64" s="85">
        <f>ROUND(D64*SUMIF(dec!$A$53:$A$103,A64,dec!$D$53:$D$103),0)</f>
        <v>0</v>
      </c>
      <c r="F64" s="47">
        <f>ROUND(E64*efs!$F$20*efs!$D$64/1000/1000000,4)</f>
        <v>0</v>
      </c>
      <c r="G64" s="47">
        <f>ROUND($E64*efs!$F$20*efs!$F$64/1000/1000000,4)</f>
        <v>0</v>
      </c>
      <c r="H64" s="47">
        <f>ROUND($E64*efs!$F$20*efs!$F$66/1000/1000000,2)</f>
        <v>0</v>
      </c>
      <c r="I64" s="47">
        <f>ROUND($E64*efs!$F$20*(efs!$F$65+efs!$F$67)/1000/1000000,2)</f>
        <v>0</v>
      </c>
      <c r="J64" s="127">
        <f>ROUND(E64*efs!$C$70*efs!$H$58/1000000,2)</f>
        <v>0</v>
      </c>
      <c r="K64" s="213">
        <f t="shared" si="8"/>
        <v>0</v>
      </c>
      <c r="L64" s="85">
        <f>ROUND(D64*SUMIF(dec!$A$53:$A$103,A64,dec!$L$53:$L$103),0)</f>
        <v>0</v>
      </c>
      <c r="M64" s="47">
        <f>ROUND(L64*efs!$F$20*efs!$D$64/1000/1000000,4)</f>
        <v>0</v>
      </c>
      <c r="N64" s="47">
        <f>ROUND($L64*efs!$F$20*efs!$F$64/1000/1000000,4)</f>
        <v>0</v>
      </c>
      <c r="O64" s="47">
        <f>ROUND($L64*efs!$F$20*efs!$F$66/1000/1000000,4)</f>
        <v>0</v>
      </c>
      <c r="P64" s="47">
        <f>ROUND($L64*efs!$F$20*(efs!$F$65+efs!$F$67)/1000/1000000,4)</f>
        <v>0</v>
      </c>
      <c r="Q64" s="127">
        <f>ROUND(L64*efs!$C$70*efs!$H$58/1000000,2)</f>
        <v>0</v>
      </c>
      <c r="R64" s="86">
        <f t="shared" si="9"/>
        <v>0</v>
      </c>
      <c r="S64" s="127">
        <f>ROUND(M64*efs!$E$32+Q64,2)</f>
        <v>0</v>
      </c>
      <c r="T64" s="86">
        <f>ROUND($L64*efs!$C$70*efs!F$58/1000000+$M64*efs!C$32,2)</f>
        <v>0</v>
      </c>
      <c r="U64" s="86">
        <f>ROUND($L64*efs!$C$70*efs!G$58/1000000+$M64*efs!D$32,2)</f>
        <v>0</v>
      </c>
      <c r="V64" s="33">
        <f t="shared" si="3"/>
        <v>0</v>
      </c>
    </row>
    <row r="65">
      <c r="A65" s="72" t="s">
        <v>190</v>
      </c>
      <c r="B65" s="26" t="s">
        <v>174</v>
      </c>
      <c r="C65" s="26" t="s">
        <v>548</v>
      </c>
      <c r="D65" s="212">
        <f>SUMIFS(og_stats!I$2:I$463,og_stats!A$2:A$463,A65,og_stats!C$2:C$463,"apd")</f>
        <v>0</v>
      </c>
      <c r="E65" s="85">
        <f>ROUND(D65*SUMIF(dec!$A$53:$A$103,A65,dec!$D$53:$D$103),0)</f>
        <v>0</v>
      </c>
      <c r="F65" s="47">
        <f>ROUND(E65*efs!$F$20*efs!$D$64/1000/1000000,4)</f>
        <v>0</v>
      </c>
      <c r="G65" s="47">
        <f>ROUND($E65*efs!$F$20*efs!$F$64/1000/1000000,4)</f>
        <v>0</v>
      </c>
      <c r="H65" s="47">
        <f>ROUND($E65*efs!$F$20*efs!$F$66/1000/1000000,2)</f>
        <v>0</v>
      </c>
      <c r="I65" s="47">
        <f>ROUND($E65*efs!$F$20*(efs!$F$65+efs!$F$67)/1000/1000000,2)</f>
        <v>0</v>
      </c>
      <c r="J65" s="127">
        <f>ROUND(E65*efs!$C$70*efs!$H$58/1000000,2)</f>
        <v>0</v>
      </c>
      <c r="K65" s="213">
        <f t="shared" si="8"/>
        <v>0</v>
      </c>
      <c r="L65" s="85">
        <f>ROUND(D65*SUMIF(dec!$A$53:$A$103,A65,dec!$L$53:$L$103),0)</f>
        <v>0</v>
      </c>
      <c r="M65" s="47">
        <f>ROUND(L65*efs!$F$20*efs!$D$64/1000/1000000,4)</f>
        <v>0</v>
      </c>
      <c r="N65" s="47">
        <f>ROUND($L65*efs!$F$20*efs!$F$64/1000/1000000,4)</f>
        <v>0</v>
      </c>
      <c r="O65" s="47">
        <f>ROUND($L65*efs!$F$20*efs!$F$66/1000/1000000,4)</f>
        <v>0</v>
      </c>
      <c r="P65" s="47">
        <f>ROUND($L65*efs!$F$20*(efs!$F$65+efs!$F$67)/1000/1000000,4)</f>
        <v>0</v>
      </c>
      <c r="Q65" s="127">
        <f>ROUND(L65*efs!$C$70*efs!$H$58/1000000,2)</f>
        <v>0</v>
      </c>
      <c r="R65" s="86">
        <f t="shared" si="9"/>
        <v>0</v>
      </c>
      <c r="S65" s="127">
        <f>ROUND(M65*efs!$E$32+Q65,2)</f>
        <v>0</v>
      </c>
      <c r="T65" s="86">
        <f>ROUND($L65*efs!$C$70*efs!F$58/1000000+$M65*efs!C$32,2)</f>
        <v>0</v>
      </c>
      <c r="U65" s="86">
        <f>ROUND($L65*efs!$C$70*efs!G$58/1000000+$M65*efs!D$32,2)</f>
        <v>0</v>
      </c>
      <c r="V65" s="33">
        <f t="shared" si="3"/>
        <v>0</v>
      </c>
    </row>
    <row r="66">
      <c r="A66" s="72" t="s">
        <v>196</v>
      </c>
      <c r="B66" s="26" t="s">
        <v>174</v>
      </c>
      <c r="C66" s="26" t="s">
        <v>196</v>
      </c>
      <c r="D66" s="212">
        <f>SUMIFS(og_stats!I$2:I$463,og_stats!A$2:A$463,A66,og_stats!C$2:C$463,"apd")</f>
        <v>173</v>
      </c>
      <c r="E66" s="85">
        <f>ROUND(D66*SUMIF(dec!$A$53:$A$103,A66,dec!$D$53:$D$103),0)</f>
        <v>18978236</v>
      </c>
      <c r="F66" s="47">
        <f>ROUND(E66*efs!$F$20*efs!$D$64/1000/1000000,4)</f>
        <v>0.0016</v>
      </c>
      <c r="G66" s="47">
        <f>ROUND($E66*efs!$F$20*efs!$F$64/1000/1000000,4)</f>
        <v>0.1178</v>
      </c>
      <c r="H66" s="47">
        <f>ROUND($E66*efs!$F$20*efs!$F$66/1000/1000000,2)</f>
        <v>0.04</v>
      </c>
      <c r="I66" s="47">
        <f>ROUND($E66*efs!$F$20*(efs!$F$65+efs!$F$67)/1000/1000000,2)</f>
        <v>0.25</v>
      </c>
      <c r="J66" s="127">
        <f>ROUND(E66*efs!$C$70*efs!$H$58/1000000,2)</f>
        <v>1.02</v>
      </c>
      <c r="K66" s="213">
        <f t="shared" si="8"/>
        <v>1.43</v>
      </c>
      <c r="L66" s="85">
        <f>ROUND(D66*SUMIF(dec!$A$53:$A$103,A66,dec!$L$53:$L$103),0)</f>
        <v>106275160</v>
      </c>
      <c r="M66" s="47">
        <f>ROUND(L66*efs!$F$20*efs!$D$64/1000/1000000,4)</f>
        <v>0.0092</v>
      </c>
      <c r="N66" s="47">
        <f>ROUND($L66*efs!$F$20*efs!$F$64/1000/1000000,4)</f>
        <v>0.6594</v>
      </c>
      <c r="O66" s="47">
        <f>ROUND($L66*efs!$F$20*efs!$F$66/1000/1000000,4)</f>
        <v>0.2133</v>
      </c>
      <c r="P66" s="47">
        <f>ROUND($L66*efs!$F$20*(efs!$F$65+efs!$F$67)/1000/1000000,4)</f>
        <v>1.4166</v>
      </c>
      <c r="Q66" s="127">
        <f>ROUND(L66*efs!$C$70*efs!$H$58/1000000,2)</f>
        <v>5.72</v>
      </c>
      <c r="R66" s="86">
        <f t="shared" si="9"/>
        <v>8.01</v>
      </c>
      <c r="S66" s="127">
        <f>ROUND(M66*efs!$E$32+Q66,2)</f>
        <v>6.05</v>
      </c>
      <c r="T66" s="86">
        <f>ROUND($L66*efs!$C$70*efs!F$58/1000000+$M66*efs!C$32,2)</f>
        <v>6.5</v>
      </c>
      <c r="U66" s="86">
        <f>ROUND($L66*efs!$C$70*efs!G$58/1000000+$M66*efs!D$32,2)</f>
        <v>5.98</v>
      </c>
      <c r="V66" s="33">
        <f t="shared" si="3"/>
        <v>0.00000007537038759</v>
      </c>
    </row>
    <row r="67">
      <c r="A67" s="72" t="s">
        <v>209</v>
      </c>
      <c r="B67" s="26" t="s">
        <v>174</v>
      </c>
      <c r="C67" s="26" t="s">
        <v>548</v>
      </c>
      <c r="D67" s="212">
        <f>SUMIFS(og_stats!I$2:I$463,og_stats!A$2:A$463,A67,og_stats!C$2:C$463,"apd")</f>
        <v>0</v>
      </c>
      <c r="E67" s="85">
        <f>ROUND(D67*SUMIF(dec!$A$53:$A$103,A67,dec!$D$53:$D$103),0)</f>
        <v>0</v>
      </c>
      <c r="F67" s="47">
        <f>ROUND(E67*efs!$F$20*efs!$D$64/1000/1000000,4)</f>
        <v>0</v>
      </c>
      <c r="G67" s="47">
        <f>ROUND($E67*efs!$F$20*efs!$F$64/1000/1000000,4)</f>
        <v>0</v>
      </c>
      <c r="H67" s="47">
        <f>ROUND($E67*efs!$F$20*efs!$F$66/1000/1000000,2)</f>
        <v>0</v>
      </c>
      <c r="I67" s="47">
        <f>ROUND($E67*efs!$F$20*(efs!$F$65+efs!$F$67)/1000/1000000,2)</f>
        <v>0</v>
      </c>
      <c r="J67" s="127">
        <f>ROUND(E67*efs!$C$70*efs!$H$58/1000000,2)</f>
        <v>0</v>
      </c>
      <c r="K67" s="213">
        <f t="shared" si="8"/>
        <v>0</v>
      </c>
      <c r="L67" s="85">
        <f>ROUND(D67*SUMIF(dec!$A$53:$A$103,A67,dec!$L$53:$L$103),0)</f>
        <v>0</v>
      </c>
      <c r="M67" s="47">
        <f>ROUND(L67*efs!$F$20*efs!$D$64/1000/1000000,4)</f>
        <v>0</v>
      </c>
      <c r="N67" s="47">
        <f>ROUND($L67*efs!$F$20*efs!$F$64/1000/1000000,4)</f>
        <v>0</v>
      </c>
      <c r="O67" s="47">
        <f>ROUND($L67*efs!$F$20*efs!$F$66/1000/1000000,4)</f>
        <v>0</v>
      </c>
      <c r="P67" s="47">
        <f>ROUND($L67*efs!$F$20*(efs!$F$65+efs!$F$67)/1000/1000000,4)</f>
        <v>0</v>
      </c>
      <c r="Q67" s="127">
        <f>ROUND(L67*efs!$C$70*efs!$H$58/1000000,2)</f>
        <v>0</v>
      </c>
      <c r="R67" s="86">
        <f t="shared" si="9"/>
        <v>0</v>
      </c>
      <c r="S67" s="127">
        <f>ROUND(M67*efs!$E$32+Q67,2)</f>
        <v>0</v>
      </c>
      <c r="T67" s="86">
        <f>ROUND($L67*efs!$C$70*efs!F$58/1000000+$M67*efs!C$32,2)</f>
        <v>0</v>
      </c>
      <c r="U67" s="86">
        <f>ROUND($L67*efs!$C$70*efs!G$58/1000000+$M67*efs!D$32,2)</f>
        <v>0</v>
      </c>
      <c r="V67" s="33">
        <f t="shared" si="3"/>
        <v>0</v>
      </c>
    </row>
    <row r="68">
      <c r="A68" s="72" t="s">
        <v>220</v>
      </c>
      <c r="B68" s="26" t="s">
        <v>174</v>
      </c>
      <c r="C68" s="26" t="s">
        <v>548</v>
      </c>
      <c r="D68" s="212">
        <f>SUMIFS(og_stats!I$2:I$463,og_stats!A$2:A$463,A68,og_stats!C$2:C$463,"apd")</f>
        <v>0</v>
      </c>
      <c r="E68" s="85">
        <f>ROUND(D68*SUMIF(dec!$A$53:$A$103,A68,dec!$D$53:$D$103),0)</f>
        <v>0</v>
      </c>
      <c r="F68" s="47">
        <f>ROUND(E68*efs!$F$20*efs!$D$64/1000/1000000,4)</f>
        <v>0</v>
      </c>
      <c r="G68" s="47">
        <f>ROUND($E68*efs!$F$20*efs!$F$64/1000/1000000,4)</f>
        <v>0</v>
      </c>
      <c r="H68" s="47">
        <f>ROUND($E68*efs!$F$20*efs!$F$66/1000/1000000,2)</f>
        <v>0</v>
      </c>
      <c r="I68" s="47">
        <f>ROUND($E68*efs!$F$20*(efs!$F$65+efs!$F$67)/1000/1000000,2)</f>
        <v>0</v>
      </c>
      <c r="J68" s="127">
        <f>ROUND(E68*efs!$C$70*efs!$H$58/1000000,2)</f>
        <v>0</v>
      </c>
      <c r="K68" s="213">
        <f t="shared" si="8"/>
        <v>0</v>
      </c>
      <c r="L68" s="85">
        <f>ROUND(D68*SUMIF(dec!$A$53:$A$103,A68,dec!$L$53:$L$103),0)</f>
        <v>0</v>
      </c>
      <c r="M68" s="47">
        <f>ROUND(L68*efs!$F$20*efs!$D$64/1000/1000000,4)</f>
        <v>0</v>
      </c>
      <c r="N68" s="47">
        <f>ROUND($L68*efs!$F$20*efs!$F$64/1000/1000000,4)</f>
        <v>0</v>
      </c>
      <c r="O68" s="47">
        <f>ROUND($L68*efs!$F$20*efs!$F$66/1000/1000000,4)</f>
        <v>0</v>
      </c>
      <c r="P68" s="47">
        <f>ROUND($L68*efs!$F$20*(efs!$F$65+efs!$F$67)/1000/1000000,4)</f>
        <v>0</v>
      </c>
      <c r="Q68" s="127">
        <f>ROUND(L68*efs!$C$70*efs!$H$58/1000000,2)</f>
        <v>0</v>
      </c>
      <c r="R68" s="86">
        <f t="shared" si="9"/>
        <v>0</v>
      </c>
      <c r="S68" s="127">
        <f>ROUND(M68*efs!$E$32+Q68,2)</f>
        <v>0</v>
      </c>
      <c r="T68" s="86">
        <f>ROUND($L68*efs!$C$70*efs!F$58/1000000+$M68*efs!C$32,2)</f>
        <v>0</v>
      </c>
      <c r="U68" s="86">
        <f>ROUND($L68*efs!$C$70*efs!G$58/1000000+$M68*efs!D$32,2)</f>
        <v>0</v>
      </c>
      <c r="V68" s="33">
        <f t="shared" si="3"/>
        <v>0</v>
      </c>
    </row>
    <row r="69">
      <c r="A69" s="72" t="s">
        <v>187</v>
      </c>
      <c r="B69" s="26" t="s">
        <v>174</v>
      </c>
      <c r="C69" s="26" t="s">
        <v>187</v>
      </c>
      <c r="D69" s="212">
        <f>SUMIFS(og_stats!I$2:I$463,og_stats!A$2:A$463,A69,og_stats!C$2:C$463,"apd")</f>
        <v>820</v>
      </c>
      <c r="E69" s="85">
        <f>ROUND(D69*SUMIF(dec!$A$53:$A$103,A69,dec!$D$53:$D$103),0)</f>
        <v>265691133</v>
      </c>
      <c r="F69" s="47">
        <f>ROUND(E69*efs!$F$20*efs!$D$64/1000/1000000,4)</f>
        <v>0.023</v>
      </c>
      <c r="G69" s="47">
        <f>ROUND($E69*efs!$F$20*efs!$F$64/1000/1000000,4)</f>
        <v>1.6486</v>
      </c>
      <c r="H69" s="47">
        <f>ROUND($E69*efs!$F$20*efs!$F$66/1000/1000000,2)</f>
        <v>0.53</v>
      </c>
      <c r="I69" s="47">
        <f>ROUND($E69*efs!$F$20*(efs!$F$65+efs!$F$67)/1000/1000000,2)</f>
        <v>3.54</v>
      </c>
      <c r="J69" s="127">
        <f>ROUND(E69*efs!$C$70*efs!$H$58/1000000,2)</f>
        <v>14.3</v>
      </c>
      <c r="K69" s="213">
        <f t="shared" si="8"/>
        <v>20.02</v>
      </c>
      <c r="L69" s="85">
        <f>ROUND(D69*SUMIF(dec!$A$53:$A$103,A69,dec!$L$53:$L$103),0)</f>
        <v>1254067898</v>
      </c>
      <c r="M69" s="47">
        <f>ROUND(L69*efs!$F$20*efs!$D$64/1000/1000000,4)</f>
        <v>0.1086</v>
      </c>
      <c r="N69" s="47">
        <f>ROUND($L69*efs!$F$20*efs!$F$64/1000/1000000,4)</f>
        <v>7.7813</v>
      </c>
      <c r="O69" s="47">
        <f>ROUND($L69*efs!$F$20*efs!$F$66/1000/1000000,4)</f>
        <v>2.5168</v>
      </c>
      <c r="P69" s="47">
        <f>ROUND($L69*efs!$F$20*(efs!$F$65+efs!$F$67)/1000/1000000,4)</f>
        <v>16.7164</v>
      </c>
      <c r="Q69" s="127">
        <f>ROUND(L69*efs!$C$70*efs!$H$58/1000000,2)</f>
        <v>67.51</v>
      </c>
      <c r="R69" s="86">
        <f t="shared" si="9"/>
        <v>94.52</v>
      </c>
      <c r="S69" s="127">
        <f>ROUND(M69*efs!$E$32+Q69,2)</f>
        <v>71.42</v>
      </c>
      <c r="T69" s="86">
        <f>ROUND($L69*efs!$C$70*efs!F$58/1000000+$M69*efs!C$32,2)</f>
        <v>76.69</v>
      </c>
      <c r="U69" s="86">
        <f>ROUND($L69*efs!$C$70*efs!G$58/1000000+$M69*efs!D$32,2)</f>
        <v>70.53</v>
      </c>
      <c r="V69" s="33">
        <f t="shared" si="3"/>
        <v>0.00000007537071968</v>
      </c>
    </row>
    <row r="70">
      <c r="D70" s="85"/>
      <c r="G70" s="47"/>
      <c r="H70" s="47"/>
      <c r="I70" s="47"/>
      <c r="J70" s="127"/>
      <c r="K70" s="86"/>
      <c r="N70" s="86"/>
      <c r="O70" s="86"/>
      <c r="P70" s="86"/>
      <c r="Q70" s="214"/>
      <c r="R70" s="86"/>
    </row>
    <row r="71">
      <c r="D71" s="212"/>
      <c r="G71" s="47"/>
      <c r="H71" s="47"/>
      <c r="I71" s="47"/>
      <c r="J71" s="127"/>
      <c r="K71" s="86"/>
      <c r="N71" s="86"/>
      <c r="P71" s="86"/>
      <c r="Q71" s="214"/>
    </row>
    <row r="72">
      <c r="D72" s="212"/>
      <c r="K72" s="86"/>
      <c r="O72" s="86"/>
      <c r="P72" s="86"/>
      <c r="Q72" s="214"/>
    </row>
    <row r="73">
      <c r="D73" s="212"/>
      <c r="G73" s="47"/>
      <c r="H73" s="47"/>
      <c r="I73" s="47"/>
      <c r="J73" s="127"/>
      <c r="K73" s="86"/>
      <c r="N73" s="86"/>
      <c r="Q73" s="214"/>
    </row>
    <row r="74">
      <c r="D74" s="212"/>
      <c r="G74" s="47"/>
      <c r="H74" s="47"/>
      <c r="I74" s="47"/>
      <c r="J74" s="127"/>
      <c r="K74" s="86"/>
      <c r="N74" s="86"/>
      <c r="O74" s="86"/>
      <c r="P74" s="86"/>
      <c r="Q74" s="214"/>
    </row>
    <row r="75">
      <c r="D75" s="212"/>
      <c r="G75" s="47"/>
      <c r="H75" s="47"/>
      <c r="I75" s="47"/>
      <c r="J75" s="127"/>
      <c r="K75" s="86"/>
      <c r="N75" s="86"/>
      <c r="O75" s="86"/>
      <c r="P75" s="86"/>
      <c r="Q75" s="214"/>
    </row>
    <row r="76">
      <c r="D76" s="212"/>
      <c r="G76" s="47"/>
      <c r="H76" s="47"/>
      <c r="I76" s="47"/>
      <c r="J76" s="127"/>
      <c r="K76" s="86"/>
      <c r="N76" s="86"/>
      <c r="O76" s="86"/>
      <c r="P76" s="86"/>
      <c r="Q76" s="214"/>
    </row>
    <row r="77">
      <c r="D77" s="212"/>
      <c r="G77" s="47"/>
      <c r="H77" s="47"/>
      <c r="I77" s="47"/>
      <c r="J77" s="127"/>
      <c r="K77" s="86"/>
      <c r="N77" s="86"/>
      <c r="O77" s="86"/>
      <c r="P77" s="86"/>
      <c r="Q77" s="214"/>
    </row>
    <row r="78">
      <c r="D78" s="212"/>
      <c r="G78" s="47"/>
      <c r="H78" s="47"/>
      <c r="I78" s="47"/>
      <c r="J78" s="127"/>
      <c r="K78" s="86"/>
      <c r="N78" s="86"/>
      <c r="O78" s="86"/>
      <c r="P78" s="86"/>
      <c r="Q78" s="214"/>
    </row>
    <row r="79">
      <c r="D79" s="212"/>
      <c r="G79" s="47"/>
      <c r="H79" s="47"/>
      <c r="I79" s="47"/>
      <c r="J79" s="127"/>
      <c r="K79" s="86"/>
      <c r="N79" s="86"/>
      <c r="O79" s="86"/>
      <c r="P79" s="86"/>
      <c r="Q79" s="214"/>
    </row>
    <row r="80">
      <c r="D80" s="212"/>
      <c r="G80" s="47"/>
      <c r="H80" s="47"/>
      <c r="I80" s="47"/>
      <c r="J80" s="127"/>
      <c r="K80" s="86"/>
      <c r="N80" s="86"/>
      <c r="O80" s="86"/>
      <c r="P80" s="86"/>
      <c r="Q80" s="214"/>
    </row>
    <row r="81">
      <c r="D81" s="212"/>
      <c r="G81" s="47"/>
      <c r="H81" s="47"/>
      <c r="I81" s="47"/>
      <c r="J81" s="127"/>
      <c r="K81" s="86"/>
      <c r="N81" s="86"/>
      <c r="O81" s="86"/>
      <c r="P81" s="86"/>
      <c r="Q81" s="214"/>
    </row>
    <row r="82">
      <c r="D82" s="212"/>
      <c r="G82" s="47"/>
      <c r="H82" s="47"/>
      <c r="I82" s="47"/>
      <c r="J82" s="127"/>
      <c r="K82" s="86"/>
      <c r="N82" s="86"/>
      <c r="O82" s="86"/>
      <c r="P82" s="86"/>
      <c r="Q82" s="214"/>
    </row>
    <row r="83">
      <c r="D83" s="212"/>
      <c r="G83" s="47"/>
      <c r="H83" s="47"/>
      <c r="I83" s="47"/>
      <c r="J83" s="127"/>
      <c r="K83" s="86"/>
      <c r="N83" s="86"/>
      <c r="O83" s="86"/>
      <c r="P83" s="86"/>
      <c r="Q83" s="214"/>
    </row>
    <row r="84">
      <c r="D84" s="212"/>
      <c r="G84" s="47"/>
      <c r="H84" s="47"/>
      <c r="I84" s="47"/>
      <c r="J84" s="127"/>
      <c r="K84" s="86"/>
      <c r="N84" s="86"/>
      <c r="O84" s="86"/>
      <c r="P84" s="86"/>
      <c r="Q84" s="214"/>
    </row>
    <row r="85">
      <c r="D85" s="212"/>
      <c r="G85" s="47"/>
      <c r="H85" s="47"/>
      <c r="I85" s="47"/>
      <c r="J85" s="127"/>
      <c r="K85" s="86"/>
      <c r="N85" s="86"/>
      <c r="O85" s="86"/>
      <c r="P85" s="86"/>
      <c r="Q85" s="214"/>
    </row>
    <row r="86">
      <c r="D86" s="212"/>
      <c r="G86" s="47"/>
      <c r="H86" s="47"/>
      <c r="I86" s="47"/>
      <c r="J86" s="127"/>
      <c r="K86" s="86"/>
      <c r="N86" s="86"/>
      <c r="O86" s="86"/>
      <c r="P86" s="86"/>
      <c r="Q86" s="214"/>
    </row>
    <row r="87">
      <c r="D87" s="212"/>
      <c r="G87" s="47"/>
      <c r="H87" s="47"/>
      <c r="I87" s="47"/>
      <c r="J87" s="127"/>
      <c r="K87" s="86"/>
      <c r="N87" s="86"/>
      <c r="O87" s="86"/>
      <c r="P87" s="86"/>
      <c r="Q87" s="214"/>
    </row>
    <row r="88">
      <c r="D88" s="212"/>
      <c r="G88" s="47"/>
      <c r="H88" s="47"/>
      <c r="I88" s="47"/>
      <c r="J88" s="127"/>
      <c r="K88" s="86"/>
      <c r="N88" s="86"/>
      <c r="O88" s="86"/>
      <c r="P88" s="86"/>
      <c r="Q88" s="214"/>
    </row>
    <row r="89">
      <c r="D89" s="212"/>
      <c r="G89" s="47"/>
      <c r="H89" s="47"/>
      <c r="I89" s="47"/>
      <c r="J89" s="127"/>
      <c r="K89" s="86"/>
      <c r="N89" s="86"/>
      <c r="O89" s="86"/>
      <c r="P89" s="86"/>
      <c r="Q89" s="214"/>
    </row>
    <row r="90">
      <c r="D90" s="212"/>
      <c r="G90" s="47"/>
      <c r="H90" s="47"/>
      <c r="I90" s="47"/>
      <c r="J90" s="127"/>
      <c r="K90" s="86"/>
      <c r="N90" s="86"/>
      <c r="O90" s="86"/>
      <c r="P90" s="86"/>
      <c r="Q90" s="214"/>
    </row>
    <row r="91">
      <c r="D91" s="212"/>
      <c r="G91" s="47"/>
      <c r="H91" s="47"/>
      <c r="I91" s="47"/>
      <c r="J91" s="127"/>
      <c r="K91" s="86"/>
      <c r="N91" s="86"/>
      <c r="O91" s="86"/>
      <c r="P91" s="86"/>
      <c r="Q91" s="214"/>
    </row>
    <row r="92">
      <c r="D92" s="212"/>
      <c r="G92" s="47"/>
      <c r="H92" s="47"/>
      <c r="I92" s="47"/>
      <c r="J92" s="127"/>
      <c r="K92" s="86"/>
      <c r="N92" s="86"/>
      <c r="O92" s="86"/>
      <c r="P92" s="86"/>
      <c r="Q92" s="214"/>
    </row>
    <row r="93">
      <c r="D93" s="212"/>
      <c r="G93" s="47"/>
      <c r="H93" s="47"/>
      <c r="I93" s="47"/>
      <c r="J93" s="127"/>
      <c r="K93" s="86"/>
      <c r="N93" s="86"/>
      <c r="O93" s="86"/>
      <c r="P93" s="86"/>
      <c r="Q93" s="214"/>
    </row>
    <row r="94">
      <c r="D94" s="212"/>
      <c r="G94" s="47"/>
      <c r="H94" s="47"/>
      <c r="I94" s="47"/>
      <c r="J94" s="127"/>
      <c r="K94" s="86"/>
      <c r="N94" s="86"/>
      <c r="O94" s="86"/>
      <c r="P94" s="86"/>
      <c r="Q94" s="214"/>
    </row>
    <row r="95">
      <c r="D95" s="212"/>
      <c r="G95" s="47"/>
      <c r="H95" s="47"/>
      <c r="I95" s="47"/>
      <c r="J95" s="127"/>
      <c r="K95" s="86"/>
      <c r="N95" s="86"/>
      <c r="O95" s="86"/>
      <c r="P95" s="86"/>
      <c r="Q95" s="214"/>
    </row>
    <row r="96">
      <c r="D96" s="212"/>
      <c r="G96" s="47"/>
      <c r="H96" s="47"/>
      <c r="I96" s="47"/>
      <c r="J96" s="127"/>
      <c r="K96" s="86"/>
      <c r="N96" s="86"/>
      <c r="O96" s="86"/>
      <c r="P96" s="86"/>
      <c r="Q96" s="214"/>
    </row>
    <row r="97">
      <c r="D97" s="212"/>
      <c r="G97" s="47"/>
      <c r="H97" s="47"/>
      <c r="I97" s="47"/>
      <c r="J97" s="127"/>
      <c r="K97" s="86"/>
      <c r="N97" s="86"/>
      <c r="O97" s="86"/>
      <c r="P97" s="86"/>
      <c r="Q97" s="214"/>
    </row>
    <row r="98">
      <c r="D98" s="212"/>
      <c r="G98" s="47"/>
      <c r="H98" s="47"/>
      <c r="I98" s="47"/>
      <c r="J98" s="127"/>
      <c r="K98" s="86"/>
      <c r="N98" s="86"/>
      <c r="O98" s="86"/>
      <c r="P98" s="86"/>
      <c r="Q98" s="214"/>
    </row>
    <row r="99">
      <c r="D99" s="212"/>
      <c r="G99" s="47"/>
      <c r="H99" s="47"/>
      <c r="I99" s="47"/>
      <c r="J99" s="127"/>
      <c r="K99" s="86"/>
      <c r="N99" s="86"/>
      <c r="O99" s="86"/>
      <c r="P99" s="86"/>
      <c r="Q99" s="214"/>
    </row>
    <row r="100">
      <c r="D100" s="212"/>
      <c r="G100" s="47"/>
      <c r="H100" s="47"/>
      <c r="I100" s="47"/>
      <c r="J100" s="127"/>
      <c r="K100" s="86"/>
      <c r="N100" s="86"/>
      <c r="O100" s="86"/>
      <c r="P100" s="86"/>
      <c r="Q100" s="214"/>
    </row>
    <row r="101">
      <c r="D101" s="212"/>
      <c r="G101" s="47"/>
      <c r="H101" s="47"/>
      <c r="I101" s="47"/>
      <c r="J101" s="127"/>
      <c r="K101" s="86"/>
      <c r="N101" s="86"/>
      <c r="O101" s="86"/>
      <c r="P101" s="86"/>
      <c r="Q101" s="214"/>
    </row>
    <row r="102">
      <c r="D102" s="212"/>
      <c r="G102" s="47"/>
      <c r="H102" s="47"/>
      <c r="I102" s="47"/>
      <c r="J102" s="127"/>
      <c r="K102" s="86"/>
      <c r="N102" s="86"/>
      <c r="O102" s="86"/>
      <c r="P102" s="86"/>
      <c r="Q102" s="214"/>
    </row>
    <row r="103">
      <c r="D103" s="212"/>
      <c r="G103" s="47"/>
      <c r="H103" s="47"/>
      <c r="I103" s="47"/>
      <c r="J103" s="127"/>
      <c r="K103" s="86"/>
      <c r="N103" s="86"/>
      <c r="O103" s="86"/>
      <c r="P103" s="86"/>
      <c r="Q103" s="214"/>
    </row>
    <row r="104">
      <c r="D104" s="212"/>
      <c r="G104" s="47"/>
      <c r="H104" s="47"/>
      <c r="I104" s="47"/>
      <c r="J104" s="127"/>
      <c r="K104" s="86"/>
      <c r="N104" s="86"/>
      <c r="O104" s="86"/>
      <c r="P104" s="86"/>
      <c r="Q104" s="214"/>
    </row>
    <row r="105">
      <c r="D105" s="212"/>
      <c r="G105" s="47"/>
      <c r="H105" s="47"/>
      <c r="I105" s="47"/>
      <c r="J105" s="127"/>
      <c r="K105" s="86"/>
      <c r="N105" s="86"/>
      <c r="O105" s="86"/>
      <c r="P105" s="86"/>
      <c r="Q105" s="214"/>
    </row>
    <row r="106">
      <c r="D106" s="212"/>
      <c r="G106" s="47"/>
      <c r="H106" s="47"/>
      <c r="I106" s="47"/>
      <c r="J106" s="127"/>
      <c r="K106" s="86"/>
      <c r="N106" s="86"/>
      <c r="O106" s="86"/>
      <c r="P106" s="86"/>
      <c r="Q106" s="214"/>
    </row>
    <row r="107">
      <c r="D107" s="212"/>
      <c r="G107" s="47"/>
      <c r="H107" s="47"/>
      <c r="I107" s="47"/>
      <c r="J107" s="127"/>
      <c r="K107" s="86"/>
      <c r="N107" s="86"/>
      <c r="O107" s="86"/>
      <c r="P107" s="86"/>
      <c r="Q107" s="214"/>
    </row>
    <row r="108">
      <c r="D108" s="212"/>
      <c r="G108" s="47"/>
      <c r="H108" s="47"/>
      <c r="I108" s="47"/>
      <c r="J108" s="127"/>
      <c r="K108" s="86"/>
      <c r="N108" s="86"/>
      <c r="O108" s="86"/>
      <c r="P108" s="86"/>
      <c r="Q108" s="214"/>
    </row>
    <row r="109">
      <c r="D109" s="212"/>
      <c r="G109" s="47"/>
      <c r="H109" s="47"/>
      <c r="I109" s="47"/>
      <c r="J109" s="127"/>
      <c r="K109" s="86"/>
      <c r="N109" s="86"/>
      <c r="O109" s="86"/>
      <c r="P109" s="86"/>
      <c r="Q109" s="214"/>
    </row>
    <row r="110">
      <c r="D110" s="212"/>
      <c r="G110" s="47"/>
      <c r="H110" s="47"/>
      <c r="I110" s="47"/>
      <c r="J110" s="127"/>
      <c r="K110" s="86"/>
      <c r="N110" s="86"/>
      <c r="O110" s="86"/>
      <c r="P110" s="86"/>
      <c r="Q110" s="214"/>
    </row>
    <row r="111">
      <c r="D111" s="212"/>
      <c r="G111" s="47"/>
      <c r="H111" s="47"/>
      <c r="I111" s="47"/>
      <c r="J111" s="127"/>
      <c r="K111" s="86"/>
      <c r="N111" s="86"/>
      <c r="O111" s="86"/>
      <c r="P111" s="86"/>
      <c r="Q111" s="214"/>
    </row>
    <row r="112">
      <c r="D112" s="212"/>
      <c r="G112" s="47"/>
      <c r="H112" s="47"/>
      <c r="I112" s="47"/>
      <c r="J112" s="127"/>
      <c r="K112" s="86"/>
      <c r="N112" s="86"/>
      <c r="O112" s="86"/>
      <c r="P112" s="86"/>
      <c r="Q112" s="214"/>
    </row>
    <row r="113">
      <c r="D113" s="212"/>
      <c r="G113" s="47"/>
      <c r="H113" s="47"/>
      <c r="I113" s="47"/>
      <c r="J113" s="127"/>
      <c r="K113" s="86"/>
      <c r="N113" s="86"/>
      <c r="O113" s="86"/>
      <c r="P113" s="86"/>
      <c r="Q113" s="214"/>
    </row>
    <row r="114">
      <c r="D114" s="212"/>
      <c r="G114" s="47"/>
      <c r="H114" s="47"/>
      <c r="I114" s="47"/>
      <c r="J114" s="127"/>
      <c r="K114" s="86"/>
      <c r="N114" s="86"/>
      <c r="O114" s="86"/>
      <c r="P114" s="86"/>
      <c r="Q114" s="214"/>
    </row>
    <row r="115">
      <c r="D115" s="212"/>
      <c r="G115" s="47"/>
      <c r="H115" s="47"/>
      <c r="I115" s="47"/>
      <c r="J115" s="127"/>
      <c r="K115" s="86"/>
      <c r="N115" s="86"/>
      <c r="O115" s="86"/>
      <c r="P115" s="86"/>
      <c r="Q115" s="214"/>
    </row>
    <row r="116">
      <c r="D116" s="212"/>
      <c r="G116" s="47"/>
      <c r="H116" s="47"/>
      <c r="I116" s="47"/>
      <c r="J116" s="127"/>
      <c r="K116" s="86"/>
      <c r="N116" s="86"/>
      <c r="O116" s="86"/>
      <c r="P116" s="86"/>
      <c r="Q116" s="214"/>
    </row>
    <row r="117">
      <c r="D117" s="212"/>
      <c r="G117" s="47"/>
      <c r="H117" s="47"/>
      <c r="I117" s="47"/>
      <c r="J117" s="127"/>
      <c r="K117" s="86"/>
      <c r="N117" s="86"/>
      <c r="O117" s="86"/>
      <c r="P117" s="86"/>
      <c r="Q117" s="214"/>
    </row>
    <row r="118">
      <c r="D118" s="212"/>
      <c r="G118" s="47"/>
      <c r="H118" s="47"/>
      <c r="I118" s="47"/>
      <c r="J118" s="127"/>
      <c r="K118" s="86"/>
      <c r="N118" s="86"/>
      <c r="O118" s="86"/>
      <c r="P118" s="86"/>
      <c r="Q118" s="214"/>
    </row>
    <row r="119">
      <c r="D119" s="212"/>
      <c r="G119" s="47"/>
      <c r="H119" s="47"/>
      <c r="I119" s="47"/>
      <c r="J119" s="127"/>
      <c r="K119" s="86"/>
      <c r="N119" s="86"/>
      <c r="O119" s="86"/>
      <c r="P119" s="86"/>
      <c r="Q119" s="214"/>
    </row>
    <row r="120">
      <c r="D120" s="212"/>
      <c r="G120" s="47"/>
      <c r="H120" s="47"/>
      <c r="I120" s="47"/>
      <c r="J120" s="127"/>
      <c r="K120" s="86"/>
      <c r="N120" s="86"/>
      <c r="O120" s="86"/>
      <c r="P120" s="86"/>
      <c r="Q120" s="214"/>
    </row>
    <row r="121">
      <c r="D121" s="212"/>
      <c r="G121" s="47"/>
      <c r="H121" s="47"/>
      <c r="I121" s="47"/>
      <c r="J121" s="127"/>
      <c r="K121" s="86"/>
      <c r="N121" s="86"/>
      <c r="O121" s="86"/>
      <c r="P121" s="86"/>
      <c r="Q121" s="214"/>
    </row>
    <row r="122">
      <c r="D122" s="212"/>
      <c r="G122" s="47"/>
      <c r="H122" s="47"/>
      <c r="I122" s="47"/>
      <c r="J122" s="127"/>
      <c r="K122" s="86"/>
      <c r="N122" s="86"/>
      <c r="O122" s="86"/>
      <c r="P122" s="86"/>
      <c r="Q122" s="214"/>
    </row>
    <row r="123">
      <c r="D123" s="212"/>
      <c r="G123" s="47"/>
      <c r="H123" s="47"/>
      <c r="I123" s="47"/>
      <c r="J123" s="127"/>
      <c r="K123" s="86"/>
      <c r="N123" s="86"/>
      <c r="O123" s="86"/>
      <c r="P123" s="86"/>
      <c r="Q123" s="214"/>
    </row>
    <row r="124">
      <c r="D124" s="212"/>
      <c r="G124" s="47"/>
      <c r="H124" s="47"/>
      <c r="I124" s="47"/>
      <c r="J124" s="127"/>
      <c r="K124" s="86"/>
      <c r="N124" s="86"/>
      <c r="O124" s="86"/>
      <c r="P124" s="86"/>
      <c r="Q124" s="214"/>
    </row>
    <row r="125">
      <c r="D125" s="212"/>
      <c r="G125" s="47"/>
      <c r="H125" s="47"/>
      <c r="I125" s="47"/>
      <c r="J125" s="127"/>
      <c r="K125" s="86"/>
      <c r="N125" s="86"/>
      <c r="O125" s="86"/>
      <c r="P125" s="86"/>
      <c r="Q125" s="214"/>
    </row>
    <row r="126">
      <c r="D126" s="212"/>
      <c r="G126" s="47"/>
      <c r="H126" s="47"/>
      <c r="I126" s="47"/>
      <c r="J126" s="127"/>
      <c r="K126" s="86"/>
      <c r="N126" s="86"/>
      <c r="O126" s="86"/>
      <c r="P126" s="86"/>
      <c r="Q126" s="214"/>
    </row>
    <row r="127">
      <c r="D127" s="212"/>
      <c r="G127" s="47"/>
      <c r="H127" s="47"/>
      <c r="I127" s="47"/>
      <c r="J127" s="127"/>
      <c r="K127" s="86"/>
      <c r="N127" s="86"/>
      <c r="O127" s="86"/>
      <c r="P127" s="86"/>
      <c r="Q127" s="214"/>
    </row>
    <row r="128">
      <c r="D128" s="212"/>
      <c r="G128" s="47"/>
      <c r="H128" s="47"/>
      <c r="I128" s="47"/>
      <c r="J128" s="127"/>
      <c r="K128" s="86"/>
      <c r="N128" s="86"/>
      <c r="O128" s="86"/>
      <c r="P128" s="86"/>
      <c r="Q128" s="214"/>
    </row>
    <row r="129">
      <c r="D129" s="212"/>
      <c r="G129" s="47"/>
      <c r="H129" s="47"/>
      <c r="I129" s="47"/>
      <c r="J129" s="127"/>
      <c r="K129" s="86"/>
      <c r="N129" s="86"/>
      <c r="O129" s="86"/>
      <c r="P129" s="86"/>
      <c r="Q129" s="214"/>
    </row>
    <row r="130">
      <c r="D130" s="212"/>
      <c r="G130" s="47"/>
      <c r="H130" s="47"/>
      <c r="I130" s="47"/>
      <c r="J130" s="127"/>
      <c r="K130" s="86"/>
      <c r="N130" s="86"/>
      <c r="O130" s="86"/>
      <c r="P130" s="86"/>
      <c r="Q130" s="214"/>
    </row>
    <row r="131">
      <c r="D131" s="212"/>
      <c r="G131" s="47"/>
      <c r="H131" s="47"/>
      <c r="I131" s="47"/>
      <c r="J131" s="127"/>
      <c r="K131" s="86"/>
      <c r="N131" s="86"/>
      <c r="O131" s="86"/>
      <c r="P131" s="86"/>
      <c r="Q131" s="214"/>
    </row>
    <row r="132">
      <c r="D132" s="212"/>
      <c r="G132" s="47"/>
      <c r="H132" s="47"/>
      <c r="I132" s="47"/>
      <c r="J132" s="127"/>
      <c r="K132" s="86"/>
      <c r="N132" s="86"/>
      <c r="O132" s="86"/>
      <c r="P132" s="86"/>
      <c r="Q132" s="214"/>
    </row>
    <row r="133">
      <c r="D133" s="212"/>
      <c r="G133" s="47"/>
      <c r="H133" s="47"/>
      <c r="I133" s="47"/>
      <c r="J133" s="127"/>
      <c r="K133" s="86"/>
      <c r="N133" s="86"/>
      <c r="O133" s="86"/>
      <c r="P133" s="86"/>
      <c r="Q133" s="214"/>
    </row>
    <row r="134">
      <c r="D134" s="212"/>
      <c r="G134" s="47"/>
      <c r="H134" s="47"/>
      <c r="I134" s="47"/>
      <c r="J134" s="127"/>
      <c r="K134" s="86"/>
      <c r="N134" s="86"/>
      <c r="O134" s="86"/>
      <c r="P134" s="86"/>
      <c r="Q134" s="214"/>
    </row>
    <row r="135">
      <c r="D135" s="212"/>
      <c r="G135" s="47"/>
      <c r="H135" s="47"/>
      <c r="I135" s="47"/>
      <c r="J135" s="127"/>
      <c r="K135" s="86"/>
      <c r="N135" s="86"/>
      <c r="O135" s="86"/>
      <c r="P135" s="86"/>
      <c r="Q135" s="214"/>
    </row>
    <row r="136">
      <c r="D136" s="212"/>
      <c r="G136" s="47"/>
      <c r="H136" s="47"/>
      <c r="I136" s="47"/>
      <c r="J136" s="127"/>
      <c r="K136" s="86"/>
      <c r="N136" s="86"/>
      <c r="O136" s="86"/>
      <c r="P136" s="86"/>
      <c r="Q136" s="214"/>
    </row>
    <row r="137">
      <c r="D137" s="212"/>
      <c r="G137" s="47"/>
      <c r="H137" s="47"/>
      <c r="I137" s="47"/>
      <c r="J137" s="127"/>
      <c r="K137" s="86"/>
      <c r="N137" s="86"/>
      <c r="O137" s="86"/>
      <c r="P137" s="86"/>
      <c r="Q137" s="214"/>
    </row>
    <row r="138">
      <c r="D138" s="212"/>
      <c r="G138" s="47"/>
      <c r="H138" s="47"/>
      <c r="I138" s="47"/>
      <c r="J138" s="127"/>
      <c r="K138" s="86"/>
      <c r="N138" s="86"/>
      <c r="O138" s="86"/>
      <c r="P138" s="86"/>
      <c r="Q138" s="214"/>
    </row>
    <row r="139">
      <c r="D139" s="212"/>
      <c r="G139" s="47"/>
      <c r="H139" s="47"/>
      <c r="I139" s="47"/>
      <c r="J139" s="127"/>
      <c r="K139" s="86"/>
      <c r="N139" s="86"/>
      <c r="O139" s="86"/>
      <c r="P139" s="86"/>
      <c r="Q139" s="214"/>
    </row>
    <row r="140">
      <c r="D140" s="212"/>
      <c r="G140" s="47"/>
      <c r="H140" s="47"/>
      <c r="I140" s="47"/>
      <c r="J140" s="127"/>
      <c r="K140" s="86"/>
      <c r="N140" s="86"/>
      <c r="O140" s="86"/>
      <c r="P140" s="86"/>
      <c r="Q140" s="214"/>
    </row>
    <row r="141">
      <c r="D141" s="212"/>
      <c r="G141" s="47"/>
      <c r="H141" s="47"/>
      <c r="I141" s="47"/>
      <c r="J141" s="127"/>
      <c r="K141" s="86"/>
      <c r="N141" s="86"/>
      <c r="O141" s="86"/>
      <c r="P141" s="86"/>
      <c r="Q141" s="214"/>
    </row>
    <row r="142">
      <c r="D142" s="212"/>
      <c r="G142" s="47"/>
      <c r="H142" s="47"/>
      <c r="I142" s="47"/>
      <c r="J142" s="127"/>
      <c r="K142" s="86"/>
      <c r="N142" s="86"/>
      <c r="O142" s="86"/>
      <c r="P142" s="86"/>
      <c r="Q142" s="214"/>
    </row>
    <row r="143">
      <c r="D143" s="212"/>
      <c r="G143" s="47"/>
      <c r="H143" s="47"/>
      <c r="I143" s="47"/>
      <c r="J143" s="127"/>
      <c r="K143" s="86"/>
      <c r="N143" s="86"/>
      <c r="O143" s="86"/>
      <c r="P143" s="86"/>
      <c r="Q143" s="214"/>
    </row>
    <row r="144">
      <c r="D144" s="212"/>
      <c r="G144" s="47"/>
      <c r="H144" s="47"/>
      <c r="I144" s="47"/>
      <c r="J144" s="127"/>
      <c r="K144" s="86"/>
      <c r="N144" s="86"/>
      <c r="O144" s="86"/>
      <c r="P144" s="86"/>
      <c r="Q144" s="214"/>
    </row>
    <row r="145">
      <c r="D145" s="212"/>
      <c r="G145" s="47"/>
      <c r="H145" s="47"/>
      <c r="I145" s="47"/>
      <c r="J145" s="127"/>
      <c r="K145" s="86"/>
      <c r="N145" s="86"/>
      <c r="O145" s="86"/>
      <c r="P145" s="86"/>
      <c r="Q145" s="214"/>
    </row>
    <row r="146">
      <c r="D146" s="212"/>
      <c r="G146" s="47"/>
      <c r="H146" s="47"/>
      <c r="I146" s="47"/>
      <c r="J146" s="127"/>
      <c r="K146" s="86"/>
      <c r="N146" s="86"/>
      <c r="O146" s="86"/>
      <c r="P146" s="86"/>
      <c r="Q146" s="214"/>
    </row>
    <row r="147">
      <c r="D147" s="212"/>
      <c r="G147" s="47"/>
      <c r="H147" s="47"/>
      <c r="I147" s="47"/>
      <c r="J147" s="127"/>
      <c r="K147" s="86"/>
      <c r="N147" s="86"/>
      <c r="O147" s="86"/>
      <c r="P147" s="86"/>
      <c r="Q147" s="214"/>
    </row>
    <row r="148">
      <c r="D148" s="212"/>
      <c r="G148" s="47"/>
      <c r="H148" s="47"/>
      <c r="I148" s="47"/>
      <c r="J148" s="127"/>
      <c r="K148" s="86"/>
      <c r="N148" s="86"/>
      <c r="O148" s="86"/>
      <c r="P148" s="86"/>
      <c r="Q148" s="214"/>
    </row>
    <row r="149">
      <c r="D149" s="212"/>
      <c r="G149" s="47"/>
      <c r="H149" s="47"/>
      <c r="I149" s="47"/>
      <c r="J149" s="127"/>
      <c r="K149" s="86"/>
      <c r="N149" s="86"/>
      <c r="O149" s="86"/>
      <c r="P149" s="86"/>
      <c r="Q149" s="214"/>
    </row>
    <row r="150">
      <c r="D150" s="212"/>
      <c r="G150" s="47"/>
      <c r="H150" s="47"/>
      <c r="I150" s="47"/>
      <c r="J150" s="127"/>
      <c r="K150" s="86"/>
      <c r="N150" s="86"/>
      <c r="O150" s="86"/>
      <c r="P150" s="86"/>
      <c r="Q150" s="214"/>
    </row>
    <row r="151">
      <c r="D151" s="212"/>
      <c r="G151" s="47"/>
      <c r="H151" s="47"/>
      <c r="I151" s="47"/>
      <c r="J151" s="127"/>
      <c r="K151" s="86"/>
      <c r="N151" s="86"/>
      <c r="O151" s="86"/>
      <c r="P151" s="86"/>
      <c r="Q151" s="214"/>
    </row>
    <row r="152">
      <c r="D152" s="212"/>
      <c r="G152" s="47"/>
      <c r="H152" s="47"/>
      <c r="I152" s="47"/>
      <c r="J152" s="127"/>
      <c r="K152" s="86"/>
      <c r="N152" s="86"/>
      <c r="O152" s="86"/>
      <c r="P152" s="86"/>
      <c r="Q152" s="214"/>
    </row>
    <row r="153">
      <c r="D153" s="212"/>
      <c r="G153" s="47"/>
      <c r="H153" s="47"/>
      <c r="I153" s="47"/>
      <c r="J153" s="127"/>
      <c r="K153" s="86"/>
      <c r="N153" s="86"/>
      <c r="O153" s="86"/>
      <c r="P153" s="86"/>
      <c r="Q153" s="214"/>
    </row>
    <row r="154">
      <c r="D154" s="212"/>
      <c r="G154" s="47"/>
      <c r="H154" s="47"/>
      <c r="I154" s="47"/>
      <c r="J154" s="127"/>
      <c r="K154" s="86"/>
      <c r="N154" s="86"/>
      <c r="O154" s="86"/>
      <c r="P154" s="86"/>
      <c r="Q154" s="214"/>
    </row>
    <row r="155">
      <c r="D155" s="212"/>
      <c r="G155" s="47"/>
      <c r="H155" s="47"/>
      <c r="I155" s="47"/>
      <c r="J155" s="127"/>
      <c r="K155" s="86"/>
      <c r="N155" s="86"/>
      <c r="O155" s="86"/>
      <c r="P155" s="86"/>
      <c r="Q155" s="214"/>
    </row>
    <row r="156">
      <c r="D156" s="212"/>
      <c r="G156" s="47"/>
      <c r="H156" s="47"/>
      <c r="I156" s="47"/>
      <c r="J156" s="127"/>
      <c r="K156" s="86"/>
      <c r="N156" s="86"/>
      <c r="O156" s="86"/>
      <c r="P156" s="86"/>
      <c r="Q156" s="214"/>
    </row>
    <row r="157">
      <c r="D157" s="212"/>
      <c r="G157" s="47"/>
      <c r="H157" s="47"/>
      <c r="I157" s="47"/>
      <c r="J157" s="127"/>
      <c r="K157" s="86"/>
      <c r="N157" s="86"/>
      <c r="O157" s="86"/>
      <c r="P157" s="86"/>
      <c r="Q157" s="214"/>
    </row>
    <row r="158">
      <c r="D158" s="212"/>
      <c r="G158" s="47"/>
      <c r="H158" s="47"/>
      <c r="I158" s="47"/>
      <c r="J158" s="127"/>
      <c r="K158" s="86"/>
      <c r="N158" s="86"/>
      <c r="O158" s="86"/>
      <c r="P158" s="86"/>
      <c r="Q158" s="214"/>
    </row>
    <row r="159">
      <c r="D159" s="212"/>
      <c r="G159" s="47"/>
      <c r="H159" s="47"/>
      <c r="I159" s="47"/>
      <c r="J159" s="127"/>
      <c r="K159" s="86"/>
      <c r="N159" s="86"/>
      <c r="O159" s="86"/>
      <c r="P159" s="86"/>
      <c r="Q159" s="214"/>
    </row>
    <row r="160">
      <c r="D160" s="212"/>
      <c r="G160" s="47"/>
      <c r="H160" s="47"/>
      <c r="I160" s="47"/>
      <c r="J160" s="127"/>
      <c r="K160" s="86"/>
      <c r="N160" s="86"/>
      <c r="O160" s="86"/>
      <c r="P160" s="86"/>
      <c r="Q160" s="214"/>
    </row>
    <row r="161">
      <c r="D161" s="212"/>
      <c r="G161" s="47"/>
      <c r="H161" s="47"/>
      <c r="I161" s="47"/>
      <c r="J161" s="127"/>
      <c r="K161" s="86"/>
      <c r="N161" s="86"/>
      <c r="O161" s="86"/>
      <c r="P161" s="86"/>
      <c r="Q161" s="214"/>
    </row>
    <row r="162">
      <c r="D162" s="212"/>
      <c r="G162" s="47"/>
      <c r="H162" s="47"/>
      <c r="I162" s="47"/>
      <c r="J162" s="127"/>
      <c r="K162" s="86"/>
      <c r="N162" s="86"/>
      <c r="O162" s="86"/>
      <c r="P162" s="86"/>
      <c r="Q162" s="214"/>
    </row>
    <row r="163">
      <c r="D163" s="212"/>
      <c r="G163" s="47"/>
      <c r="H163" s="47"/>
      <c r="I163" s="47"/>
      <c r="J163" s="127"/>
      <c r="K163" s="86"/>
      <c r="N163" s="86"/>
      <c r="O163" s="86"/>
      <c r="P163" s="86"/>
      <c r="Q163" s="214"/>
    </row>
    <row r="164">
      <c r="D164" s="212"/>
      <c r="G164" s="47"/>
      <c r="H164" s="47"/>
      <c r="I164" s="47"/>
      <c r="J164" s="127"/>
      <c r="K164" s="86"/>
      <c r="N164" s="86"/>
      <c r="O164" s="86"/>
      <c r="P164" s="86"/>
      <c r="Q164" s="214"/>
    </row>
    <row r="165">
      <c r="D165" s="212"/>
      <c r="G165" s="47"/>
      <c r="H165" s="47"/>
      <c r="I165" s="47"/>
      <c r="J165" s="127"/>
      <c r="K165" s="86"/>
      <c r="N165" s="86"/>
      <c r="O165" s="86"/>
      <c r="P165" s="86"/>
      <c r="Q165" s="214"/>
    </row>
    <row r="166">
      <c r="D166" s="212"/>
      <c r="G166" s="47"/>
      <c r="H166" s="47"/>
      <c r="I166" s="47"/>
      <c r="J166" s="127"/>
      <c r="K166" s="86"/>
      <c r="N166" s="86"/>
      <c r="O166" s="86"/>
      <c r="P166" s="86"/>
      <c r="Q166" s="214"/>
    </row>
    <row r="167">
      <c r="D167" s="212"/>
      <c r="G167" s="47"/>
      <c r="H167" s="47"/>
      <c r="I167" s="47"/>
      <c r="J167" s="127"/>
      <c r="K167" s="86"/>
      <c r="N167" s="86"/>
      <c r="O167" s="86"/>
      <c r="P167" s="86"/>
      <c r="Q167" s="214"/>
    </row>
    <row r="168">
      <c r="D168" s="212"/>
      <c r="G168" s="47"/>
      <c r="H168" s="47"/>
      <c r="I168" s="47"/>
      <c r="J168" s="127"/>
      <c r="K168" s="86"/>
      <c r="N168" s="86"/>
      <c r="O168" s="86"/>
      <c r="P168" s="86"/>
      <c r="Q168" s="214"/>
    </row>
    <row r="169">
      <c r="D169" s="212"/>
      <c r="G169" s="47"/>
      <c r="H169" s="47"/>
      <c r="I169" s="47"/>
      <c r="J169" s="127"/>
      <c r="K169" s="86"/>
      <c r="N169" s="86"/>
      <c r="O169" s="86"/>
      <c r="P169" s="86"/>
      <c r="Q169" s="214"/>
    </row>
    <row r="170">
      <c r="D170" s="212"/>
      <c r="G170" s="47"/>
      <c r="H170" s="47"/>
      <c r="I170" s="47"/>
      <c r="J170" s="127"/>
      <c r="K170" s="86"/>
      <c r="N170" s="86"/>
      <c r="O170" s="86"/>
      <c r="P170" s="86"/>
      <c r="Q170" s="214"/>
    </row>
    <row r="171">
      <c r="D171" s="212"/>
      <c r="G171" s="47"/>
      <c r="H171" s="47"/>
      <c r="I171" s="47"/>
      <c r="J171" s="127"/>
      <c r="K171" s="86"/>
      <c r="N171" s="86"/>
      <c r="O171" s="86"/>
      <c r="P171" s="86"/>
      <c r="Q171" s="214"/>
    </row>
    <row r="172">
      <c r="D172" s="212"/>
      <c r="G172" s="47"/>
      <c r="H172" s="47"/>
      <c r="I172" s="47"/>
      <c r="J172" s="127"/>
      <c r="K172" s="86"/>
      <c r="N172" s="86"/>
      <c r="O172" s="86"/>
      <c r="P172" s="86"/>
      <c r="Q172" s="214"/>
    </row>
    <row r="173">
      <c r="D173" s="212"/>
      <c r="G173" s="47"/>
      <c r="H173" s="47"/>
      <c r="I173" s="47"/>
      <c r="J173" s="127"/>
      <c r="K173" s="86"/>
      <c r="N173" s="86"/>
      <c r="O173" s="86"/>
      <c r="P173" s="86"/>
      <c r="Q173" s="214"/>
    </row>
    <row r="174">
      <c r="D174" s="212"/>
      <c r="G174" s="47"/>
      <c r="H174" s="47"/>
      <c r="I174" s="47"/>
      <c r="J174" s="127"/>
      <c r="K174" s="86"/>
      <c r="N174" s="86"/>
      <c r="O174" s="86"/>
      <c r="P174" s="86"/>
      <c r="Q174" s="214"/>
    </row>
    <row r="175">
      <c r="D175" s="212"/>
      <c r="G175" s="47"/>
      <c r="H175" s="47"/>
      <c r="I175" s="47"/>
      <c r="J175" s="127"/>
      <c r="K175" s="86"/>
      <c r="N175" s="86"/>
      <c r="O175" s="86"/>
      <c r="P175" s="86"/>
      <c r="Q175" s="214"/>
    </row>
    <row r="176">
      <c r="D176" s="212"/>
      <c r="G176" s="47"/>
      <c r="H176" s="47"/>
      <c r="I176" s="47"/>
      <c r="J176" s="127"/>
      <c r="K176" s="86"/>
      <c r="N176" s="86"/>
      <c r="O176" s="86"/>
      <c r="P176" s="86"/>
      <c r="Q176" s="214"/>
    </row>
    <row r="177">
      <c r="D177" s="212"/>
      <c r="G177" s="47"/>
      <c r="H177" s="47"/>
      <c r="I177" s="47"/>
      <c r="J177" s="127"/>
      <c r="K177" s="86"/>
      <c r="N177" s="86"/>
      <c r="O177" s="86"/>
      <c r="P177" s="86"/>
      <c r="Q177" s="214"/>
    </row>
    <row r="178">
      <c r="D178" s="212"/>
      <c r="G178" s="47"/>
      <c r="H178" s="47"/>
      <c r="I178" s="47"/>
      <c r="J178" s="127"/>
      <c r="K178" s="86"/>
      <c r="N178" s="86"/>
      <c r="O178" s="86"/>
      <c r="P178" s="86"/>
      <c r="Q178" s="214"/>
    </row>
    <row r="179">
      <c r="D179" s="212"/>
      <c r="G179" s="47"/>
      <c r="H179" s="47"/>
      <c r="I179" s="47"/>
      <c r="J179" s="127"/>
      <c r="K179" s="86"/>
      <c r="N179" s="86"/>
      <c r="O179" s="86"/>
      <c r="P179" s="86"/>
      <c r="Q179" s="214"/>
    </row>
    <row r="180">
      <c r="D180" s="212"/>
      <c r="G180" s="47"/>
      <c r="H180" s="47"/>
      <c r="I180" s="47"/>
      <c r="J180" s="127"/>
      <c r="K180" s="86"/>
      <c r="N180" s="86"/>
      <c r="O180" s="86"/>
      <c r="P180" s="86"/>
      <c r="Q180" s="214"/>
    </row>
    <row r="181">
      <c r="D181" s="212"/>
      <c r="G181" s="47"/>
      <c r="H181" s="47"/>
      <c r="I181" s="47"/>
      <c r="J181" s="127"/>
      <c r="K181" s="86"/>
      <c r="N181" s="86"/>
      <c r="O181" s="86"/>
      <c r="P181" s="86"/>
      <c r="Q181" s="214"/>
    </row>
    <row r="182">
      <c r="D182" s="212"/>
      <c r="G182" s="47"/>
      <c r="H182" s="47"/>
      <c r="I182" s="47"/>
      <c r="J182" s="127"/>
      <c r="K182" s="86"/>
      <c r="N182" s="86"/>
      <c r="O182" s="86"/>
      <c r="P182" s="86"/>
      <c r="Q182" s="214"/>
    </row>
    <row r="183">
      <c r="D183" s="212"/>
      <c r="G183" s="47"/>
      <c r="H183" s="47"/>
      <c r="I183" s="47"/>
      <c r="J183" s="127"/>
      <c r="K183" s="86"/>
      <c r="N183" s="86"/>
      <c r="O183" s="86"/>
      <c r="P183" s="86"/>
      <c r="Q183" s="214"/>
    </row>
    <row r="184">
      <c r="D184" s="212"/>
      <c r="G184" s="47"/>
      <c r="H184" s="47"/>
      <c r="I184" s="47"/>
      <c r="J184" s="127"/>
      <c r="K184" s="86"/>
      <c r="N184" s="86"/>
      <c r="O184" s="86"/>
      <c r="P184" s="86"/>
      <c r="Q184" s="214"/>
    </row>
    <row r="185">
      <c r="D185" s="212"/>
      <c r="G185" s="47"/>
      <c r="H185" s="47"/>
      <c r="I185" s="47"/>
      <c r="J185" s="127"/>
      <c r="K185" s="86"/>
      <c r="N185" s="86"/>
      <c r="O185" s="86"/>
      <c r="P185" s="86"/>
      <c r="Q185" s="214"/>
    </row>
    <row r="186">
      <c r="D186" s="212"/>
      <c r="G186" s="47"/>
      <c r="H186" s="47"/>
      <c r="I186" s="47"/>
      <c r="J186" s="127"/>
      <c r="K186" s="86"/>
      <c r="N186" s="86"/>
      <c r="O186" s="86"/>
      <c r="P186" s="86"/>
      <c r="Q186" s="214"/>
    </row>
    <row r="187">
      <c r="D187" s="212"/>
      <c r="G187" s="47"/>
      <c r="H187" s="47"/>
      <c r="I187" s="47"/>
      <c r="J187" s="127"/>
      <c r="K187" s="86"/>
      <c r="N187" s="86"/>
      <c r="O187" s="86"/>
      <c r="P187" s="86"/>
      <c r="Q187" s="214"/>
    </row>
    <row r="188">
      <c r="D188" s="212"/>
      <c r="G188" s="47"/>
      <c r="H188" s="47"/>
      <c r="I188" s="47"/>
      <c r="J188" s="127"/>
      <c r="K188" s="86"/>
      <c r="N188" s="86"/>
      <c r="O188" s="86"/>
      <c r="P188" s="86"/>
      <c r="Q188" s="214"/>
    </row>
    <row r="189">
      <c r="D189" s="212"/>
      <c r="G189" s="47"/>
      <c r="H189" s="47"/>
      <c r="I189" s="47"/>
      <c r="J189" s="127"/>
      <c r="K189" s="86"/>
      <c r="N189" s="86"/>
      <c r="O189" s="86"/>
      <c r="P189" s="86"/>
      <c r="Q189" s="214"/>
    </row>
    <row r="190">
      <c r="D190" s="212"/>
      <c r="G190" s="47"/>
      <c r="H190" s="47"/>
      <c r="I190" s="47"/>
      <c r="J190" s="127"/>
      <c r="K190" s="86"/>
      <c r="N190" s="86"/>
      <c r="O190" s="86"/>
      <c r="P190" s="86"/>
      <c r="Q190" s="214"/>
    </row>
    <row r="191">
      <c r="D191" s="212"/>
      <c r="G191" s="47"/>
      <c r="H191" s="47"/>
      <c r="I191" s="47"/>
      <c r="J191" s="127"/>
      <c r="K191" s="86"/>
      <c r="N191" s="86"/>
      <c r="O191" s="86"/>
      <c r="P191" s="86"/>
      <c r="Q191" s="214"/>
    </row>
    <row r="192">
      <c r="D192" s="212"/>
      <c r="G192" s="47"/>
      <c r="H192" s="47"/>
      <c r="I192" s="47"/>
      <c r="J192" s="127"/>
      <c r="K192" s="86"/>
      <c r="N192" s="86"/>
      <c r="O192" s="86"/>
      <c r="P192" s="86"/>
      <c r="Q192" s="214"/>
    </row>
    <row r="193">
      <c r="D193" s="212"/>
      <c r="G193" s="47"/>
      <c r="H193" s="47"/>
      <c r="I193" s="47"/>
      <c r="J193" s="127"/>
      <c r="K193" s="86"/>
      <c r="N193" s="86"/>
      <c r="O193" s="86"/>
      <c r="P193" s="86"/>
      <c r="Q193" s="214"/>
    </row>
    <row r="194">
      <c r="D194" s="212"/>
      <c r="G194" s="47"/>
      <c r="H194" s="47"/>
      <c r="I194" s="47"/>
      <c r="J194" s="127"/>
      <c r="K194" s="86"/>
      <c r="N194" s="86"/>
      <c r="O194" s="86"/>
      <c r="P194" s="86"/>
      <c r="Q194" s="214"/>
    </row>
    <row r="195">
      <c r="D195" s="212"/>
      <c r="G195" s="47"/>
      <c r="H195" s="47"/>
      <c r="I195" s="47"/>
      <c r="J195" s="127"/>
      <c r="K195" s="86"/>
      <c r="N195" s="86"/>
      <c r="O195" s="86"/>
      <c r="P195" s="86"/>
      <c r="Q195" s="214"/>
    </row>
    <row r="196">
      <c r="D196" s="212"/>
      <c r="G196" s="47"/>
      <c r="H196" s="47"/>
      <c r="I196" s="47"/>
      <c r="J196" s="127"/>
      <c r="K196" s="86"/>
      <c r="N196" s="86"/>
      <c r="O196" s="86"/>
      <c r="P196" s="86"/>
      <c r="Q196" s="214"/>
    </row>
    <row r="197">
      <c r="D197" s="212"/>
      <c r="G197" s="47"/>
      <c r="H197" s="47"/>
      <c r="I197" s="47"/>
      <c r="J197" s="127"/>
      <c r="K197" s="86"/>
      <c r="N197" s="86"/>
      <c r="O197" s="86"/>
      <c r="P197" s="86"/>
      <c r="Q197" s="214"/>
    </row>
    <row r="198">
      <c r="D198" s="212"/>
      <c r="G198" s="47"/>
      <c r="H198" s="47"/>
      <c r="I198" s="47"/>
      <c r="J198" s="127"/>
      <c r="K198" s="86"/>
      <c r="N198" s="86"/>
      <c r="O198" s="86"/>
      <c r="P198" s="86"/>
      <c r="Q198" s="214"/>
    </row>
    <row r="199">
      <c r="D199" s="212"/>
      <c r="G199" s="47"/>
      <c r="H199" s="47"/>
      <c r="I199" s="47"/>
      <c r="J199" s="127"/>
      <c r="K199" s="86"/>
      <c r="N199" s="86"/>
      <c r="O199" s="86"/>
      <c r="P199" s="86"/>
      <c r="Q199" s="214"/>
    </row>
    <row r="200">
      <c r="D200" s="212"/>
      <c r="G200" s="47"/>
      <c r="H200" s="47"/>
      <c r="I200" s="47"/>
      <c r="J200" s="127"/>
      <c r="K200" s="86"/>
      <c r="N200" s="86"/>
      <c r="O200" s="86"/>
      <c r="P200" s="86"/>
      <c r="Q200" s="214"/>
    </row>
    <row r="201">
      <c r="D201" s="212"/>
      <c r="G201" s="47"/>
      <c r="H201" s="47"/>
      <c r="I201" s="47"/>
      <c r="J201" s="127"/>
      <c r="K201" s="86"/>
      <c r="N201" s="86"/>
      <c r="O201" s="86"/>
      <c r="P201" s="86"/>
      <c r="Q201" s="214"/>
    </row>
    <row r="202">
      <c r="D202" s="212"/>
      <c r="G202" s="47"/>
      <c r="H202" s="47"/>
      <c r="I202" s="47"/>
      <c r="J202" s="127"/>
      <c r="K202" s="86"/>
      <c r="N202" s="86"/>
      <c r="O202" s="86"/>
      <c r="P202" s="86"/>
      <c r="Q202" s="214"/>
    </row>
    <row r="203">
      <c r="D203" s="212"/>
      <c r="G203" s="47"/>
      <c r="H203" s="47"/>
      <c r="I203" s="47"/>
      <c r="J203" s="127"/>
      <c r="K203" s="86"/>
      <c r="N203" s="86"/>
      <c r="O203" s="86"/>
      <c r="P203" s="86"/>
      <c r="Q203" s="214"/>
    </row>
    <row r="204">
      <c r="D204" s="212"/>
      <c r="G204" s="47"/>
      <c r="H204" s="47"/>
      <c r="I204" s="47"/>
      <c r="J204" s="127"/>
      <c r="K204" s="86"/>
      <c r="N204" s="86"/>
      <c r="O204" s="86"/>
      <c r="P204" s="86"/>
      <c r="Q204" s="214"/>
    </row>
    <row r="205">
      <c r="D205" s="212"/>
      <c r="G205" s="47"/>
      <c r="H205" s="47"/>
      <c r="I205" s="47"/>
      <c r="J205" s="127"/>
      <c r="K205" s="86"/>
      <c r="N205" s="86"/>
      <c r="O205" s="86"/>
      <c r="P205" s="86"/>
      <c r="Q205" s="214"/>
    </row>
    <row r="206">
      <c r="D206" s="212"/>
      <c r="G206" s="47"/>
      <c r="H206" s="47"/>
      <c r="I206" s="47"/>
      <c r="J206" s="127"/>
      <c r="K206" s="86"/>
      <c r="N206" s="86"/>
      <c r="O206" s="86"/>
      <c r="P206" s="86"/>
      <c r="Q206" s="214"/>
    </row>
    <row r="207">
      <c r="D207" s="212"/>
      <c r="G207" s="47"/>
      <c r="H207" s="47"/>
      <c r="I207" s="47"/>
      <c r="J207" s="127"/>
      <c r="K207" s="86"/>
      <c r="N207" s="86"/>
      <c r="O207" s="86"/>
      <c r="P207" s="86"/>
      <c r="Q207" s="214"/>
    </row>
    <row r="208">
      <c r="D208" s="212"/>
      <c r="G208" s="47"/>
      <c r="H208" s="47"/>
      <c r="I208" s="47"/>
      <c r="J208" s="127"/>
      <c r="K208" s="86"/>
      <c r="N208" s="86"/>
      <c r="O208" s="86"/>
      <c r="P208" s="86"/>
      <c r="Q208" s="214"/>
    </row>
    <row r="209">
      <c r="D209" s="212"/>
      <c r="G209" s="47"/>
      <c r="H209" s="47"/>
      <c r="I209" s="47"/>
      <c r="J209" s="127"/>
      <c r="K209" s="86"/>
      <c r="N209" s="86"/>
      <c r="O209" s="86"/>
      <c r="P209" s="86"/>
      <c r="Q209" s="214"/>
    </row>
    <row r="210">
      <c r="D210" s="212"/>
      <c r="G210" s="47"/>
      <c r="H210" s="47"/>
      <c r="I210" s="47"/>
      <c r="J210" s="127"/>
      <c r="K210" s="86"/>
      <c r="N210" s="86"/>
      <c r="O210" s="86"/>
      <c r="P210" s="86"/>
      <c r="Q210" s="214"/>
    </row>
    <row r="211">
      <c r="D211" s="212"/>
      <c r="G211" s="47"/>
      <c r="H211" s="47"/>
      <c r="I211" s="47"/>
      <c r="J211" s="127"/>
      <c r="K211" s="86"/>
      <c r="N211" s="86"/>
      <c r="O211" s="86"/>
      <c r="P211" s="86"/>
      <c r="Q211" s="214"/>
    </row>
    <row r="212">
      <c r="D212" s="212"/>
      <c r="G212" s="47"/>
      <c r="H212" s="47"/>
      <c r="I212" s="47"/>
      <c r="J212" s="127"/>
      <c r="K212" s="86"/>
      <c r="N212" s="86"/>
      <c r="O212" s="86"/>
      <c r="P212" s="86"/>
      <c r="Q212" s="214"/>
    </row>
    <row r="213">
      <c r="D213" s="212"/>
      <c r="G213" s="47"/>
      <c r="H213" s="47"/>
      <c r="I213" s="47"/>
      <c r="J213" s="127"/>
      <c r="K213" s="86"/>
      <c r="N213" s="86"/>
      <c r="O213" s="86"/>
      <c r="P213" s="86"/>
      <c r="Q213" s="214"/>
    </row>
    <row r="214">
      <c r="D214" s="212"/>
      <c r="G214" s="47"/>
      <c r="H214" s="47"/>
      <c r="I214" s="47"/>
      <c r="J214" s="127"/>
      <c r="K214" s="86"/>
      <c r="N214" s="86"/>
      <c r="O214" s="86"/>
      <c r="P214" s="86"/>
      <c r="Q214" s="214"/>
    </row>
    <row r="215">
      <c r="D215" s="212"/>
      <c r="G215" s="47"/>
      <c r="H215" s="47"/>
      <c r="I215" s="47"/>
      <c r="J215" s="127"/>
      <c r="K215" s="86"/>
      <c r="N215" s="86"/>
      <c r="O215" s="86"/>
      <c r="P215" s="86"/>
      <c r="Q215" s="214"/>
    </row>
    <row r="216">
      <c r="D216" s="212"/>
      <c r="G216" s="47"/>
      <c r="H216" s="47"/>
      <c r="I216" s="47"/>
      <c r="J216" s="127"/>
      <c r="K216" s="86"/>
      <c r="N216" s="86"/>
      <c r="O216" s="86"/>
      <c r="P216" s="86"/>
      <c r="Q216" s="214"/>
    </row>
    <row r="217">
      <c r="D217" s="212"/>
      <c r="G217" s="47"/>
      <c r="H217" s="47"/>
      <c r="I217" s="47"/>
      <c r="J217" s="127"/>
      <c r="K217" s="86"/>
      <c r="N217" s="86"/>
      <c r="O217" s="86"/>
      <c r="P217" s="86"/>
      <c r="Q217" s="214"/>
    </row>
    <row r="218">
      <c r="D218" s="212"/>
      <c r="G218" s="47"/>
      <c r="H218" s="47"/>
      <c r="I218" s="47"/>
      <c r="J218" s="127"/>
      <c r="K218" s="86"/>
      <c r="N218" s="86"/>
      <c r="O218" s="86"/>
      <c r="P218" s="86"/>
      <c r="Q218" s="214"/>
    </row>
    <row r="219">
      <c r="D219" s="212"/>
      <c r="G219" s="47"/>
      <c r="H219" s="47"/>
      <c r="I219" s="47"/>
      <c r="J219" s="127"/>
      <c r="K219" s="86"/>
      <c r="N219" s="86"/>
      <c r="O219" s="86"/>
      <c r="P219" s="86"/>
      <c r="Q219" s="214"/>
    </row>
    <row r="220">
      <c r="D220" s="212"/>
      <c r="G220" s="47"/>
      <c r="H220" s="47"/>
      <c r="I220" s="47"/>
      <c r="J220" s="127"/>
      <c r="K220" s="86"/>
      <c r="N220" s="86"/>
      <c r="O220" s="86"/>
      <c r="P220" s="86"/>
      <c r="Q220" s="214"/>
    </row>
    <row r="221">
      <c r="D221" s="212"/>
      <c r="G221" s="47"/>
      <c r="H221" s="47"/>
      <c r="I221" s="47"/>
      <c r="J221" s="127"/>
      <c r="K221" s="86"/>
      <c r="N221" s="86"/>
      <c r="O221" s="86"/>
      <c r="P221" s="86"/>
      <c r="Q221" s="214"/>
    </row>
    <row r="222">
      <c r="D222" s="212"/>
      <c r="G222" s="47"/>
      <c r="H222" s="47"/>
      <c r="I222" s="47"/>
      <c r="J222" s="127"/>
      <c r="K222" s="86"/>
      <c r="N222" s="86"/>
      <c r="O222" s="86"/>
      <c r="P222" s="86"/>
      <c r="Q222" s="214"/>
    </row>
    <row r="223">
      <c r="D223" s="212"/>
      <c r="G223" s="47"/>
      <c r="H223" s="47"/>
      <c r="I223" s="47"/>
      <c r="J223" s="127"/>
      <c r="K223" s="86"/>
      <c r="N223" s="86"/>
      <c r="O223" s="86"/>
      <c r="P223" s="86"/>
      <c r="Q223" s="214"/>
    </row>
    <row r="224">
      <c r="D224" s="212"/>
      <c r="G224" s="47"/>
      <c r="H224" s="47"/>
      <c r="I224" s="47"/>
      <c r="J224" s="127"/>
      <c r="K224" s="86"/>
      <c r="N224" s="86"/>
      <c r="O224" s="86"/>
      <c r="P224" s="86"/>
      <c r="Q224" s="214"/>
    </row>
    <row r="225">
      <c r="D225" s="212"/>
      <c r="G225" s="47"/>
      <c r="H225" s="47"/>
      <c r="I225" s="47"/>
      <c r="J225" s="127"/>
      <c r="K225" s="86"/>
      <c r="N225" s="86"/>
      <c r="O225" s="86"/>
      <c r="P225" s="86"/>
      <c r="Q225" s="214"/>
    </row>
    <row r="226">
      <c r="D226" s="212"/>
      <c r="G226" s="47"/>
      <c r="H226" s="47"/>
      <c r="I226" s="47"/>
      <c r="J226" s="127"/>
      <c r="K226" s="86"/>
      <c r="N226" s="86"/>
      <c r="O226" s="86"/>
      <c r="P226" s="86"/>
      <c r="Q226" s="214"/>
    </row>
    <row r="227">
      <c r="D227" s="212"/>
      <c r="G227" s="47"/>
      <c r="H227" s="47"/>
      <c r="I227" s="47"/>
      <c r="J227" s="127"/>
      <c r="K227" s="86"/>
      <c r="N227" s="86"/>
      <c r="O227" s="86"/>
      <c r="P227" s="86"/>
      <c r="Q227" s="214"/>
    </row>
    <row r="228">
      <c r="D228" s="212"/>
      <c r="G228" s="47"/>
      <c r="H228" s="47"/>
      <c r="I228" s="47"/>
      <c r="J228" s="127"/>
      <c r="K228" s="86"/>
      <c r="N228" s="86"/>
      <c r="O228" s="86"/>
      <c r="P228" s="86"/>
      <c r="Q228" s="214"/>
    </row>
    <row r="229">
      <c r="D229" s="212"/>
      <c r="G229" s="47"/>
      <c r="H229" s="47"/>
      <c r="I229" s="47"/>
      <c r="J229" s="127"/>
      <c r="K229" s="86"/>
      <c r="N229" s="86"/>
      <c r="O229" s="86"/>
      <c r="P229" s="86"/>
      <c r="Q229" s="214"/>
    </row>
    <row r="230">
      <c r="D230" s="212"/>
      <c r="G230" s="47"/>
      <c r="H230" s="47"/>
      <c r="I230" s="47"/>
      <c r="J230" s="127"/>
      <c r="K230" s="86"/>
      <c r="N230" s="86"/>
      <c r="O230" s="86"/>
      <c r="P230" s="86"/>
      <c r="Q230" s="214"/>
    </row>
    <row r="231">
      <c r="D231" s="212"/>
      <c r="G231" s="47"/>
      <c r="H231" s="47"/>
      <c r="I231" s="47"/>
      <c r="J231" s="127"/>
      <c r="K231" s="86"/>
      <c r="N231" s="86"/>
      <c r="O231" s="86"/>
      <c r="P231" s="86"/>
      <c r="Q231" s="214"/>
    </row>
    <row r="232">
      <c r="D232" s="212"/>
      <c r="G232" s="47"/>
      <c r="H232" s="47"/>
      <c r="I232" s="47"/>
      <c r="J232" s="127"/>
      <c r="K232" s="86"/>
      <c r="N232" s="86"/>
      <c r="O232" s="86"/>
      <c r="P232" s="86"/>
      <c r="Q232" s="214"/>
    </row>
    <row r="233">
      <c r="D233" s="212"/>
      <c r="G233" s="47"/>
      <c r="H233" s="47"/>
      <c r="I233" s="47"/>
      <c r="J233" s="127"/>
      <c r="K233" s="86"/>
      <c r="N233" s="86"/>
      <c r="O233" s="86"/>
      <c r="P233" s="86"/>
      <c r="Q233" s="214"/>
    </row>
    <row r="234">
      <c r="D234" s="212"/>
      <c r="G234" s="47"/>
      <c r="H234" s="47"/>
      <c r="I234" s="47"/>
      <c r="J234" s="127"/>
      <c r="K234" s="86"/>
      <c r="N234" s="86"/>
      <c r="O234" s="86"/>
      <c r="P234" s="86"/>
      <c r="Q234" s="214"/>
    </row>
    <row r="235">
      <c r="D235" s="212"/>
      <c r="G235" s="47"/>
      <c r="H235" s="47"/>
      <c r="I235" s="47"/>
      <c r="J235" s="127"/>
      <c r="K235" s="86"/>
      <c r="N235" s="86"/>
      <c r="O235" s="86"/>
      <c r="P235" s="86"/>
      <c r="Q235" s="214"/>
    </row>
    <row r="236">
      <c r="D236" s="212"/>
      <c r="G236" s="47"/>
      <c r="H236" s="47"/>
      <c r="I236" s="47"/>
      <c r="J236" s="127"/>
      <c r="K236" s="86"/>
      <c r="N236" s="86"/>
      <c r="O236" s="86"/>
      <c r="P236" s="86"/>
      <c r="Q236" s="214"/>
    </row>
    <row r="237">
      <c r="D237" s="212"/>
      <c r="G237" s="47"/>
      <c r="H237" s="47"/>
      <c r="I237" s="47"/>
      <c r="J237" s="127"/>
      <c r="K237" s="86"/>
      <c r="N237" s="86"/>
      <c r="O237" s="86"/>
      <c r="P237" s="86"/>
      <c r="Q237" s="214"/>
    </row>
    <row r="238">
      <c r="D238" s="212"/>
      <c r="G238" s="47"/>
      <c r="H238" s="47"/>
      <c r="I238" s="47"/>
      <c r="J238" s="127"/>
      <c r="K238" s="86"/>
      <c r="N238" s="86"/>
      <c r="O238" s="86"/>
      <c r="P238" s="86"/>
      <c r="Q238" s="214"/>
    </row>
    <row r="239">
      <c r="D239" s="212"/>
      <c r="G239" s="47"/>
      <c r="H239" s="47"/>
      <c r="I239" s="47"/>
      <c r="J239" s="127"/>
      <c r="K239" s="86"/>
      <c r="N239" s="86"/>
      <c r="O239" s="86"/>
      <c r="P239" s="86"/>
      <c r="Q239" s="214"/>
    </row>
    <row r="240">
      <c r="D240" s="212"/>
      <c r="G240" s="47"/>
      <c r="H240" s="47"/>
      <c r="I240" s="47"/>
      <c r="J240" s="127"/>
      <c r="K240" s="86"/>
      <c r="N240" s="86"/>
      <c r="O240" s="86"/>
      <c r="P240" s="86"/>
      <c r="Q240" s="214"/>
    </row>
    <row r="241">
      <c r="D241" s="212"/>
      <c r="G241" s="47"/>
      <c r="H241" s="47"/>
      <c r="I241" s="47"/>
      <c r="J241" s="127"/>
      <c r="K241" s="86"/>
      <c r="N241" s="86"/>
      <c r="O241" s="86"/>
      <c r="P241" s="86"/>
      <c r="Q241" s="214"/>
    </row>
    <row r="242">
      <c r="D242" s="212"/>
      <c r="G242" s="47"/>
      <c r="H242" s="47"/>
      <c r="I242" s="47"/>
      <c r="J242" s="127"/>
      <c r="K242" s="86"/>
      <c r="N242" s="86"/>
      <c r="O242" s="86"/>
      <c r="P242" s="86"/>
      <c r="Q242" s="214"/>
    </row>
    <row r="243">
      <c r="D243" s="212"/>
      <c r="G243" s="47"/>
      <c r="H243" s="47"/>
      <c r="I243" s="47"/>
      <c r="J243" s="127"/>
      <c r="K243" s="86"/>
      <c r="N243" s="86"/>
      <c r="O243" s="86"/>
      <c r="P243" s="86"/>
      <c r="Q243" s="214"/>
    </row>
    <row r="244">
      <c r="D244" s="212"/>
      <c r="G244" s="47"/>
      <c r="H244" s="47"/>
      <c r="I244" s="47"/>
      <c r="J244" s="127"/>
      <c r="K244" s="86"/>
      <c r="N244" s="86"/>
      <c r="O244" s="86"/>
      <c r="P244" s="86"/>
      <c r="Q244" s="214"/>
    </row>
    <row r="245">
      <c r="D245" s="212"/>
      <c r="G245" s="47"/>
      <c r="H245" s="47"/>
      <c r="I245" s="47"/>
      <c r="J245" s="127"/>
      <c r="K245" s="86"/>
      <c r="N245" s="86"/>
      <c r="O245" s="86"/>
      <c r="P245" s="86"/>
      <c r="Q245" s="214"/>
    </row>
    <row r="246">
      <c r="D246" s="212"/>
      <c r="G246" s="47"/>
      <c r="H246" s="47"/>
      <c r="I246" s="47"/>
      <c r="J246" s="127"/>
      <c r="K246" s="86"/>
      <c r="N246" s="86"/>
      <c r="O246" s="86"/>
      <c r="P246" s="86"/>
      <c r="Q246" s="214"/>
    </row>
    <row r="247">
      <c r="D247" s="212"/>
      <c r="G247" s="47"/>
      <c r="H247" s="47"/>
      <c r="I247" s="47"/>
      <c r="J247" s="127"/>
      <c r="K247" s="86"/>
      <c r="N247" s="86"/>
      <c r="O247" s="86"/>
      <c r="P247" s="86"/>
      <c r="Q247" s="214"/>
    </row>
    <row r="248">
      <c r="D248" s="212"/>
      <c r="G248" s="47"/>
      <c r="H248" s="47"/>
      <c r="I248" s="47"/>
      <c r="J248" s="127"/>
      <c r="K248" s="86"/>
      <c r="N248" s="86"/>
      <c r="O248" s="86"/>
      <c r="P248" s="86"/>
      <c r="Q248" s="214"/>
    </row>
    <row r="249">
      <c r="D249" s="212"/>
      <c r="G249" s="47"/>
      <c r="H249" s="47"/>
      <c r="I249" s="47"/>
      <c r="J249" s="127"/>
      <c r="K249" s="86"/>
      <c r="N249" s="86"/>
      <c r="O249" s="86"/>
      <c r="P249" s="86"/>
      <c r="Q249" s="214"/>
    </row>
    <row r="250">
      <c r="D250" s="212"/>
      <c r="G250" s="47"/>
      <c r="H250" s="47"/>
      <c r="I250" s="47"/>
      <c r="J250" s="127"/>
      <c r="K250" s="86"/>
      <c r="N250" s="86"/>
      <c r="O250" s="86"/>
      <c r="P250" s="86"/>
      <c r="Q250" s="214"/>
    </row>
    <row r="251">
      <c r="D251" s="212"/>
      <c r="G251" s="47"/>
      <c r="H251" s="47"/>
      <c r="I251" s="47"/>
      <c r="J251" s="127"/>
      <c r="K251" s="86"/>
      <c r="N251" s="86"/>
      <c r="O251" s="86"/>
      <c r="P251" s="86"/>
      <c r="Q251" s="214"/>
    </row>
    <row r="252">
      <c r="D252" s="212"/>
      <c r="G252" s="47"/>
      <c r="H252" s="47"/>
      <c r="I252" s="47"/>
      <c r="J252" s="127"/>
      <c r="K252" s="86"/>
      <c r="N252" s="86"/>
      <c r="O252" s="86"/>
      <c r="P252" s="86"/>
      <c r="Q252" s="214"/>
    </row>
    <row r="253">
      <c r="D253" s="212"/>
      <c r="G253" s="47"/>
      <c r="H253" s="47"/>
      <c r="I253" s="47"/>
      <c r="J253" s="127"/>
      <c r="K253" s="86"/>
      <c r="N253" s="86"/>
      <c r="O253" s="86"/>
      <c r="P253" s="86"/>
      <c r="Q253" s="214"/>
    </row>
    <row r="254">
      <c r="D254" s="212"/>
      <c r="G254" s="47"/>
      <c r="H254" s="47"/>
      <c r="I254" s="47"/>
      <c r="J254" s="127"/>
      <c r="K254" s="86"/>
      <c r="N254" s="86"/>
      <c r="O254" s="86"/>
      <c r="P254" s="86"/>
      <c r="Q254" s="214"/>
    </row>
    <row r="255">
      <c r="D255" s="212"/>
      <c r="G255" s="47"/>
      <c r="H255" s="47"/>
      <c r="I255" s="47"/>
      <c r="J255" s="127"/>
      <c r="K255" s="86"/>
      <c r="N255" s="86"/>
      <c r="O255" s="86"/>
      <c r="P255" s="86"/>
      <c r="Q255" s="214"/>
    </row>
    <row r="256">
      <c r="D256" s="212"/>
      <c r="G256" s="47"/>
      <c r="H256" s="47"/>
      <c r="I256" s="47"/>
      <c r="J256" s="127"/>
      <c r="K256" s="86"/>
      <c r="N256" s="86"/>
      <c r="O256" s="86"/>
      <c r="P256" s="86"/>
      <c r="Q256" s="214"/>
    </row>
    <row r="257">
      <c r="D257" s="212"/>
      <c r="G257" s="47"/>
      <c r="H257" s="47"/>
      <c r="I257" s="47"/>
      <c r="J257" s="127"/>
      <c r="K257" s="86"/>
      <c r="N257" s="86"/>
      <c r="O257" s="86"/>
      <c r="P257" s="86"/>
      <c r="Q257" s="214"/>
    </row>
    <row r="258">
      <c r="D258" s="212"/>
      <c r="G258" s="47"/>
      <c r="H258" s="47"/>
      <c r="I258" s="47"/>
      <c r="J258" s="127"/>
      <c r="K258" s="86"/>
      <c r="N258" s="86"/>
      <c r="O258" s="86"/>
      <c r="P258" s="86"/>
      <c r="Q258" s="214"/>
    </row>
    <row r="259">
      <c r="D259" s="212"/>
      <c r="G259" s="47"/>
      <c r="H259" s="47"/>
      <c r="I259" s="47"/>
      <c r="J259" s="127"/>
      <c r="K259" s="86"/>
      <c r="N259" s="86"/>
      <c r="O259" s="86"/>
      <c r="P259" s="86"/>
      <c r="Q259" s="214"/>
    </row>
    <row r="260">
      <c r="D260" s="212"/>
      <c r="G260" s="47"/>
      <c r="H260" s="47"/>
      <c r="I260" s="47"/>
      <c r="J260" s="127"/>
      <c r="K260" s="86"/>
      <c r="N260" s="86"/>
      <c r="O260" s="86"/>
      <c r="P260" s="86"/>
      <c r="Q260" s="214"/>
    </row>
    <row r="261">
      <c r="D261" s="212"/>
      <c r="G261" s="47"/>
      <c r="H261" s="47"/>
      <c r="I261" s="47"/>
      <c r="J261" s="127"/>
      <c r="K261" s="86"/>
      <c r="N261" s="86"/>
      <c r="O261" s="86"/>
      <c r="P261" s="86"/>
      <c r="Q261" s="214"/>
    </row>
    <row r="262">
      <c r="D262" s="212"/>
      <c r="G262" s="47"/>
      <c r="H262" s="47"/>
      <c r="I262" s="47"/>
      <c r="J262" s="127"/>
      <c r="K262" s="86"/>
      <c r="N262" s="86"/>
      <c r="O262" s="86"/>
      <c r="P262" s="86"/>
      <c r="Q262" s="214"/>
    </row>
    <row r="263">
      <c r="D263" s="212"/>
      <c r="G263" s="47"/>
      <c r="H263" s="47"/>
      <c r="I263" s="47"/>
      <c r="J263" s="127"/>
      <c r="K263" s="86"/>
      <c r="N263" s="86"/>
      <c r="O263" s="86"/>
      <c r="P263" s="86"/>
      <c r="Q263" s="214"/>
    </row>
    <row r="264">
      <c r="D264" s="212"/>
      <c r="G264" s="47"/>
      <c r="H264" s="47"/>
      <c r="I264" s="47"/>
      <c r="J264" s="127"/>
      <c r="K264" s="86"/>
      <c r="N264" s="86"/>
      <c r="O264" s="86"/>
      <c r="P264" s="86"/>
      <c r="Q264" s="214"/>
    </row>
    <row r="265">
      <c r="D265" s="212"/>
      <c r="G265" s="47"/>
      <c r="H265" s="47"/>
      <c r="I265" s="47"/>
      <c r="J265" s="127"/>
      <c r="K265" s="86"/>
      <c r="N265" s="86"/>
      <c r="O265" s="86"/>
      <c r="P265" s="86"/>
      <c r="Q265" s="214"/>
    </row>
    <row r="266">
      <c r="D266" s="212"/>
      <c r="G266" s="47"/>
      <c r="H266" s="47"/>
      <c r="I266" s="47"/>
      <c r="J266" s="127"/>
      <c r="K266" s="86"/>
      <c r="N266" s="86"/>
      <c r="O266" s="86"/>
      <c r="P266" s="86"/>
      <c r="Q266" s="214"/>
    </row>
    <row r="267">
      <c r="D267" s="212"/>
      <c r="G267" s="47"/>
      <c r="H267" s="47"/>
      <c r="I267" s="47"/>
      <c r="J267" s="127"/>
      <c r="K267" s="86"/>
      <c r="N267" s="86"/>
      <c r="O267" s="86"/>
      <c r="P267" s="86"/>
      <c r="Q267" s="214"/>
    </row>
    <row r="268">
      <c r="D268" s="212"/>
      <c r="G268" s="47"/>
      <c r="H268" s="47"/>
      <c r="I268" s="47"/>
      <c r="J268" s="127"/>
      <c r="K268" s="86"/>
      <c r="N268" s="86"/>
      <c r="O268" s="86"/>
      <c r="P268" s="86"/>
      <c r="Q268" s="214"/>
    </row>
    <row r="269">
      <c r="D269" s="212"/>
      <c r="G269" s="47"/>
      <c r="H269" s="47"/>
      <c r="I269" s="47"/>
      <c r="J269" s="127"/>
      <c r="K269" s="86"/>
      <c r="N269" s="86"/>
      <c r="O269" s="86"/>
      <c r="P269" s="86"/>
      <c r="Q269" s="214"/>
    </row>
    <row r="270">
      <c r="D270" s="212"/>
      <c r="G270" s="47"/>
      <c r="H270" s="47"/>
      <c r="I270" s="47"/>
      <c r="J270" s="127"/>
      <c r="K270" s="86"/>
      <c r="N270" s="86"/>
      <c r="O270" s="86"/>
      <c r="P270" s="86"/>
      <c r="Q270" s="214"/>
    </row>
    <row r="271">
      <c r="D271" s="212"/>
      <c r="G271" s="47"/>
      <c r="H271" s="47"/>
      <c r="I271" s="47"/>
      <c r="J271" s="127"/>
      <c r="K271" s="86"/>
      <c r="N271" s="86"/>
      <c r="O271" s="86"/>
      <c r="P271" s="86"/>
      <c r="Q271" s="214"/>
    </row>
    <row r="272">
      <c r="D272" s="212"/>
      <c r="G272" s="47"/>
      <c r="H272" s="47"/>
      <c r="I272" s="47"/>
      <c r="J272" s="127"/>
      <c r="K272" s="86"/>
      <c r="N272" s="86"/>
      <c r="O272" s="86"/>
      <c r="P272" s="86"/>
      <c r="Q272" s="214"/>
    </row>
    <row r="273">
      <c r="D273" s="212"/>
      <c r="G273" s="47"/>
      <c r="H273" s="47"/>
      <c r="I273" s="47"/>
      <c r="J273" s="127"/>
      <c r="K273" s="86"/>
      <c r="N273" s="86"/>
      <c r="O273" s="86"/>
      <c r="P273" s="86"/>
      <c r="Q273" s="214"/>
    </row>
    <row r="274">
      <c r="D274" s="212"/>
      <c r="G274" s="47"/>
      <c r="H274" s="47"/>
      <c r="I274" s="47"/>
      <c r="J274" s="127"/>
      <c r="K274" s="86"/>
      <c r="N274" s="86"/>
      <c r="O274" s="86"/>
      <c r="P274" s="86"/>
      <c r="Q274" s="214"/>
    </row>
    <row r="275">
      <c r="D275" s="212"/>
      <c r="G275" s="47"/>
      <c r="H275" s="47"/>
      <c r="I275" s="47"/>
      <c r="J275" s="127"/>
      <c r="K275" s="86"/>
      <c r="N275" s="86"/>
      <c r="O275" s="86"/>
      <c r="P275" s="86"/>
      <c r="Q275" s="214"/>
    </row>
    <row r="276">
      <c r="D276" s="212"/>
      <c r="G276" s="47"/>
      <c r="H276" s="47"/>
      <c r="I276" s="47"/>
      <c r="J276" s="127"/>
      <c r="K276" s="86"/>
      <c r="N276" s="86"/>
      <c r="O276" s="86"/>
      <c r="P276" s="86"/>
      <c r="Q276" s="214"/>
    </row>
    <row r="277">
      <c r="D277" s="212"/>
      <c r="G277" s="47"/>
      <c r="H277" s="47"/>
      <c r="I277" s="47"/>
      <c r="J277" s="127"/>
      <c r="K277" s="86"/>
      <c r="N277" s="86"/>
      <c r="O277" s="86"/>
      <c r="P277" s="86"/>
      <c r="Q277" s="214"/>
    </row>
    <row r="278">
      <c r="D278" s="212"/>
      <c r="G278" s="47"/>
      <c r="H278" s="47"/>
      <c r="I278" s="47"/>
      <c r="J278" s="127"/>
      <c r="K278" s="86"/>
      <c r="N278" s="86"/>
      <c r="O278" s="86"/>
      <c r="P278" s="86"/>
      <c r="Q278" s="214"/>
    </row>
    <row r="279">
      <c r="D279" s="212"/>
      <c r="G279" s="47"/>
      <c r="H279" s="47"/>
      <c r="I279" s="47"/>
      <c r="J279" s="127"/>
      <c r="K279" s="86"/>
      <c r="N279" s="86"/>
      <c r="O279" s="86"/>
      <c r="P279" s="86"/>
      <c r="Q279" s="214"/>
    </row>
    <row r="280">
      <c r="D280" s="212"/>
      <c r="G280" s="47"/>
      <c r="H280" s="47"/>
      <c r="I280" s="47"/>
      <c r="J280" s="127"/>
      <c r="K280" s="86"/>
      <c r="N280" s="86"/>
      <c r="O280" s="86"/>
      <c r="P280" s="86"/>
      <c r="Q280" s="214"/>
    </row>
    <row r="281">
      <c r="D281" s="212"/>
      <c r="G281" s="47"/>
      <c r="H281" s="47"/>
      <c r="I281" s="47"/>
      <c r="J281" s="127"/>
      <c r="K281" s="86"/>
      <c r="N281" s="86"/>
      <c r="O281" s="86"/>
      <c r="P281" s="86"/>
      <c r="Q281" s="214"/>
    </row>
    <row r="282">
      <c r="D282" s="212"/>
      <c r="G282" s="47"/>
      <c r="H282" s="47"/>
      <c r="I282" s="47"/>
      <c r="J282" s="127"/>
      <c r="K282" s="86"/>
      <c r="N282" s="86"/>
      <c r="O282" s="86"/>
      <c r="P282" s="86"/>
      <c r="Q282" s="214"/>
    </row>
    <row r="283">
      <c r="D283" s="212"/>
      <c r="G283" s="47"/>
      <c r="H283" s="47"/>
      <c r="I283" s="47"/>
      <c r="J283" s="127"/>
      <c r="K283" s="86"/>
      <c r="N283" s="86"/>
      <c r="O283" s="86"/>
      <c r="P283" s="86"/>
      <c r="Q283" s="214"/>
    </row>
    <row r="284">
      <c r="D284" s="212"/>
      <c r="G284" s="47"/>
      <c r="H284" s="47"/>
      <c r="I284" s="47"/>
      <c r="J284" s="127"/>
      <c r="K284" s="86"/>
      <c r="N284" s="86"/>
      <c r="O284" s="86"/>
      <c r="P284" s="86"/>
      <c r="Q284" s="214"/>
    </row>
    <row r="285">
      <c r="D285" s="212"/>
      <c r="G285" s="47"/>
      <c r="H285" s="47"/>
      <c r="I285" s="47"/>
      <c r="J285" s="127"/>
      <c r="K285" s="86"/>
      <c r="N285" s="86"/>
      <c r="O285" s="86"/>
      <c r="P285" s="86"/>
      <c r="Q285" s="214"/>
    </row>
    <row r="286">
      <c r="D286" s="212"/>
      <c r="G286" s="47"/>
      <c r="H286" s="47"/>
      <c r="I286" s="47"/>
      <c r="J286" s="127"/>
      <c r="K286" s="86"/>
      <c r="N286" s="86"/>
      <c r="O286" s="86"/>
      <c r="P286" s="86"/>
      <c r="Q286" s="214"/>
    </row>
    <row r="287">
      <c r="D287" s="212"/>
      <c r="G287" s="47"/>
      <c r="H287" s="47"/>
      <c r="I287" s="47"/>
      <c r="J287" s="127"/>
      <c r="K287" s="86"/>
      <c r="N287" s="86"/>
      <c r="O287" s="86"/>
      <c r="P287" s="86"/>
      <c r="Q287" s="214"/>
    </row>
    <row r="288">
      <c r="D288" s="212"/>
      <c r="G288" s="47"/>
      <c r="H288" s="47"/>
      <c r="I288" s="47"/>
      <c r="J288" s="127"/>
      <c r="K288" s="86"/>
      <c r="N288" s="86"/>
      <c r="O288" s="86"/>
      <c r="P288" s="86"/>
      <c r="Q288" s="214"/>
    </row>
    <row r="289">
      <c r="D289" s="212"/>
      <c r="G289" s="47"/>
      <c r="H289" s="47"/>
      <c r="I289" s="47"/>
      <c r="J289" s="127"/>
      <c r="K289" s="86"/>
      <c r="N289" s="86"/>
      <c r="O289" s="86"/>
      <c r="P289" s="86"/>
      <c r="Q289" s="214"/>
    </row>
    <row r="290">
      <c r="D290" s="212"/>
      <c r="G290" s="47"/>
      <c r="H290" s="47"/>
      <c r="I290" s="47"/>
      <c r="J290" s="127"/>
      <c r="K290" s="86"/>
      <c r="N290" s="86"/>
      <c r="O290" s="86"/>
      <c r="P290" s="86"/>
      <c r="Q290" s="214"/>
    </row>
    <row r="291">
      <c r="D291" s="212"/>
      <c r="G291" s="47"/>
      <c r="H291" s="47"/>
      <c r="I291" s="47"/>
      <c r="J291" s="127"/>
      <c r="K291" s="86"/>
      <c r="N291" s="86"/>
      <c r="O291" s="86"/>
      <c r="P291" s="86"/>
      <c r="Q291" s="214"/>
    </row>
    <row r="292">
      <c r="D292" s="212"/>
      <c r="G292" s="47"/>
      <c r="H292" s="47"/>
      <c r="I292" s="47"/>
      <c r="J292" s="127"/>
      <c r="K292" s="86"/>
      <c r="N292" s="86"/>
      <c r="O292" s="86"/>
      <c r="P292" s="86"/>
      <c r="Q292" s="214"/>
    </row>
    <row r="293">
      <c r="D293" s="212"/>
      <c r="G293" s="47"/>
      <c r="H293" s="47"/>
      <c r="I293" s="47"/>
      <c r="J293" s="127"/>
      <c r="K293" s="86"/>
      <c r="N293" s="86"/>
      <c r="O293" s="86"/>
      <c r="P293" s="86"/>
      <c r="Q293" s="214"/>
    </row>
    <row r="294">
      <c r="D294" s="212"/>
      <c r="G294" s="47"/>
      <c r="H294" s="47"/>
      <c r="I294" s="47"/>
      <c r="J294" s="127"/>
      <c r="K294" s="86"/>
      <c r="N294" s="86"/>
      <c r="O294" s="86"/>
      <c r="P294" s="86"/>
      <c r="Q294" s="214"/>
    </row>
    <row r="295">
      <c r="D295" s="212"/>
      <c r="G295" s="47"/>
      <c r="H295" s="47"/>
      <c r="I295" s="47"/>
      <c r="J295" s="127"/>
      <c r="K295" s="86"/>
      <c r="N295" s="86"/>
      <c r="O295" s="86"/>
      <c r="P295" s="86"/>
      <c r="Q295" s="214"/>
    </row>
    <row r="296">
      <c r="D296" s="212"/>
      <c r="G296" s="47"/>
      <c r="H296" s="47"/>
      <c r="I296" s="47"/>
      <c r="J296" s="127"/>
      <c r="K296" s="86"/>
      <c r="N296" s="86"/>
      <c r="O296" s="86"/>
      <c r="P296" s="86"/>
      <c r="Q296" s="214"/>
    </row>
    <row r="297">
      <c r="D297" s="212"/>
      <c r="G297" s="47"/>
      <c r="H297" s="47"/>
      <c r="I297" s="47"/>
      <c r="J297" s="127"/>
      <c r="K297" s="86"/>
      <c r="N297" s="86"/>
      <c r="O297" s="86"/>
      <c r="P297" s="86"/>
      <c r="Q297" s="214"/>
    </row>
    <row r="298">
      <c r="D298" s="212"/>
      <c r="G298" s="47"/>
      <c r="H298" s="47"/>
      <c r="I298" s="47"/>
      <c r="J298" s="127"/>
      <c r="K298" s="86"/>
      <c r="N298" s="86"/>
      <c r="O298" s="86"/>
      <c r="P298" s="86"/>
      <c r="Q298" s="214"/>
    </row>
    <row r="299">
      <c r="D299" s="212"/>
      <c r="G299" s="47"/>
      <c r="H299" s="47"/>
      <c r="I299" s="47"/>
      <c r="J299" s="127"/>
      <c r="K299" s="86"/>
      <c r="N299" s="86"/>
      <c r="O299" s="86"/>
      <c r="P299" s="86"/>
      <c r="Q299" s="214"/>
    </row>
    <row r="300">
      <c r="D300" s="212"/>
      <c r="G300" s="47"/>
      <c r="H300" s="47"/>
      <c r="I300" s="47"/>
      <c r="J300" s="127"/>
      <c r="K300" s="86"/>
      <c r="N300" s="86"/>
      <c r="O300" s="86"/>
      <c r="P300" s="86"/>
      <c r="Q300" s="214"/>
    </row>
    <row r="301">
      <c r="D301" s="212"/>
      <c r="G301" s="47"/>
      <c r="H301" s="47"/>
      <c r="I301" s="47"/>
      <c r="J301" s="127"/>
      <c r="K301" s="86"/>
      <c r="N301" s="86"/>
      <c r="O301" s="86"/>
      <c r="P301" s="86"/>
      <c r="Q301" s="214"/>
    </row>
    <row r="302">
      <c r="D302" s="212"/>
      <c r="G302" s="47"/>
      <c r="H302" s="47"/>
      <c r="I302" s="47"/>
      <c r="J302" s="127"/>
      <c r="K302" s="86"/>
      <c r="N302" s="86"/>
      <c r="O302" s="86"/>
      <c r="P302" s="86"/>
      <c r="Q302" s="214"/>
    </row>
    <row r="303">
      <c r="D303" s="212"/>
      <c r="G303" s="47"/>
      <c r="H303" s="47"/>
      <c r="I303" s="47"/>
      <c r="J303" s="127"/>
      <c r="K303" s="86"/>
      <c r="N303" s="86"/>
      <c r="O303" s="86"/>
      <c r="P303" s="86"/>
      <c r="Q303" s="214"/>
    </row>
    <row r="304">
      <c r="D304" s="212"/>
      <c r="G304" s="47"/>
      <c r="H304" s="47"/>
      <c r="I304" s="47"/>
      <c r="J304" s="127"/>
      <c r="K304" s="86"/>
      <c r="N304" s="86"/>
      <c r="O304" s="86"/>
      <c r="P304" s="86"/>
      <c r="Q304" s="214"/>
    </row>
    <row r="305">
      <c r="D305" s="212"/>
      <c r="G305" s="47"/>
      <c r="H305" s="47"/>
      <c r="I305" s="47"/>
      <c r="J305" s="127"/>
      <c r="K305" s="86"/>
      <c r="N305" s="86"/>
      <c r="O305" s="86"/>
      <c r="P305" s="86"/>
      <c r="Q305" s="214"/>
    </row>
    <row r="306">
      <c r="D306" s="212"/>
      <c r="G306" s="47"/>
      <c r="H306" s="47"/>
      <c r="I306" s="47"/>
      <c r="J306" s="127"/>
      <c r="K306" s="86"/>
      <c r="N306" s="86"/>
      <c r="O306" s="86"/>
      <c r="P306" s="86"/>
      <c r="Q306" s="214"/>
    </row>
    <row r="307">
      <c r="D307" s="212"/>
      <c r="G307" s="47"/>
      <c r="H307" s="47"/>
      <c r="I307" s="47"/>
      <c r="J307" s="127"/>
      <c r="K307" s="86"/>
      <c r="N307" s="86"/>
      <c r="O307" s="86"/>
      <c r="P307" s="86"/>
      <c r="Q307" s="214"/>
    </row>
    <row r="308">
      <c r="D308" s="212"/>
      <c r="G308" s="47"/>
      <c r="H308" s="47"/>
      <c r="I308" s="47"/>
      <c r="J308" s="127"/>
      <c r="K308" s="86"/>
      <c r="N308" s="86"/>
      <c r="O308" s="86"/>
      <c r="P308" s="86"/>
      <c r="Q308" s="214"/>
    </row>
    <row r="309">
      <c r="D309" s="212"/>
      <c r="G309" s="47"/>
      <c r="H309" s="47"/>
      <c r="I309" s="47"/>
      <c r="J309" s="127"/>
      <c r="K309" s="86"/>
      <c r="N309" s="86"/>
      <c r="O309" s="86"/>
      <c r="P309" s="86"/>
      <c r="Q309" s="214"/>
    </row>
    <row r="310">
      <c r="D310" s="212"/>
      <c r="G310" s="47"/>
      <c r="H310" s="47"/>
      <c r="I310" s="47"/>
      <c r="J310" s="127"/>
      <c r="K310" s="86"/>
      <c r="N310" s="86"/>
      <c r="O310" s="86"/>
      <c r="P310" s="86"/>
      <c r="Q310" s="214"/>
    </row>
    <row r="311">
      <c r="D311" s="212"/>
      <c r="G311" s="47"/>
      <c r="H311" s="47"/>
      <c r="I311" s="47"/>
      <c r="J311" s="127"/>
      <c r="K311" s="86"/>
      <c r="N311" s="86"/>
      <c r="O311" s="86"/>
      <c r="P311" s="86"/>
      <c r="Q311" s="214"/>
    </row>
    <row r="312">
      <c r="D312" s="212"/>
      <c r="G312" s="47"/>
      <c r="H312" s="47"/>
      <c r="I312" s="47"/>
      <c r="J312" s="127"/>
      <c r="K312" s="86"/>
      <c r="N312" s="86"/>
      <c r="O312" s="86"/>
      <c r="P312" s="86"/>
      <c r="Q312" s="214"/>
    </row>
    <row r="313">
      <c r="D313" s="212"/>
      <c r="G313" s="47"/>
      <c r="H313" s="47"/>
      <c r="I313" s="47"/>
      <c r="J313" s="127"/>
      <c r="K313" s="86"/>
      <c r="N313" s="86"/>
      <c r="O313" s="86"/>
      <c r="P313" s="86"/>
      <c r="Q313" s="214"/>
    </row>
    <row r="314">
      <c r="D314" s="212"/>
      <c r="G314" s="47"/>
      <c r="H314" s="47"/>
      <c r="I314" s="47"/>
      <c r="J314" s="127"/>
      <c r="K314" s="86"/>
      <c r="N314" s="86"/>
      <c r="O314" s="86"/>
      <c r="P314" s="86"/>
      <c r="Q314" s="214"/>
    </row>
    <row r="315">
      <c r="D315" s="212"/>
      <c r="G315" s="47"/>
      <c r="H315" s="47"/>
      <c r="I315" s="47"/>
      <c r="J315" s="127"/>
      <c r="K315" s="86"/>
      <c r="N315" s="86"/>
      <c r="O315" s="86"/>
      <c r="P315" s="86"/>
      <c r="Q315" s="214"/>
    </row>
    <row r="316">
      <c r="D316" s="212"/>
      <c r="G316" s="47"/>
      <c r="H316" s="47"/>
      <c r="I316" s="47"/>
      <c r="J316" s="127"/>
      <c r="K316" s="86"/>
      <c r="N316" s="86"/>
      <c r="O316" s="86"/>
      <c r="P316" s="86"/>
      <c r="Q316" s="214"/>
    </row>
    <row r="317">
      <c r="D317" s="212"/>
      <c r="G317" s="47"/>
      <c r="H317" s="47"/>
      <c r="I317" s="47"/>
      <c r="J317" s="127"/>
      <c r="K317" s="86"/>
      <c r="N317" s="86"/>
      <c r="O317" s="86"/>
      <c r="P317" s="86"/>
      <c r="Q317" s="214"/>
    </row>
    <row r="318">
      <c r="D318" s="212"/>
      <c r="G318" s="47"/>
      <c r="H318" s="47"/>
      <c r="I318" s="47"/>
      <c r="J318" s="127"/>
      <c r="K318" s="86"/>
      <c r="N318" s="86"/>
      <c r="O318" s="86"/>
      <c r="P318" s="86"/>
      <c r="Q318" s="214"/>
    </row>
    <row r="319">
      <c r="D319" s="212"/>
      <c r="G319" s="47"/>
      <c r="H319" s="47"/>
      <c r="I319" s="47"/>
      <c r="J319" s="127"/>
      <c r="K319" s="86"/>
      <c r="N319" s="86"/>
      <c r="O319" s="86"/>
      <c r="P319" s="86"/>
      <c r="Q319" s="214"/>
    </row>
    <row r="320">
      <c r="D320" s="212"/>
      <c r="G320" s="47"/>
      <c r="H320" s="47"/>
      <c r="I320" s="47"/>
      <c r="J320" s="127"/>
      <c r="K320" s="86"/>
      <c r="N320" s="86"/>
      <c r="O320" s="86"/>
      <c r="P320" s="86"/>
      <c r="Q320" s="214"/>
    </row>
    <row r="321">
      <c r="D321" s="212"/>
      <c r="G321" s="47"/>
      <c r="H321" s="47"/>
      <c r="I321" s="47"/>
      <c r="J321" s="127"/>
      <c r="K321" s="86"/>
      <c r="N321" s="86"/>
      <c r="O321" s="86"/>
      <c r="P321" s="86"/>
      <c r="Q321" s="214"/>
    </row>
    <row r="322">
      <c r="D322" s="212"/>
      <c r="G322" s="47"/>
      <c r="H322" s="47"/>
      <c r="I322" s="47"/>
      <c r="J322" s="127"/>
      <c r="K322" s="86"/>
      <c r="N322" s="86"/>
      <c r="O322" s="86"/>
      <c r="P322" s="86"/>
      <c r="Q322" s="214"/>
    </row>
    <row r="323">
      <c r="D323" s="212"/>
      <c r="G323" s="47"/>
      <c r="H323" s="47"/>
      <c r="I323" s="47"/>
      <c r="J323" s="127"/>
      <c r="K323" s="86"/>
      <c r="N323" s="86"/>
      <c r="O323" s="86"/>
      <c r="P323" s="86"/>
      <c r="Q323" s="214"/>
    </row>
    <row r="324">
      <c r="D324" s="212"/>
      <c r="G324" s="47"/>
      <c r="H324" s="47"/>
      <c r="I324" s="47"/>
      <c r="J324" s="127"/>
      <c r="K324" s="86"/>
      <c r="N324" s="86"/>
      <c r="O324" s="86"/>
      <c r="P324" s="86"/>
      <c r="Q324" s="214"/>
    </row>
    <row r="325">
      <c r="D325" s="212"/>
      <c r="G325" s="47"/>
      <c r="H325" s="47"/>
      <c r="I325" s="47"/>
      <c r="J325" s="127"/>
      <c r="K325" s="86"/>
      <c r="N325" s="86"/>
      <c r="O325" s="86"/>
      <c r="P325" s="86"/>
      <c r="Q325" s="214"/>
    </row>
    <row r="326">
      <c r="D326" s="212"/>
      <c r="G326" s="47"/>
      <c r="H326" s="47"/>
      <c r="I326" s="47"/>
      <c r="J326" s="127"/>
      <c r="K326" s="86"/>
      <c r="N326" s="86"/>
      <c r="O326" s="86"/>
      <c r="P326" s="86"/>
      <c r="Q326" s="214"/>
    </row>
    <row r="327">
      <c r="D327" s="212"/>
      <c r="G327" s="47"/>
      <c r="H327" s="47"/>
      <c r="I327" s="47"/>
      <c r="J327" s="127"/>
      <c r="K327" s="86"/>
      <c r="N327" s="86"/>
      <c r="O327" s="86"/>
      <c r="P327" s="86"/>
      <c r="Q327" s="214"/>
    </row>
    <row r="328">
      <c r="D328" s="212"/>
      <c r="G328" s="47"/>
      <c r="H328" s="47"/>
      <c r="I328" s="47"/>
      <c r="J328" s="127"/>
      <c r="K328" s="86"/>
      <c r="N328" s="86"/>
      <c r="O328" s="86"/>
      <c r="P328" s="86"/>
      <c r="Q328" s="214"/>
    </row>
    <row r="329">
      <c r="D329" s="212"/>
      <c r="G329" s="47"/>
      <c r="H329" s="47"/>
      <c r="I329" s="47"/>
      <c r="J329" s="127"/>
      <c r="K329" s="86"/>
      <c r="N329" s="86"/>
      <c r="O329" s="86"/>
      <c r="P329" s="86"/>
      <c r="Q329" s="214"/>
    </row>
    <row r="330">
      <c r="D330" s="212"/>
      <c r="G330" s="47"/>
      <c r="H330" s="47"/>
      <c r="I330" s="47"/>
      <c r="J330" s="127"/>
      <c r="K330" s="86"/>
      <c r="N330" s="86"/>
      <c r="O330" s="86"/>
      <c r="P330" s="86"/>
      <c r="Q330" s="214"/>
    </row>
    <row r="331">
      <c r="D331" s="212"/>
      <c r="G331" s="47"/>
      <c r="H331" s="47"/>
      <c r="I331" s="47"/>
      <c r="J331" s="127"/>
      <c r="K331" s="86"/>
      <c r="N331" s="86"/>
      <c r="O331" s="86"/>
      <c r="P331" s="86"/>
      <c r="Q331" s="214"/>
    </row>
    <row r="332">
      <c r="D332" s="212"/>
      <c r="G332" s="47"/>
      <c r="H332" s="47"/>
      <c r="I332" s="47"/>
      <c r="J332" s="127"/>
      <c r="K332" s="86"/>
      <c r="N332" s="86"/>
      <c r="O332" s="86"/>
      <c r="P332" s="86"/>
      <c r="Q332" s="214"/>
    </row>
    <row r="333">
      <c r="D333" s="212"/>
      <c r="G333" s="47"/>
      <c r="H333" s="47"/>
      <c r="I333" s="47"/>
      <c r="J333" s="127"/>
      <c r="K333" s="86"/>
      <c r="N333" s="86"/>
      <c r="O333" s="86"/>
      <c r="P333" s="86"/>
      <c r="Q333" s="214"/>
    </row>
    <row r="334">
      <c r="D334" s="212"/>
      <c r="G334" s="47"/>
      <c r="H334" s="47"/>
      <c r="I334" s="47"/>
      <c r="J334" s="127"/>
      <c r="K334" s="86"/>
      <c r="N334" s="86"/>
      <c r="O334" s="86"/>
      <c r="P334" s="86"/>
      <c r="Q334" s="214"/>
    </row>
    <row r="335">
      <c r="D335" s="212"/>
      <c r="G335" s="47"/>
      <c r="H335" s="47"/>
      <c r="I335" s="47"/>
      <c r="J335" s="127"/>
      <c r="K335" s="86"/>
      <c r="N335" s="86"/>
      <c r="O335" s="86"/>
      <c r="P335" s="86"/>
      <c r="Q335" s="214"/>
    </row>
    <row r="336">
      <c r="D336" s="212"/>
      <c r="G336" s="47"/>
      <c r="H336" s="47"/>
      <c r="I336" s="47"/>
      <c r="J336" s="127"/>
      <c r="K336" s="86"/>
      <c r="N336" s="86"/>
      <c r="O336" s="86"/>
      <c r="P336" s="86"/>
      <c r="Q336" s="214"/>
    </row>
    <row r="337">
      <c r="D337" s="212"/>
      <c r="G337" s="47"/>
      <c r="H337" s="47"/>
      <c r="I337" s="47"/>
      <c r="J337" s="127"/>
      <c r="K337" s="86"/>
      <c r="N337" s="86"/>
      <c r="O337" s="86"/>
      <c r="P337" s="86"/>
      <c r="Q337" s="214"/>
    </row>
    <row r="338">
      <c r="D338" s="212"/>
      <c r="G338" s="47"/>
      <c r="H338" s="47"/>
      <c r="I338" s="47"/>
      <c r="J338" s="127"/>
      <c r="K338" s="86"/>
      <c r="N338" s="86"/>
      <c r="O338" s="86"/>
      <c r="P338" s="86"/>
      <c r="Q338" s="214"/>
    </row>
    <row r="339">
      <c r="D339" s="212"/>
      <c r="G339" s="47"/>
      <c r="H339" s="47"/>
      <c r="I339" s="47"/>
      <c r="J339" s="127"/>
      <c r="K339" s="86"/>
      <c r="N339" s="86"/>
      <c r="O339" s="86"/>
      <c r="P339" s="86"/>
      <c r="Q339" s="214"/>
    </row>
    <row r="340">
      <c r="D340" s="212"/>
      <c r="G340" s="47"/>
      <c r="H340" s="47"/>
      <c r="I340" s="47"/>
      <c r="J340" s="127"/>
      <c r="K340" s="86"/>
      <c r="N340" s="86"/>
      <c r="O340" s="86"/>
      <c r="P340" s="86"/>
      <c r="Q340" s="214"/>
    </row>
    <row r="341">
      <c r="D341" s="212"/>
      <c r="G341" s="47"/>
      <c r="H341" s="47"/>
      <c r="I341" s="47"/>
      <c r="J341" s="127"/>
      <c r="K341" s="86"/>
      <c r="N341" s="86"/>
      <c r="O341" s="86"/>
      <c r="P341" s="86"/>
      <c r="Q341" s="214"/>
    </row>
    <row r="342">
      <c r="D342" s="212"/>
      <c r="G342" s="47"/>
      <c r="H342" s="47"/>
      <c r="I342" s="47"/>
      <c r="J342" s="127"/>
      <c r="K342" s="86"/>
      <c r="N342" s="86"/>
      <c r="O342" s="86"/>
      <c r="P342" s="86"/>
      <c r="Q342" s="214"/>
    </row>
    <row r="343">
      <c r="D343" s="212"/>
      <c r="G343" s="47"/>
      <c r="H343" s="47"/>
      <c r="I343" s="47"/>
      <c r="J343" s="127"/>
      <c r="K343" s="86"/>
      <c r="N343" s="86"/>
      <c r="O343" s="86"/>
      <c r="P343" s="86"/>
      <c r="Q343" s="214"/>
    </row>
    <row r="344">
      <c r="D344" s="212"/>
      <c r="G344" s="47"/>
      <c r="H344" s="47"/>
      <c r="I344" s="47"/>
      <c r="J344" s="127"/>
      <c r="K344" s="86"/>
      <c r="N344" s="86"/>
      <c r="O344" s="86"/>
      <c r="P344" s="86"/>
      <c r="Q344" s="214"/>
    </row>
    <row r="345">
      <c r="D345" s="212"/>
      <c r="G345" s="47"/>
      <c r="H345" s="47"/>
      <c r="I345" s="47"/>
      <c r="J345" s="127"/>
      <c r="K345" s="86"/>
      <c r="N345" s="86"/>
      <c r="O345" s="86"/>
      <c r="P345" s="86"/>
      <c r="Q345" s="214"/>
    </row>
    <row r="346">
      <c r="D346" s="212"/>
      <c r="G346" s="47"/>
      <c r="H346" s="47"/>
      <c r="I346" s="47"/>
      <c r="J346" s="127"/>
      <c r="K346" s="86"/>
      <c r="N346" s="86"/>
      <c r="O346" s="86"/>
      <c r="P346" s="86"/>
      <c r="Q346" s="214"/>
    </row>
    <row r="347">
      <c r="D347" s="212"/>
      <c r="G347" s="47"/>
      <c r="H347" s="47"/>
      <c r="I347" s="47"/>
      <c r="J347" s="127"/>
      <c r="K347" s="86"/>
      <c r="N347" s="86"/>
      <c r="O347" s="86"/>
      <c r="P347" s="86"/>
      <c r="Q347" s="214"/>
    </row>
    <row r="348">
      <c r="D348" s="212"/>
      <c r="G348" s="47"/>
      <c r="H348" s="47"/>
      <c r="I348" s="47"/>
      <c r="J348" s="127"/>
      <c r="K348" s="86"/>
      <c r="N348" s="86"/>
      <c r="O348" s="86"/>
      <c r="P348" s="86"/>
      <c r="Q348" s="214"/>
    </row>
    <row r="349">
      <c r="D349" s="212"/>
      <c r="G349" s="47"/>
      <c r="H349" s="47"/>
      <c r="I349" s="47"/>
      <c r="J349" s="127"/>
      <c r="K349" s="86"/>
      <c r="N349" s="86"/>
      <c r="O349" s="86"/>
      <c r="P349" s="86"/>
      <c r="Q349" s="214"/>
    </row>
    <row r="350">
      <c r="D350" s="212"/>
      <c r="G350" s="47"/>
      <c r="H350" s="47"/>
      <c r="I350" s="47"/>
      <c r="J350" s="127"/>
      <c r="K350" s="86"/>
      <c r="N350" s="86"/>
      <c r="O350" s="86"/>
      <c r="P350" s="86"/>
      <c r="Q350" s="214"/>
    </row>
    <row r="351">
      <c r="D351" s="212"/>
      <c r="G351" s="47"/>
      <c r="H351" s="47"/>
      <c r="I351" s="47"/>
      <c r="J351" s="127"/>
      <c r="K351" s="86"/>
      <c r="N351" s="86"/>
      <c r="O351" s="86"/>
      <c r="P351" s="86"/>
      <c r="Q351" s="214"/>
    </row>
    <row r="352">
      <c r="D352" s="212"/>
      <c r="G352" s="47"/>
      <c r="H352" s="47"/>
      <c r="I352" s="47"/>
      <c r="J352" s="127"/>
      <c r="K352" s="86"/>
      <c r="N352" s="86"/>
      <c r="O352" s="86"/>
      <c r="P352" s="86"/>
      <c r="Q352" s="214"/>
    </row>
    <row r="353">
      <c r="D353" s="212"/>
      <c r="G353" s="47"/>
      <c r="H353" s="47"/>
      <c r="I353" s="47"/>
      <c r="J353" s="127"/>
      <c r="K353" s="86"/>
      <c r="N353" s="86"/>
      <c r="O353" s="86"/>
      <c r="P353" s="86"/>
      <c r="Q353" s="214"/>
    </row>
    <row r="354">
      <c r="D354" s="212"/>
      <c r="G354" s="47"/>
      <c r="H354" s="47"/>
      <c r="I354" s="47"/>
      <c r="J354" s="127"/>
      <c r="K354" s="86"/>
      <c r="N354" s="86"/>
      <c r="O354" s="86"/>
      <c r="P354" s="86"/>
      <c r="Q354" s="214"/>
    </row>
    <row r="355">
      <c r="D355" s="212"/>
      <c r="G355" s="47"/>
      <c r="H355" s="47"/>
      <c r="I355" s="47"/>
      <c r="J355" s="127"/>
      <c r="K355" s="86"/>
      <c r="N355" s="86"/>
      <c r="O355" s="86"/>
      <c r="P355" s="86"/>
      <c r="Q355" s="214"/>
    </row>
    <row r="356">
      <c r="D356" s="212"/>
      <c r="G356" s="47"/>
      <c r="H356" s="47"/>
      <c r="I356" s="47"/>
      <c r="J356" s="127"/>
      <c r="K356" s="86"/>
      <c r="N356" s="86"/>
      <c r="O356" s="86"/>
      <c r="P356" s="86"/>
      <c r="Q356" s="214"/>
    </row>
    <row r="357">
      <c r="D357" s="212"/>
      <c r="G357" s="47"/>
      <c r="H357" s="47"/>
      <c r="I357" s="47"/>
      <c r="J357" s="127"/>
      <c r="K357" s="86"/>
      <c r="N357" s="86"/>
      <c r="O357" s="86"/>
      <c r="P357" s="86"/>
      <c r="Q357" s="214"/>
    </row>
    <row r="358">
      <c r="D358" s="212"/>
      <c r="G358" s="47"/>
      <c r="H358" s="47"/>
      <c r="I358" s="47"/>
      <c r="J358" s="127"/>
      <c r="K358" s="86"/>
      <c r="N358" s="86"/>
      <c r="O358" s="86"/>
      <c r="P358" s="86"/>
      <c r="Q358" s="214"/>
    </row>
    <row r="359">
      <c r="D359" s="212"/>
      <c r="G359" s="47"/>
      <c r="H359" s="47"/>
      <c r="I359" s="47"/>
      <c r="J359" s="127"/>
      <c r="K359" s="86"/>
      <c r="N359" s="86"/>
      <c r="O359" s="86"/>
      <c r="P359" s="86"/>
      <c r="Q359" s="214"/>
    </row>
    <row r="360">
      <c r="D360" s="212"/>
      <c r="G360" s="47"/>
      <c r="H360" s="47"/>
      <c r="I360" s="47"/>
      <c r="J360" s="127"/>
      <c r="K360" s="86"/>
      <c r="N360" s="86"/>
      <c r="O360" s="86"/>
      <c r="P360" s="86"/>
      <c r="Q360" s="214"/>
    </row>
    <row r="361">
      <c r="D361" s="212"/>
      <c r="G361" s="47"/>
      <c r="H361" s="47"/>
      <c r="I361" s="47"/>
      <c r="J361" s="127"/>
      <c r="K361" s="86"/>
      <c r="N361" s="86"/>
      <c r="O361" s="86"/>
      <c r="P361" s="86"/>
      <c r="Q361" s="214"/>
    </row>
    <row r="362">
      <c r="D362" s="212"/>
      <c r="G362" s="47"/>
      <c r="H362" s="47"/>
      <c r="I362" s="47"/>
      <c r="J362" s="127"/>
      <c r="K362" s="86"/>
      <c r="N362" s="86"/>
      <c r="O362" s="86"/>
      <c r="P362" s="86"/>
      <c r="Q362" s="214"/>
    </row>
    <row r="363">
      <c r="D363" s="212"/>
      <c r="G363" s="47"/>
      <c r="H363" s="47"/>
      <c r="I363" s="47"/>
      <c r="J363" s="127"/>
      <c r="K363" s="86"/>
      <c r="N363" s="86"/>
      <c r="O363" s="86"/>
      <c r="P363" s="86"/>
      <c r="Q363" s="214"/>
    </row>
    <row r="364">
      <c r="D364" s="212"/>
      <c r="G364" s="47"/>
      <c r="H364" s="47"/>
      <c r="I364" s="47"/>
      <c r="J364" s="127"/>
      <c r="K364" s="86"/>
      <c r="N364" s="86"/>
      <c r="O364" s="86"/>
      <c r="P364" s="86"/>
      <c r="Q364" s="214"/>
    </row>
    <row r="365">
      <c r="D365" s="212"/>
      <c r="G365" s="47"/>
      <c r="H365" s="47"/>
      <c r="I365" s="47"/>
      <c r="J365" s="127"/>
      <c r="K365" s="86"/>
      <c r="N365" s="86"/>
      <c r="O365" s="86"/>
      <c r="P365" s="86"/>
      <c r="Q365" s="214"/>
    </row>
    <row r="366">
      <c r="D366" s="212"/>
      <c r="G366" s="47"/>
      <c r="H366" s="47"/>
      <c r="I366" s="47"/>
      <c r="J366" s="127"/>
      <c r="K366" s="86"/>
      <c r="N366" s="86"/>
      <c r="O366" s="86"/>
      <c r="P366" s="86"/>
      <c r="Q366" s="214"/>
    </row>
    <row r="367">
      <c r="D367" s="212"/>
      <c r="G367" s="47"/>
      <c r="H367" s="47"/>
      <c r="I367" s="47"/>
      <c r="J367" s="127"/>
      <c r="K367" s="86"/>
      <c r="N367" s="86"/>
      <c r="O367" s="86"/>
      <c r="P367" s="86"/>
      <c r="Q367" s="214"/>
    </row>
    <row r="368">
      <c r="D368" s="212"/>
      <c r="G368" s="47"/>
      <c r="H368" s="47"/>
      <c r="I368" s="47"/>
      <c r="J368" s="127"/>
      <c r="K368" s="86"/>
      <c r="N368" s="86"/>
      <c r="O368" s="86"/>
      <c r="P368" s="86"/>
      <c r="Q368" s="214"/>
    </row>
    <row r="369">
      <c r="D369" s="212"/>
      <c r="G369" s="47"/>
      <c r="H369" s="47"/>
      <c r="I369" s="47"/>
      <c r="J369" s="127"/>
      <c r="K369" s="86"/>
      <c r="N369" s="86"/>
      <c r="O369" s="86"/>
      <c r="P369" s="86"/>
      <c r="Q369" s="214"/>
    </row>
    <row r="370">
      <c r="D370" s="212"/>
      <c r="G370" s="47"/>
      <c r="H370" s="47"/>
      <c r="I370" s="47"/>
      <c r="J370" s="127"/>
      <c r="K370" s="86"/>
      <c r="N370" s="86"/>
      <c r="O370" s="86"/>
      <c r="P370" s="86"/>
      <c r="Q370" s="214"/>
    </row>
    <row r="371">
      <c r="D371" s="212"/>
      <c r="G371" s="47"/>
      <c r="H371" s="47"/>
      <c r="I371" s="47"/>
      <c r="J371" s="127"/>
      <c r="K371" s="86"/>
      <c r="N371" s="86"/>
      <c r="O371" s="86"/>
      <c r="P371" s="86"/>
      <c r="Q371" s="214"/>
    </row>
    <row r="372">
      <c r="D372" s="212"/>
      <c r="G372" s="47"/>
      <c r="H372" s="47"/>
      <c r="I372" s="47"/>
      <c r="J372" s="127"/>
      <c r="K372" s="86"/>
      <c r="N372" s="86"/>
      <c r="O372" s="86"/>
      <c r="P372" s="86"/>
      <c r="Q372" s="214"/>
    </row>
    <row r="373">
      <c r="D373" s="212"/>
      <c r="G373" s="47"/>
      <c r="H373" s="47"/>
      <c r="I373" s="47"/>
      <c r="J373" s="127"/>
      <c r="K373" s="86"/>
      <c r="N373" s="86"/>
      <c r="O373" s="86"/>
      <c r="P373" s="86"/>
      <c r="Q373" s="214"/>
    </row>
    <row r="374">
      <c r="D374" s="212"/>
      <c r="G374" s="47"/>
      <c r="H374" s="47"/>
      <c r="I374" s="47"/>
      <c r="J374" s="127"/>
      <c r="K374" s="86"/>
      <c r="N374" s="86"/>
      <c r="O374" s="86"/>
      <c r="P374" s="86"/>
      <c r="Q374" s="214"/>
    </row>
    <row r="375">
      <c r="D375" s="212"/>
      <c r="G375" s="47"/>
      <c r="H375" s="47"/>
      <c r="I375" s="47"/>
      <c r="J375" s="127"/>
      <c r="K375" s="86"/>
      <c r="N375" s="86"/>
      <c r="O375" s="86"/>
      <c r="P375" s="86"/>
      <c r="Q375" s="214"/>
    </row>
    <row r="376">
      <c r="D376" s="212"/>
      <c r="G376" s="47"/>
      <c r="H376" s="47"/>
      <c r="I376" s="47"/>
      <c r="J376" s="127"/>
      <c r="K376" s="86"/>
      <c r="N376" s="86"/>
      <c r="O376" s="86"/>
      <c r="P376" s="86"/>
      <c r="Q376" s="214"/>
    </row>
    <row r="377">
      <c r="D377" s="212"/>
      <c r="G377" s="47"/>
      <c r="H377" s="47"/>
      <c r="I377" s="47"/>
      <c r="J377" s="127"/>
      <c r="K377" s="86"/>
      <c r="N377" s="86"/>
      <c r="O377" s="86"/>
      <c r="P377" s="86"/>
      <c r="Q377" s="214"/>
    </row>
    <row r="378">
      <c r="D378" s="212"/>
      <c r="G378" s="47"/>
      <c r="H378" s="47"/>
      <c r="I378" s="47"/>
      <c r="J378" s="127"/>
      <c r="K378" s="86"/>
      <c r="N378" s="86"/>
      <c r="O378" s="86"/>
      <c r="P378" s="86"/>
      <c r="Q378" s="214"/>
    </row>
    <row r="379">
      <c r="D379" s="212"/>
      <c r="G379" s="47"/>
      <c r="H379" s="47"/>
      <c r="I379" s="47"/>
      <c r="J379" s="127"/>
      <c r="K379" s="86"/>
      <c r="N379" s="86"/>
      <c r="O379" s="86"/>
      <c r="P379" s="86"/>
      <c r="Q379" s="214"/>
    </row>
    <row r="380">
      <c r="D380" s="212"/>
      <c r="G380" s="47"/>
      <c r="H380" s="47"/>
      <c r="I380" s="47"/>
      <c r="J380" s="127"/>
      <c r="K380" s="86"/>
      <c r="N380" s="86"/>
      <c r="O380" s="86"/>
      <c r="P380" s="86"/>
      <c r="Q380" s="214"/>
    </row>
    <row r="381">
      <c r="D381" s="212"/>
      <c r="G381" s="47"/>
      <c r="H381" s="47"/>
      <c r="I381" s="47"/>
      <c r="J381" s="127"/>
      <c r="K381" s="86"/>
      <c r="N381" s="86"/>
      <c r="O381" s="86"/>
      <c r="P381" s="86"/>
      <c r="Q381" s="214"/>
    </row>
    <row r="382">
      <c r="D382" s="212"/>
      <c r="G382" s="47"/>
      <c r="H382" s="47"/>
      <c r="I382" s="47"/>
      <c r="J382" s="127"/>
      <c r="K382" s="86"/>
      <c r="N382" s="86"/>
      <c r="O382" s="86"/>
      <c r="P382" s="86"/>
      <c r="Q382" s="214"/>
    </row>
    <row r="383">
      <c r="D383" s="212"/>
      <c r="G383" s="47"/>
      <c r="H383" s="47"/>
      <c r="I383" s="47"/>
      <c r="J383" s="127"/>
      <c r="K383" s="86"/>
      <c r="N383" s="86"/>
      <c r="O383" s="86"/>
      <c r="P383" s="86"/>
      <c r="Q383" s="214"/>
    </row>
    <row r="384">
      <c r="D384" s="212"/>
      <c r="G384" s="47"/>
      <c r="H384" s="47"/>
      <c r="I384" s="47"/>
      <c r="J384" s="127"/>
      <c r="K384" s="86"/>
      <c r="N384" s="86"/>
      <c r="O384" s="86"/>
      <c r="P384" s="86"/>
      <c r="Q384" s="214"/>
    </row>
    <row r="385">
      <c r="D385" s="212"/>
      <c r="G385" s="47"/>
      <c r="H385" s="47"/>
      <c r="I385" s="47"/>
      <c r="J385" s="127"/>
      <c r="K385" s="86"/>
      <c r="N385" s="86"/>
      <c r="O385" s="86"/>
      <c r="P385" s="86"/>
      <c r="Q385" s="214"/>
    </row>
    <row r="386">
      <c r="D386" s="212"/>
      <c r="G386" s="47"/>
      <c r="H386" s="47"/>
      <c r="I386" s="47"/>
      <c r="J386" s="127"/>
      <c r="K386" s="86"/>
      <c r="N386" s="86"/>
      <c r="O386" s="86"/>
      <c r="P386" s="86"/>
      <c r="Q386" s="214"/>
    </row>
    <row r="387">
      <c r="D387" s="212"/>
      <c r="G387" s="47"/>
      <c r="H387" s="47"/>
      <c r="I387" s="47"/>
      <c r="J387" s="127"/>
      <c r="K387" s="86"/>
      <c r="N387" s="86"/>
      <c r="O387" s="86"/>
      <c r="P387" s="86"/>
      <c r="Q387" s="214"/>
    </row>
    <row r="388">
      <c r="D388" s="212"/>
      <c r="G388" s="47"/>
      <c r="H388" s="47"/>
      <c r="I388" s="47"/>
      <c r="J388" s="127"/>
      <c r="K388" s="86"/>
      <c r="N388" s="86"/>
      <c r="O388" s="86"/>
      <c r="P388" s="86"/>
      <c r="Q388" s="214"/>
    </row>
    <row r="389">
      <c r="D389" s="212"/>
      <c r="G389" s="47"/>
      <c r="H389" s="47"/>
      <c r="I389" s="47"/>
      <c r="J389" s="127"/>
      <c r="K389" s="86"/>
      <c r="N389" s="86"/>
      <c r="O389" s="86"/>
      <c r="P389" s="86"/>
      <c r="Q389" s="214"/>
    </row>
    <row r="390">
      <c r="D390" s="212"/>
      <c r="G390" s="47"/>
      <c r="H390" s="47"/>
      <c r="I390" s="47"/>
      <c r="J390" s="127"/>
      <c r="K390" s="86"/>
      <c r="N390" s="86"/>
      <c r="O390" s="86"/>
      <c r="P390" s="86"/>
      <c r="Q390" s="214"/>
    </row>
    <row r="391">
      <c r="D391" s="212"/>
      <c r="G391" s="47"/>
      <c r="H391" s="47"/>
      <c r="I391" s="47"/>
      <c r="J391" s="127"/>
      <c r="K391" s="86"/>
      <c r="N391" s="86"/>
      <c r="O391" s="86"/>
      <c r="P391" s="86"/>
      <c r="Q391" s="214"/>
    </row>
    <row r="392">
      <c r="D392" s="212"/>
      <c r="G392" s="47"/>
      <c r="H392" s="47"/>
      <c r="I392" s="47"/>
      <c r="J392" s="127"/>
      <c r="K392" s="86"/>
      <c r="N392" s="86"/>
      <c r="O392" s="86"/>
      <c r="P392" s="86"/>
      <c r="Q392" s="214"/>
    </row>
    <row r="393">
      <c r="D393" s="212"/>
      <c r="G393" s="47"/>
      <c r="H393" s="47"/>
      <c r="I393" s="47"/>
      <c r="J393" s="127"/>
      <c r="K393" s="86"/>
      <c r="N393" s="86"/>
      <c r="O393" s="86"/>
      <c r="P393" s="86"/>
      <c r="Q393" s="214"/>
    </row>
    <row r="394">
      <c r="D394" s="212"/>
      <c r="G394" s="47"/>
      <c r="H394" s="47"/>
      <c r="I394" s="47"/>
      <c r="J394" s="127"/>
      <c r="K394" s="86"/>
      <c r="N394" s="86"/>
      <c r="O394" s="86"/>
      <c r="P394" s="86"/>
      <c r="Q394" s="214"/>
    </row>
    <row r="395">
      <c r="D395" s="212"/>
      <c r="G395" s="47"/>
      <c r="H395" s="47"/>
      <c r="I395" s="47"/>
      <c r="J395" s="127"/>
      <c r="K395" s="86"/>
      <c r="N395" s="86"/>
      <c r="O395" s="86"/>
      <c r="P395" s="86"/>
      <c r="Q395" s="214"/>
    </row>
    <row r="396">
      <c r="D396" s="212"/>
      <c r="G396" s="47"/>
      <c r="H396" s="47"/>
      <c r="I396" s="47"/>
      <c r="J396" s="127"/>
      <c r="K396" s="86"/>
      <c r="N396" s="86"/>
      <c r="O396" s="86"/>
      <c r="P396" s="86"/>
      <c r="Q396" s="214"/>
    </row>
    <row r="397">
      <c r="D397" s="212"/>
      <c r="G397" s="47"/>
      <c r="H397" s="47"/>
      <c r="I397" s="47"/>
      <c r="J397" s="127"/>
      <c r="K397" s="86"/>
      <c r="N397" s="86"/>
      <c r="O397" s="86"/>
      <c r="P397" s="86"/>
      <c r="Q397" s="214"/>
    </row>
    <row r="398">
      <c r="D398" s="212"/>
      <c r="G398" s="47"/>
      <c r="H398" s="47"/>
      <c r="I398" s="47"/>
      <c r="J398" s="127"/>
      <c r="K398" s="86"/>
      <c r="N398" s="86"/>
      <c r="O398" s="86"/>
      <c r="P398" s="86"/>
      <c r="Q398" s="214"/>
    </row>
    <row r="399">
      <c r="D399" s="212"/>
      <c r="G399" s="47"/>
      <c r="H399" s="47"/>
      <c r="I399" s="47"/>
      <c r="J399" s="127"/>
      <c r="K399" s="86"/>
      <c r="N399" s="86"/>
      <c r="O399" s="86"/>
      <c r="P399" s="86"/>
      <c r="Q399" s="214"/>
    </row>
    <row r="400">
      <c r="D400" s="212"/>
      <c r="G400" s="47"/>
      <c r="H400" s="47"/>
      <c r="I400" s="47"/>
      <c r="J400" s="127"/>
      <c r="K400" s="86"/>
      <c r="N400" s="86"/>
      <c r="O400" s="86"/>
      <c r="P400" s="86"/>
      <c r="Q400" s="214"/>
    </row>
    <row r="401">
      <c r="D401" s="212"/>
      <c r="G401" s="47"/>
      <c r="H401" s="47"/>
      <c r="I401" s="47"/>
      <c r="J401" s="127"/>
      <c r="K401" s="86"/>
      <c r="N401" s="86"/>
      <c r="O401" s="86"/>
      <c r="P401" s="86"/>
      <c r="Q401" s="214"/>
    </row>
    <row r="402">
      <c r="D402" s="212"/>
      <c r="G402" s="47"/>
      <c r="H402" s="47"/>
      <c r="I402" s="47"/>
      <c r="J402" s="127"/>
      <c r="K402" s="86"/>
      <c r="N402" s="86"/>
      <c r="O402" s="86"/>
      <c r="P402" s="86"/>
      <c r="Q402" s="214"/>
    </row>
    <row r="403">
      <c r="D403" s="212"/>
      <c r="G403" s="47"/>
      <c r="H403" s="47"/>
      <c r="I403" s="47"/>
      <c r="J403" s="127"/>
      <c r="K403" s="86"/>
      <c r="N403" s="86"/>
      <c r="O403" s="86"/>
      <c r="P403" s="86"/>
      <c r="Q403" s="214"/>
    </row>
    <row r="404">
      <c r="D404" s="212"/>
      <c r="G404" s="47"/>
      <c r="H404" s="47"/>
      <c r="I404" s="47"/>
      <c r="J404" s="127"/>
      <c r="K404" s="86"/>
      <c r="N404" s="86"/>
      <c r="O404" s="86"/>
      <c r="P404" s="86"/>
      <c r="Q404" s="214"/>
    </row>
    <row r="405">
      <c r="D405" s="212"/>
      <c r="G405" s="47"/>
      <c r="H405" s="47"/>
      <c r="I405" s="47"/>
      <c r="J405" s="127"/>
      <c r="K405" s="86"/>
      <c r="N405" s="86"/>
      <c r="O405" s="86"/>
      <c r="P405" s="86"/>
      <c r="Q405" s="214"/>
    </row>
    <row r="406">
      <c r="D406" s="212"/>
      <c r="G406" s="47"/>
      <c r="H406" s="47"/>
      <c r="I406" s="47"/>
      <c r="J406" s="127"/>
      <c r="K406" s="86"/>
      <c r="N406" s="86"/>
      <c r="O406" s="86"/>
      <c r="P406" s="86"/>
      <c r="Q406" s="214"/>
    </row>
    <row r="407">
      <c r="D407" s="212"/>
      <c r="G407" s="47"/>
      <c r="H407" s="47"/>
      <c r="I407" s="47"/>
      <c r="J407" s="127"/>
      <c r="K407" s="86"/>
      <c r="N407" s="86"/>
      <c r="O407" s="86"/>
      <c r="P407" s="86"/>
      <c r="Q407" s="214"/>
    </row>
    <row r="408">
      <c r="D408" s="212"/>
      <c r="G408" s="47"/>
      <c r="H408" s="47"/>
      <c r="I408" s="47"/>
      <c r="J408" s="127"/>
      <c r="K408" s="86"/>
      <c r="N408" s="86"/>
      <c r="O408" s="86"/>
      <c r="P408" s="86"/>
      <c r="Q408" s="214"/>
    </row>
    <row r="409">
      <c r="D409" s="212"/>
      <c r="G409" s="47"/>
      <c r="H409" s="47"/>
      <c r="I409" s="47"/>
      <c r="J409" s="127"/>
      <c r="K409" s="86"/>
      <c r="N409" s="86"/>
      <c r="O409" s="86"/>
      <c r="P409" s="86"/>
      <c r="Q409" s="214"/>
    </row>
    <row r="410">
      <c r="D410" s="212"/>
      <c r="G410" s="47"/>
      <c r="H410" s="47"/>
      <c r="I410" s="47"/>
      <c r="J410" s="127"/>
      <c r="K410" s="86"/>
      <c r="N410" s="86"/>
      <c r="O410" s="86"/>
      <c r="P410" s="86"/>
      <c r="Q410" s="214"/>
    </row>
    <row r="411">
      <c r="D411" s="212"/>
      <c r="G411" s="47"/>
      <c r="H411" s="47"/>
      <c r="I411" s="47"/>
      <c r="J411" s="127"/>
      <c r="K411" s="86"/>
      <c r="N411" s="86"/>
      <c r="O411" s="86"/>
      <c r="P411" s="86"/>
      <c r="Q411" s="214"/>
    </row>
    <row r="412">
      <c r="D412" s="212"/>
      <c r="G412" s="47"/>
      <c r="H412" s="47"/>
      <c r="I412" s="47"/>
      <c r="J412" s="127"/>
      <c r="K412" s="86"/>
      <c r="N412" s="86"/>
      <c r="O412" s="86"/>
      <c r="P412" s="86"/>
      <c r="Q412" s="214"/>
    </row>
    <row r="413">
      <c r="D413" s="212"/>
      <c r="G413" s="47"/>
      <c r="H413" s="47"/>
      <c r="I413" s="47"/>
      <c r="J413" s="127"/>
      <c r="K413" s="86"/>
      <c r="N413" s="86"/>
      <c r="O413" s="86"/>
      <c r="P413" s="86"/>
      <c r="Q413" s="214"/>
    </row>
    <row r="414">
      <c r="D414" s="212"/>
      <c r="G414" s="47"/>
      <c r="H414" s="47"/>
      <c r="I414" s="47"/>
      <c r="J414" s="127"/>
      <c r="K414" s="86"/>
      <c r="N414" s="86"/>
      <c r="O414" s="86"/>
      <c r="P414" s="86"/>
      <c r="Q414" s="214"/>
    </row>
    <row r="415">
      <c r="D415" s="212"/>
      <c r="G415" s="47"/>
      <c r="H415" s="47"/>
      <c r="I415" s="47"/>
      <c r="J415" s="127"/>
      <c r="K415" s="86"/>
      <c r="N415" s="86"/>
      <c r="O415" s="86"/>
      <c r="P415" s="86"/>
      <c r="Q415" s="214"/>
    </row>
    <row r="416">
      <c r="D416" s="212"/>
      <c r="G416" s="47"/>
      <c r="H416" s="47"/>
      <c r="I416" s="47"/>
      <c r="J416" s="127"/>
      <c r="K416" s="86"/>
      <c r="N416" s="86"/>
      <c r="O416" s="86"/>
      <c r="P416" s="86"/>
      <c r="Q416" s="214"/>
    </row>
    <row r="417">
      <c r="D417" s="212"/>
      <c r="G417" s="47"/>
      <c r="H417" s="47"/>
      <c r="I417" s="47"/>
      <c r="J417" s="127"/>
      <c r="K417" s="86"/>
      <c r="N417" s="86"/>
      <c r="O417" s="86"/>
      <c r="P417" s="86"/>
      <c r="Q417" s="214"/>
    </row>
    <row r="418">
      <c r="D418" s="212"/>
      <c r="G418" s="47"/>
      <c r="H418" s="47"/>
      <c r="I418" s="47"/>
      <c r="J418" s="127"/>
      <c r="K418" s="86"/>
      <c r="N418" s="86"/>
      <c r="O418" s="86"/>
      <c r="P418" s="86"/>
      <c r="Q418" s="214"/>
    </row>
    <row r="419">
      <c r="D419" s="212"/>
      <c r="G419" s="47"/>
      <c r="H419" s="47"/>
      <c r="I419" s="47"/>
      <c r="J419" s="127"/>
      <c r="K419" s="86"/>
      <c r="N419" s="86"/>
      <c r="O419" s="86"/>
      <c r="P419" s="86"/>
      <c r="Q419" s="214"/>
    </row>
    <row r="420">
      <c r="D420" s="212"/>
      <c r="G420" s="47"/>
      <c r="H420" s="47"/>
      <c r="I420" s="47"/>
      <c r="J420" s="127"/>
      <c r="K420" s="86"/>
      <c r="N420" s="86"/>
      <c r="O420" s="86"/>
      <c r="P420" s="86"/>
      <c r="Q420" s="214"/>
    </row>
    <row r="421">
      <c r="D421" s="212"/>
      <c r="G421" s="47"/>
      <c r="H421" s="47"/>
      <c r="I421" s="47"/>
      <c r="J421" s="127"/>
      <c r="K421" s="86"/>
      <c r="N421" s="86"/>
      <c r="O421" s="86"/>
      <c r="P421" s="86"/>
      <c r="Q421" s="214"/>
    </row>
    <row r="422">
      <c r="D422" s="212"/>
      <c r="G422" s="47"/>
      <c r="H422" s="47"/>
      <c r="I422" s="47"/>
      <c r="J422" s="127"/>
      <c r="K422" s="86"/>
      <c r="N422" s="86"/>
      <c r="O422" s="86"/>
      <c r="P422" s="86"/>
      <c r="Q422" s="214"/>
    </row>
    <row r="423">
      <c r="D423" s="212"/>
      <c r="G423" s="47"/>
      <c r="H423" s="47"/>
      <c r="I423" s="47"/>
      <c r="J423" s="127"/>
      <c r="K423" s="86"/>
      <c r="N423" s="86"/>
      <c r="O423" s="86"/>
      <c r="P423" s="86"/>
      <c r="Q423" s="214"/>
    </row>
    <row r="424">
      <c r="D424" s="212"/>
      <c r="G424" s="47"/>
      <c r="H424" s="47"/>
      <c r="I424" s="47"/>
      <c r="J424" s="127"/>
      <c r="K424" s="86"/>
      <c r="N424" s="86"/>
      <c r="O424" s="86"/>
      <c r="P424" s="86"/>
      <c r="Q424" s="214"/>
    </row>
    <row r="425">
      <c r="D425" s="212"/>
      <c r="G425" s="47"/>
      <c r="H425" s="47"/>
      <c r="I425" s="47"/>
      <c r="J425" s="127"/>
      <c r="K425" s="86"/>
      <c r="N425" s="86"/>
      <c r="O425" s="86"/>
      <c r="P425" s="86"/>
      <c r="Q425" s="214"/>
    </row>
    <row r="426">
      <c r="D426" s="212"/>
      <c r="G426" s="47"/>
      <c r="H426" s="47"/>
      <c r="I426" s="47"/>
      <c r="J426" s="127"/>
      <c r="K426" s="86"/>
      <c r="N426" s="86"/>
      <c r="O426" s="86"/>
      <c r="P426" s="86"/>
      <c r="Q426" s="214"/>
    </row>
    <row r="427">
      <c r="D427" s="212"/>
      <c r="G427" s="47"/>
      <c r="H427" s="47"/>
      <c r="I427" s="47"/>
      <c r="J427" s="127"/>
      <c r="K427" s="86"/>
      <c r="N427" s="86"/>
      <c r="O427" s="86"/>
      <c r="P427" s="86"/>
      <c r="Q427" s="214"/>
    </row>
    <row r="428">
      <c r="D428" s="212"/>
      <c r="G428" s="47"/>
      <c r="H428" s="47"/>
      <c r="I428" s="47"/>
      <c r="J428" s="127"/>
      <c r="K428" s="86"/>
      <c r="N428" s="86"/>
      <c r="O428" s="86"/>
      <c r="P428" s="86"/>
      <c r="Q428" s="214"/>
    </row>
    <row r="429">
      <c r="D429" s="212"/>
      <c r="G429" s="47"/>
      <c r="H429" s="47"/>
      <c r="I429" s="47"/>
      <c r="J429" s="127"/>
      <c r="K429" s="86"/>
      <c r="N429" s="86"/>
      <c r="O429" s="86"/>
      <c r="P429" s="86"/>
      <c r="Q429" s="214"/>
    </row>
    <row r="430">
      <c r="D430" s="212"/>
      <c r="G430" s="47"/>
      <c r="H430" s="47"/>
      <c r="I430" s="47"/>
      <c r="J430" s="127"/>
      <c r="K430" s="86"/>
      <c r="N430" s="86"/>
      <c r="O430" s="86"/>
      <c r="P430" s="86"/>
      <c r="Q430" s="214"/>
    </row>
    <row r="431">
      <c r="D431" s="212"/>
      <c r="G431" s="47"/>
      <c r="H431" s="47"/>
      <c r="I431" s="47"/>
      <c r="J431" s="127"/>
      <c r="K431" s="86"/>
      <c r="N431" s="86"/>
      <c r="O431" s="86"/>
      <c r="P431" s="86"/>
      <c r="Q431" s="214"/>
    </row>
    <row r="432">
      <c r="D432" s="212"/>
      <c r="G432" s="47"/>
      <c r="H432" s="47"/>
      <c r="I432" s="47"/>
      <c r="J432" s="127"/>
      <c r="K432" s="86"/>
      <c r="N432" s="86"/>
      <c r="O432" s="86"/>
      <c r="P432" s="86"/>
      <c r="Q432" s="214"/>
    </row>
    <row r="433">
      <c r="D433" s="212"/>
      <c r="G433" s="47"/>
      <c r="H433" s="47"/>
      <c r="I433" s="47"/>
      <c r="J433" s="127"/>
      <c r="K433" s="86"/>
      <c r="N433" s="86"/>
      <c r="O433" s="86"/>
      <c r="P433" s="86"/>
      <c r="Q433" s="214"/>
    </row>
    <row r="434">
      <c r="D434" s="212"/>
      <c r="G434" s="47"/>
      <c r="H434" s="47"/>
      <c r="I434" s="47"/>
      <c r="J434" s="127"/>
      <c r="K434" s="86"/>
      <c r="N434" s="86"/>
      <c r="O434" s="86"/>
      <c r="P434" s="86"/>
      <c r="Q434" s="214"/>
    </row>
    <row r="435">
      <c r="D435" s="212"/>
      <c r="G435" s="47"/>
      <c r="H435" s="47"/>
      <c r="I435" s="47"/>
      <c r="J435" s="127"/>
      <c r="K435" s="86"/>
      <c r="N435" s="86"/>
      <c r="O435" s="86"/>
      <c r="P435" s="86"/>
      <c r="Q435" s="214"/>
    </row>
    <row r="436">
      <c r="D436" s="212"/>
      <c r="G436" s="47"/>
      <c r="H436" s="47"/>
      <c r="I436" s="47"/>
      <c r="J436" s="127"/>
      <c r="K436" s="86"/>
      <c r="N436" s="86"/>
      <c r="O436" s="86"/>
      <c r="P436" s="86"/>
      <c r="Q436" s="214"/>
    </row>
    <row r="437">
      <c r="D437" s="212"/>
      <c r="G437" s="47"/>
      <c r="H437" s="47"/>
      <c r="I437" s="47"/>
      <c r="J437" s="127"/>
      <c r="K437" s="86"/>
      <c r="N437" s="86"/>
      <c r="O437" s="86"/>
      <c r="P437" s="86"/>
      <c r="Q437" s="214"/>
    </row>
    <row r="438">
      <c r="D438" s="212"/>
      <c r="G438" s="47"/>
      <c r="H438" s="47"/>
      <c r="I438" s="47"/>
      <c r="J438" s="127"/>
      <c r="K438" s="86"/>
      <c r="N438" s="86"/>
      <c r="O438" s="86"/>
      <c r="P438" s="86"/>
      <c r="Q438" s="214"/>
    </row>
    <row r="439">
      <c r="D439" s="212"/>
      <c r="G439" s="47"/>
      <c r="H439" s="47"/>
      <c r="I439" s="47"/>
      <c r="J439" s="127"/>
      <c r="K439" s="86"/>
      <c r="N439" s="86"/>
      <c r="O439" s="86"/>
      <c r="P439" s="86"/>
      <c r="Q439" s="214"/>
    </row>
    <row r="440">
      <c r="D440" s="212"/>
      <c r="G440" s="47"/>
      <c r="H440" s="47"/>
      <c r="I440" s="47"/>
      <c r="J440" s="127"/>
      <c r="K440" s="86"/>
      <c r="N440" s="86"/>
      <c r="O440" s="86"/>
      <c r="P440" s="86"/>
      <c r="Q440" s="214"/>
    </row>
    <row r="441">
      <c r="D441" s="212"/>
      <c r="G441" s="47"/>
      <c r="H441" s="47"/>
      <c r="I441" s="47"/>
      <c r="J441" s="127"/>
      <c r="K441" s="86"/>
      <c r="N441" s="86"/>
      <c r="O441" s="86"/>
      <c r="P441" s="86"/>
      <c r="Q441" s="214"/>
    </row>
    <row r="442">
      <c r="D442" s="212"/>
      <c r="G442" s="47"/>
      <c r="H442" s="47"/>
      <c r="I442" s="47"/>
      <c r="J442" s="127"/>
      <c r="K442" s="86"/>
      <c r="N442" s="86"/>
      <c r="O442" s="86"/>
      <c r="P442" s="86"/>
      <c r="Q442" s="214"/>
    </row>
    <row r="443">
      <c r="D443" s="212"/>
      <c r="G443" s="47"/>
      <c r="H443" s="47"/>
      <c r="I443" s="47"/>
      <c r="J443" s="127"/>
      <c r="K443" s="86"/>
      <c r="N443" s="86"/>
      <c r="O443" s="86"/>
      <c r="P443" s="86"/>
      <c r="Q443" s="214"/>
    </row>
    <row r="444">
      <c r="D444" s="212"/>
      <c r="G444" s="47"/>
      <c r="H444" s="47"/>
      <c r="I444" s="47"/>
      <c r="J444" s="127"/>
      <c r="K444" s="86"/>
      <c r="N444" s="86"/>
      <c r="O444" s="86"/>
      <c r="P444" s="86"/>
      <c r="Q444" s="214"/>
    </row>
    <row r="445">
      <c r="D445" s="212"/>
      <c r="G445" s="47"/>
      <c r="H445" s="47"/>
      <c r="I445" s="47"/>
      <c r="J445" s="127"/>
      <c r="K445" s="86"/>
      <c r="N445" s="86"/>
      <c r="O445" s="86"/>
      <c r="P445" s="86"/>
      <c r="Q445" s="214"/>
    </row>
    <row r="446">
      <c r="D446" s="212"/>
      <c r="G446" s="47"/>
      <c r="H446" s="47"/>
      <c r="I446" s="47"/>
      <c r="J446" s="127"/>
      <c r="K446" s="86"/>
      <c r="N446" s="86"/>
      <c r="O446" s="86"/>
      <c r="P446" s="86"/>
      <c r="Q446" s="214"/>
    </row>
    <row r="447">
      <c r="D447" s="212"/>
      <c r="G447" s="47"/>
      <c r="H447" s="47"/>
      <c r="I447" s="47"/>
      <c r="J447" s="127"/>
      <c r="K447" s="86"/>
      <c r="N447" s="86"/>
      <c r="O447" s="86"/>
      <c r="P447" s="86"/>
      <c r="Q447" s="214"/>
    </row>
    <row r="448">
      <c r="D448" s="212"/>
      <c r="G448" s="47"/>
      <c r="H448" s="47"/>
      <c r="I448" s="47"/>
      <c r="J448" s="127"/>
      <c r="K448" s="86"/>
      <c r="N448" s="86"/>
      <c r="O448" s="86"/>
      <c r="P448" s="86"/>
      <c r="Q448" s="214"/>
    </row>
    <row r="449">
      <c r="D449" s="212"/>
      <c r="G449" s="47"/>
      <c r="H449" s="47"/>
      <c r="I449" s="47"/>
      <c r="J449" s="127"/>
      <c r="K449" s="86"/>
      <c r="N449" s="86"/>
      <c r="O449" s="86"/>
      <c r="P449" s="86"/>
      <c r="Q449" s="214"/>
    </row>
    <row r="450">
      <c r="D450" s="212"/>
      <c r="G450" s="47"/>
      <c r="H450" s="47"/>
      <c r="I450" s="47"/>
      <c r="J450" s="127"/>
      <c r="K450" s="86"/>
      <c r="N450" s="86"/>
      <c r="O450" s="86"/>
      <c r="P450" s="86"/>
      <c r="Q450" s="214"/>
    </row>
    <row r="451">
      <c r="D451" s="212"/>
      <c r="G451" s="47"/>
      <c r="H451" s="47"/>
      <c r="I451" s="47"/>
      <c r="J451" s="127"/>
      <c r="K451" s="86"/>
      <c r="N451" s="86"/>
      <c r="O451" s="86"/>
      <c r="P451" s="86"/>
      <c r="Q451" s="214"/>
    </row>
    <row r="452">
      <c r="D452" s="212"/>
      <c r="G452" s="47"/>
      <c r="H452" s="47"/>
      <c r="I452" s="47"/>
      <c r="J452" s="127"/>
      <c r="K452" s="86"/>
      <c r="N452" s="86"/>
      <c r="O452" s="86"/>
      <c r="P452" s="86"/>
      <c r="Q452" s="214"/>
    </row>
    <row r="453">
      <c r="D453" s="212"/>
      <c r="G453" s="47"/>
      <c r="H453" s="47"/>
      <c r="I453" s="47"/>
      <c r="J453" s="127"/>
      <c r="K453" s="86"/>
      <c r="N453" s="86"/>
      <c r="O453" s="86"/>
      <c r="P453" s="86"/>
      <c r="Q453" s="214"/>
    </row>
    <row r="454">
      <c r="D454" s="212"/>
      <c r="G454" s="47"/>
      <c r="H454" s="47"/>
      <c r="I454" s="47"/>
      <c r="J454" s="127"/>
      <c r="K454" s="86"/>
      <c r="N454" s="86"/>
      <c r="O454" s="86"/>
      <c r="P454" s="86"/>
      <c r="Q454" s="214"/>
    </row>
    <row r="455">
      <c r="D455" s="212"/>
      <c r="G455" s="47"/>
      <c r="H455" s="47"/>
      <c r="I455" s="47"/>
      <c r="J455" s="127"/>
      <c r="K455" s="86"/>
      <c r="N455" s="86"/>
      <c r="O455" s="86"/>
      <c r="P455" s="86"/>
      <c r="Q455" s="214"/>
    </row>
    <row r="456">
      <c r="D456" s="212"/>
      <c r="G456" s="47"/>
      <c r="H456" s="47"/>
      <c r="I456" s="47"/>
      <c r="J456" s="127"/>
      <c r="K456" s="86"/>
      <c r="N456" s="86"/>
      <c r="O456" s="86"/>
      <c r="P456" s="86"/>
      <c r="Q456" s="214"/>
    </row>
    <row r="457">
      <c r="D457" s="212"/>
      <c r="G457" s="47"/>
      <c r="H457" s="47"/>
      <c r="I457" s="47"/>
      <c r="J457" s="127"/>
      <c r="K457" s="86"/>
      <c r="N457" s="86"/>
      <c r="O457" s="86"/>
      <c r="P457" s="86"/>
      <c r="Q457" s="214"/>
    </row>
    <row r="458">
      <c r="D458" s="212"/>
      <c r="G458" s="47"/>
      <c r="H458" s="47"/>
      <c r="I458" s="47"/>
      <c r="J458" s="127"/>
      <c r="K458" s="86"/>
      <c r="N458" s="86"/>
      <c r="O458" s="86"/>
      <c r="P458" s="86"/>
      <c r="Q458" s="214"/>
    </row>
    <row r="459">
      <c r="D459" s="212"/>
      <c r="G459" s="47"/>
      <c r="H459" s="47"/>
      <c r="I459" s="47"/>
      <c r="J459" s="127"/>
      <c r="K459" s="86"/>
      <c r="N459" s="86"/>
      <c r="O459" s="86"/>
      <c r="P459" s="86"/>
      <c r="Q459" s="214"/>
    </row>
    <row r="460">
      <c r="D460" s="212"/>
      <c r="G460" s="47"/>
      <c r="H460" s="47"/>
      <c r="I460" s="47"/>
      <c r="J460" s="127"/>
      <c r="K460" s="86"/>
      <c r="N460" s="86"/>
      <c r="O460" s="86"/>
      <c r="P460" s="86"/>
      <c r="Q460" s="214"/>
    </row>
    <row r="461">
      <c r="D461" s="212"/>
      <c r="G461" s="47"/>
      <c r="H461" s="47"/>
      <c r="I461" s="47"/>
      <c r="J461" s="127"/>
      <c r="K461" s="86"/>
      <c r="N461" s="86"/>
      <c r="O461" s="86"/>
      <c r="P461" s="86"/>
      <c r="Q461" s="214"/>
    </row>
    <row r="462">
      <c r="D462" s="212"/>
      <c r="G462" s="47"/>
      <c r="H462" s="47"/>
      <c r="I462" s="47"/>
      <c r="J462" s="127"/>
      <c r="K462" s="86"/>
      <c r="N462" s="86"/>
      <c r="O462" s="86"/>
      <c r="P462" s="86"/>
      <c r="Q462" s="214"/>
    </row>
    <row r="463">
      <c r="D463" s="212"/>
      <c r="G463" s="47"/>
      <c r="H463" s="47"/>
      <c r="I463" s="47"/>
      <c r="J463" s="127"/>
      <c r="K463" s="86"/>
      <c r="N463" s="86"/>
      <c r="O463" s="86"/>
      <c r="P463" s="86"/>
      <c r="Q463" s="214"/>
    </row>
    <row r="464">
      <c r="D464" s="212"/>
      <c r="G464" s="47"/>
      <c r="H464" s="47"/>
      <c r="I464" s="47"/>
      <c r="J464" s="127"/>
      <c r="K464" s="86"/>
      <c r="N464" s="86"/>
      <c r="O464" s="86"/>
      <c r="P464" s="86"/>
      <c r="Q464" s="214"/>
    </row>
    <row r="465">
      <c r="D465" s="212"/>
      <c r="G465" s="47"/>
      <c r="H465" s="47"/>
      <c r="I465" s="47"/>
      <c r="J465" s="127"/>
      <c r="K465" s="86"/>
      <c r="N465" s="86"/>
      <c r="O465" s="86"/>
      <c r="P465" s="86"/>
      <c r="Q465" s="214"/>
    </row>
    <row r="466">
      <c r="D466" s="212"/>
      <c r="G466" s="47"/>
      <c r="H466" s="47"/>
      <c r="I466" s="47"/>
      <c r="J466" s="127"/>
      <c r="K466" s="86"/>
      <c r="N466" s="86"/>
      <c r="O466" s="86"/>
      <c r="P466" s="86"/>
      <c r="Q466" s="214"/>
    </row>
    <row r="467">
      <c r="D467" s="212"/>
      <c r="G467" s="47"/>
      <c r="H467" s="47"/>
      <c r="I467" s="47"/>
      <c r="J467" s="127"/>
      <c r="K467" s="86"/>
      <c r="N467" s="86"/>
      <c r="O467" s="86"/>
      <c r="P467" s="86"/>
      <c r="Q467" s="214"/>
    </row>
    <row r="468">
      <c r="D468" s="212"/>
      <c r="G468" s="47"/>
      <c r="H468" s="47"/>
      <c r="I468" s="47"/>
      <c r="J468" s="127"/>
      <c r="K468" s="86"/>
      <c r="N468" s="86"/>
      <c r="O468" s="86"/>
      <c r="P468" s="86"/>
      <c r="Q468" s="214"/>
    </row>
    <row r="469">
      <c r="D469" s="212"/>
      <c r="G469" s="47"/>
      <c r="H469" s="47"/>
      <c r="I469" s="47"/>
      <c r="J469" s="127"/>
      <c r="K469" s="86"/>
      <c r="N469" s="86"/>
      <c r="O469" s="86"/>
      <c r="P469" s="86"/>
      <c r="Q469" s="214"/>
    </row>
    <row r="470">
      <c r="D470" s="212"/>
      <c r="G470" s="47"/>
      <c r="H470" s="47"/>
      <c r="I470" s="47"/>
      <c r="J470" s="127"/>
      <c r="K470" s="86"/>
      <c r="N470" s="86"/>
      <c r="O470" s="86"/>
      <c r="P470" s="86"/>
      <c r="Q470" s="214"/>
    </row>
    <row r="471">
      <c r="D471" s="212"/>
      <c r="G471" s="47"/>
      <c r="H471" s="47"/>
      <c r="I471" s="47"/>
      <c r="J471" s="127"/>
      <c r="K471" s="86"/>
      <c r="N471" s="86"/>
      <c r="O471" s="86"/>
      <c r="P471" s="86"/>
      <c r="Q471" s="214"/>
    </row>
    <row r="472">
      <c r="D472" s="212"/>
      <c r="G472" s="47"/>
      <c r="H472" s="47"/>
      <c r="I472" s="47"/>
      <c r="J472" s="127"/>
      <c r="K472" s="86"/>
      <c r="N472" s="86"/>
      <c r="O472" s="86"/>
      <c r="P472" s="86"/>
      <c r="Q472" s="214"/>
    </row>
    <row r="473">
      <c r="D473" s="212"/>
      <c r="G473" s="47"/>
      <c r="H473" s="47"/>
      <c r="I473" s="47"/>
      <c r="J473" s="127"/>
      <c r="K473" s="86"/>
      <c r="N473" s="86"/>
      <c r="O473" s="86"/>
      <c r="P473" s="86"/>
      <c r="Q473" s="214"/>
    </row>
    <row r="474">
      <c r="D474" s="212"/>
      <c r="G474" s="47"/>
      <c r="H474" s="47"/>
      <c r="I474" s="47"/>
      <c r="J474" s="127"/>
      <c r="K474" s="86"/>
      <c r="N474" s="86"/>
      <c r="O474" s="86"/>
      <c r="P474" s="86"/>
      <c r="Q474" s="214"/>
    </row>
    <row r="475">
      <c r="D475" s="212"/>
      <c r="G475" s="47"/>
      <c r="H475" s="47"/>
      <c r="I475" s="47"/>
      <c r="J475" s="127"/>
      <c r="K475" s="86"/>
      <c r="N475" s="86"/>
      <c r="O475" s="86"/>
      <c r="P475" s="86"/>
      <c r="Q475" s="214"/>
    </row>
    <row r="476">
      <c r="D476" s="212"/>
      <c r="G476" s="47"/>
      <c r="H476" s="47"/>
      <c r="I476" s="47"/>
      <c r="J476" s="127"/>
      <c r="K476" s="86"/>
      <c r="N476" s="86"/>
      <c r="O476" s="86"/>
      <c r="P476" s="86"/>
      <c r="Q476" s="214"/>
    </row>
    <row r="477">
      <c r="D477" s="212"/>
      <c r="G477" s="47"/>
      <c r="H477" s="47"/>
      <c r="I477" s="47"/>
      <c r="J477" s="127"/>
      <c r="K477" s="86"/>
      <c r="N477" s="86"/>
      <c r="O477" s="86"/>
      <c r="P477" s="86"/>
      <c r="Q477" s="214"/>
    </row>
    <row r="478">
      <c r="D478" s="212"/>
      <c r="G478" s="47"/>
      <c r="H478" s="47"/>
      <c r="I478" s="47"/>
      <c r="J478" s="127"/>
      <c r="K478" s="86"/>
      <c r="N478" s="86"/>
      <c r="O478" s="86"/>
      <c r="P478" s="86"/>
      <c r="Q478" s="214"/>
    </row>
    <row r="479">
      <c r="D479" s="212"/>
      <c r="G479" s="47"/>
      <c r="H479" s="47"/>
      <c r="I479" s="47"/>
      <c r="J479" s="127"/>
      <c r="K479" s="86"/>
      <c r="N479" s="86"/>
      <c r="O479" s="86"/>
      <c r="P479" s="86"/>
      <c r="Q479" s="214"/>
    </row>
    <row r="480">
      <c r="D480" s="212"/>
      <c r="G480" s="47"/>
      <c r="H480" s="47"/>
      <c r="I480" s="47"/>
      <c r="J480" s="127"/>
      <c r="K480" s="86"/>
      <c r="N480" s="86"/>
      <c r="O480" s="86"/>
      <c r="P480" s="86"/>
      <c r="Q480" s="214"/>
    </row>
    <row r="481">
      <c r="D481" s="212"/>
      <c r="G481" s="47"/>
      <c r="H481" s="47"/>
      <c r="I481" s="47"/>
      <c r="J481" s="127"/>
      <c r="K481" s="86"/>
      <c r="N481" s="86"/>
      <c r="O481" s="86"/>
      <c r="P481" s="86"/>
      <c r="Q481" s="214"/>
    </row>
    <row r="482">
      <c r="D482" s="212"/>
      <c r="G482" s="47"/>
      <c r="H482" s="47"/>
      <c r="I482" s="47"/>
      <c r="J482" s="127"/>
      <c r="K482" s="86"/>
      <c r="N482" s="86"/>
      <c r="O482" s="86"/>
      <c r="P482" s="86"/>
      <c r="Q482" s="214"/>
    </row>
    <row r="483">
      <c r="D483" s="212"/>
      <c r="G483" s="47"/>
      <c r="H483" s="47"/>
      <c r="I483" s="47"/>
      <c r="J483" s="127"/>
      <c r="K483" s="86"/>
      <c r="N483" s="86"/>
      <c r="O483" s="86"/>
      <c r="P483" s="86"/>
      <c r="Q483" s="214"/>
    </row>
    <row r="484">
      <c r="D484" s="212"/>
      <c r="G484" s="47"/>
      <c r="H484" s="47"/>
      <c r="I484" s="47"/>
      <c r="J484" s="127"/>
      <c r="K484" s="86"/>
      <c r="N484" s="86"/>
      <c r="O484" s="86"/>
      <c r="P484" s="86"/>
      <c r="Q484" s="214"/>
    </row>
    <row r="485">
      <c r="D485" s="212"/>
      <c r="G485" s="47"/>
      <c r="H485" s="47"/>
      <c r="I485" s="47"/>
      <c r="J485" s="127"/>
      <c r="K485" s="86"/>
      <c r="N485" s="86"/>
      <c r="O485" s="86"/>
      <c r="P485" s="86"/>
      <c r="Q485" s="214"/>
    </row>
    <row r="486">
      <c r="D486" s="212"/>
      <c r="G486" s="47"/>
      <c r="H486" s="47"/>
      <c r="I486" s="47"/>
      <c r="J486" s="127"/>
      <c r="K486" s="86"/>
      <c r="N486" s="86"/>
      <c r="O486" s="86"/>
      <c r="P486" s="86"/>
      <c r="Q486" s="214"/>
    </row>
    <row r="487">
      <c r="D487" s="212"/>
      <c r="G487" s="47"/>
      <c r="H487" s="47"/>
      <c r="I487" s="47"/>
      <c r="J487" s="127"/>
      <c r="K487" s="86"/>
      <c r="N487" s="86"/>
      <c r="O487" s="86"/>
      <c r="P487" s="86"/>
      <c r="Q487" s="214"/>
    </row>
    <row r="488">
      <c r="D488" s="212"/>
      <c r="G488" s="47"/>
      <c r="H488" s="47"/>
      <c r="I488" s="47"/>
      <c r="J488" s="127"/>
      <c r="K488" s="86"/>
      <c r="N488" s="86"/>
      <c r="O488" s="86"/>
      <c r="P488" s="86"/>
      <c r="Q488" s="214"/>
    </row>
    <row r="489">
      <c r="D489" s="212"/>
      <c r="G489" s="47"/>
      <c r="H489" s="47"/>
      <c r="I489" s="47"/>
      <c r="J489" s="127"/>
      <c r="K489" s="86"/>
      <c r="N489" s="86"/>
      <c r="O489" s="86"/>
      <c r="P489" s="86"/>
      <c r="Q489" s="214"/>
    </row>
    <row r="490">
      <c r="D490" s="212"/>
      <c r="G490" s="47"/>
      <c r="H490" s="47"/>
      <c r="I490" s="47"/>
      <c r="J490" s="127"/>
      <c r="K490" s="86"/>
      <c r="N490" s="86"/>
      <c r="O490" s="86"/>
      <c r="P490" s="86"/>
      <c r="Q490" s="214"/>
    </row>
    <row r="491">
      <c r="D491" s="212"/>
      <c r="G491" s="47"/>
      <c r="H491" s="47"/>
      <c r="I491" s="47"/>
      <c r="J491" s="127"/>
      <c r="K491" s="86"/>
      <c r="N491" s="86"/>
      <c r="O491" s="86"/>
      <c r="P491" s="86"/>
      <c r="Q491" s="214"/>
    </row>
    <row r="492">
      <c r="D492" s="212"/>
      <c r="G492" s="47"/>
      <c r="H492" s="47"/>
      <c r="I492" s="47"/>
      <c r="J492" s="127"/>
      <c r="K492" s="86"/>
      <c r="N492" s="86"/>
      <c r="O492" s="86"/>
      <c r="P492" s="86"/>
      <c r="Q492" s="214"/>
    </row>
    <row r="493">
      <c r="D493" s="212"/>
      <c r="G493" s="47"/>
      <c r="H493" s="47"/>
      <c r="I493" s="47"/>
      <c r="J493" s="127"/>
      <c r="K493" s="86"/>
      <c r="N493" s="86"/>
      <c r="O493" s="86"/>
      <c r="P493" s="86"/>
      <c r="Q493" s="214"/>
    </row>
    <row r="494">
      <c r="D494" s="212"/>
      <c r="G494" s="47"/>
      <c r="H494" s="47"/>
      <c r="I494" s="47"/>
      <c r="J494" s="127"/>
      <c r="K494" s="86"/>
      <c r="N494" s="86"/>
      <c r="O494" s="86"/>
      <c r="P494" s="86"/>
      <c r="Q494" s="214"/>
    </row>
    <row r="495">
      <c r="D495" s="212"/>
      <c r="G495" s="47"/>
      <c r="H495" s="47"/>
      <c r="I495" s="47"/>
      <c r="J495" s="127"/>
      <c r="K495" s="86"/>
      <c r="N495" s="86"/>
      <c r="O495" s="86"/>
      <c r="P495" s="86"/>
      <c r="Q495" s="214"/>
    </row>
    <row r="496">
      <c r="D496" s="212"/>
      <c r="G496" s="47"/>
      <c r="H496" s="47"/>
      <c r="I496" s="47"/>
      <c r="J496" s="127"/>
      <c r="K496" s="86"/>
      <c r="N496" s="86"/>
      <c r="O496" s="86"/>
      <c r="P496" s="86"/>
      <c r="Q496" s="214"/>
    </row>
    <row r="497">
      <c r="D497" s="212"/>
      <c r="G497" s="47"/>
      <c r="H497" s="47"/>
      <c r="I497" s="47"/>
      <c r="J497" s="127"/>
      <c r="K497" s="86"/>
      <c r="N497" s="86"/>
      <c r="O497" s="86"/>
      <c r="P497" s="86"/>
      <c r="Q497" s="214"/>
    </row>
    <row r="498">
      <c r="D498" s="212"/>
      <c r="G498" s="47"/>
      <c r="H498" s="47"/>
      <c r="I498" s="47"/>
      <c r="J498" s="127"/>
      <c r="K498" s="86"/>
      <c r="N498" s="86"/>
      <c r="O498" s="86"/>
      <c r="P498" s="86"/>
      <c r="Q498" s="214"/>
    </row>
    <row r="499">
      <c r="D499" s="212"/>
      <c r="G499" s="47"/>
      <c r="H499" s="47"/>
      <c r="I499" s="47"/>
      <c r="J499" s="127"/>
      <c r="K499" s="86"/>
      <c r="N499" s="86"/>
      <c r="O499" s="86"/>
      <c r="P499" s="86"/>
      <c r="Q499" s="214"/>
    </row>
    <row r="500">
      <c r="D500" s="212"/>
      <c r="G500" s="47"/>
      <c r="H500" s="47"/>
      <c r="I500" s="47"/>
      <c r="J500" s="127"/>
      <c r="K500" s="86"/>
      <c r="N500" s="86"/>
      <c r="O500" s="86"/>
      <c r="P500" s="86"/>
      <c r="Q500" s="214"/>
    </row>
    <row r="501">
      <c r="D501" s="212"/>
      <c r="G501" s="47"/>
      <c r="H501" s="47"/>
      <c r="I501" s="47"/>
      <c r="J501" s="127"/>
      <c r="K501" s="86"/>
      <c r="N501" s="86"/>
      <c r="O501" s="86"/>
      <c r="P501" s="86"/>
      <c r="Q501" s="214"/>
    </row>
    <row r="502">
      <c r="D502" s="212"/>
      <c r="G502" s="47"/>
      <c r="H502" s="47"/>
      <c r="I502" s="47"/>
      <c r="J502" s="127"/>
      <c r="K502" s="86"/>
      <c r="N502" s="86"/>
      <c r="O502" s="86"/>
      <c r="P502" s="86"/>
      <c r="Q502" s="214"/>
    </row>
    <row r="503">
      <c r="D503" s="212"/>
      <c r="G503" s="47"/>
      <c r="H503" s="47"/>
      <c r="I503" s="47"/>
      <c r="J503" s="127"/>
      <c r="K503" s="86"/>
      <c r="N503" s="86"/>
      <c r="O503" s="86"/>
      <c r="P503" s="86"/>
      <c r="Q503" s="214"/>
    </row>
    <row r="504">
      <c r="D504" s="212"/>
      <c r="G504" s="47"/>
      <c r="H504" s="47"/>
      <c r="I504" s="47"/>
      <c r="J504" s="127"/>
      <c r="K504" s="86"/>
      <c r="N504" s="86"/>
      <c r="O504" s="86"/>
      <c r="P504" s="86"/>
      <c r="Q504" s="214"/>
    </row>
    <row r="505">
      <c r="D505" s="212"/>
      <c r="G505" s="47"/>
      <c r="H505" s="47"/>
      <c r="I505" s="47"/>
      <c r="J505" s="127"/>
      <c r="K505" s="86"/>
      <c r="N505" s="86"/>
      <c r="O505" s="86"/>
      <c r="P505" s="86"/>
      <c r="Q505" s="214"/>
    </row>
    <row r="506">
      <c r="D506" s="212"/>
      <c r="G506" s="47"/>
      <c r="H506" s="47"/>
      <c r="I506" s="47"/>
      <c r="J506" s="127"/>
      <c r="K506" s="86"/>
      <c r="N506" s="86"/>
      <c r="O506" s="86"/>
      <c r="P506" s="86"/>
      <c r="Q506" s="214"/>
    </row>
    <row r="507">
      <c r="D507" s="212"/>
      <c r="G507" s="47"/>
      <c r="H507" s="47"/>
      <c r="I507" s="47"/>
      <c r="J507" s="127"/>
      <c r="K507" s="86"/>
      <c r="N507" s="86"/>
      <c r="O507" s="86"/>
      <c r="P507" s="86"/>
      <c r="Q507" s="214"/>
    </row>
    <row r="508">
      <c r="D508" s="212"/>
      <c r="G508" s="47"/>
      <c r="H508" s="47"/>
      <c r="I508" s="47"/>
      <c r="J508" s="127"/>
      <c r="K508" s="86"/>
      <c r="N508" s="86"/>
      <c r="O508" s="86"/>
      <c r="P508" s="86"/>
      <c r="Q508" s="214"/>
    </row>
    <row r="509">
      <c r="D509" s="212"/>
      <c r="G509" s="47"/>
      <c r="H509" s="47"/>
      <c r="I509" s="47"/>
      <c r="J509" s="127"/>
      <c r="K509" s="86"/>
      <c r="N509" s="86"/>
      <c r="O509" s="86"/>
      <c r="P509" s="86"/>
      <c r="Q509" s="214"/>
    </row>
    <row r="510">
      <c r="D510" s="212"/>
      <c r="G510" s="47"/>
      <c r="H510" s="47"/>
      <c r="I510" s="47"/>
      <c r="J510" s="127"/>
      <c r="K510" s="86"/>
      <c r="N510" s="86"/>
      <c r="O510" s="86"/>
      <c r="P510" s="86"/>
      <c r="Q510" s="214"/>
    </row>
    <row r="511">
      <c r="D511" s="212"/>
      <c r="G511" s="47"/>
      <c r="H511" s="47"/>
      <c r="I511" s="47"/>
      <c r="J511" s="127"/>
      <c r="K511" s="86"/>
      <c r="N511" s="86"/>
      <c r="O511" s="86"/>
      <c r="P511" s="86"/>
      <c r="Q511" s="214"/>
    </row>
    <row r="512">
      <c r="D512" s="212"/>
      <c r="G512" s="47"/>
      <c r="H512" s="47"/>
      <c r="I512" s="47"/>
      <c r="J512" s="127"/>
      <c r="K512" s="86"/>
      <c r="N512" s="86"/>
      <c r="O512" s="86"/>
      <c r="P512" s="86"/>
      <c r="Q512" s="214"/>
    </row>
    <row r="513">
      <c r="D513" s="212"/>
      <c r="G513" s="47"/>
      <c r="H513" s="47"/>
      <c r="I513" s="47"/>
      <c r="J513" s="127"/>
      <c r="K513" s="86"/>
      <c r="N513" s="86"/>
      <c r="O513" s="86"/>
      <c r="P513" s="86"/>
      <c r="Q513" s="214"/>
    </row>
    <row r="514">
      <c r="D514" s="212"/>
      <c r="G514" s="47"/>
      <c r="H514" s="47"/>
      <c r="I514" s="47"/>
      <c r="J514" s="127"/>
      <c r="K514" s="86"/>
      <c r="N514" s="86"/>
      <c r="O514" s="86"/>
      <c r="P514" s="86"/>
      <c r="Q514" s="214"/>
    </row>
    <row r="515">
      <c r="D515" s="212"/>
      <c r="G515" s="47"/>
      <c r="H515" s="47"/>
      <c r="I515" s="47"/>
      <c r="J515" s="127"/>
      <c r="K515" s="86"/>
      <c r="N515" s="86"/>
      <c r="O515" s="86"/>
      <c r="P515" s="86"/>
      <c r="Q515" s="214"/>
    </row>
    <row r="516">
      <c r="D516" s="212"/>
      <c r="G516" s="47"/>
      <c r="H516" s="47"/>
      <c r="I516" s="47"/>
      <c r="J516" s="127"/>
      <c r="K516" s="86"/>
      <c r="N516" s="86"/>
      <c r="O516" s="86"/>
      <c r="P516" s="86"/>
      <c r="Q516" s="214"/>
    </row>
    <row r="517">
      <c r="D517" s="212"/>
      <c r="G517" s="47"/>
      <c r="H517" s="47"/>
      <c r="I517" s="47"/>
      <c r="J517" s="127"/>
      <c r="K517" s="86"/>
      <c r="N517" s="86"/>
      <c r="O517" s="86"/>
      <c r="P517" s="86"/>
      <c r="Q517" s="214"/>
    </row>
    <row r="518">
      <c r="D518" s="212"/>
      <c r="G518" s="47"/>
      <c r="H518" s="47"/>
      <c r="I518" s="47"/>
      <c r="J518" s="127"/>
      <c r="K518" s="86"/>
      <c r="N518" s="86"/>
      <c r="O518" s="86"/>
      <c r="P518" s="86"/>
      <c r="Q518" s="214"/>
    </row>
    <row r="519">
      <c r="D519" s="212"/>
      <c r="G519" s="47"/>
      <c r="H519" s="47"/>
      <c r="I519" s="47"/>
      <c r="J519" s="127"/>
      <c r="K519" s="86"/>
      <c r="N519" s="86"/>
      <c r="O519" s="86"/>
      <c r="P519" s="86"/>
      <c r="Q519" s="214"/>
    </row>
    <row r="520">
      <c r="D520" s="212"/>
      <c r="G520" s="47"/>
      <c r="H520" s="47"/>
      <c r="I520" s="47"/>
      <c r="J520" s="127"/>
      <c r="K520" s="86"/>
      <c r="N520" s="86"/>
      <c r="O520" s="86"/>
      <c r="P520" s="86"/>
      <c r="Q520" s="214"/>
    </row>
    <row r="521">
      <c r="D521" s="212"/>
      <c r="G521" s="47"/>
      <c r="H521" s="47"/>
      <c r="I521" s="47"/>
      <c r="J521" s="127"/>
      <c r="K521" s="86"/>
      <c r="N521" s="86"/>
      <c r="O521" s="86"/>
      <c r="P521" s="86"/>
      <c r="Q521" s="214"/>
    </row>
    <row r="522">
      <c r="D522" s="212"/>
      <c r="G522" s="47"/>
      <c r="H522" s="47"/>
      <c r="I522" s="47"/>
      <c r="J522" s="127"/>
      <c r="K522" s="86"/>
      <c r="N522" s="86"/>
      <c r="O522" s="86"/>
      <c r="P522" s="86"/>
      <c r="Q522" s="214"/>
    </row>
    <row r="523">
      <c r="D523" s="212"/>
      <c r="G523" s="47"/>
      <c r="H523" s="47"/>
      <c r="I523" s="47"/>
      <c r="J523" s="127"/>
      <c r="K523" s="86"/>
      <c r="N523" s="86"/>
      <c r="O523" s="86"/>
      <c r="P523" s="86"/>
      <c r="Q523" s="214"/>
    </row>
    <row r="524">
      <c r="D524" s="212"/>
      <c r="G524" s="47"/>
      <c r="H524" s="47"/>
      <c r="I524" s="47"/>
      <c r="J524" s="127"/>
      <c r="K524" s="86"/>
      <c r="N524" s="86"/>
      <c r="O524" s="86"/>
      <c r="P524" s="86"/>
      <c r="Q524" s="214"/>
    </row>
    <row r="525">
      <c r="D525" s="212"/>
      <c r="G525" s="47"/>
      <c r="H525" s="47"/>
      <c r="I525" s="47"/>
      <c r="J525" s="127"/>
      <c r="K525" s="86"/>
      <c r="N525" s="86"/>
      <c r="O525" s="86"/>
      <c r="P525" s="86"/>
      <c r="Q525" s="214"/>
    </row>
    <row r="526">
      <c r="D526" s="212"/>
      <c r="G526" s="47"/>
      <c r="H526" s="47"/>
      <c r="I526" s="47"/>
      <c r="J526" s="127"/>
      <c r="K526" s="86"/>
      <c r="N526" s="86"/>
      <c r="O526" s="86"/>
      <c r="P526" s="86"/>
      <c r="Q526" s="214"/>
    </row>
    <row r="527">
      <c r="D527" s="212"/>
      <c r="G527" s="47"/>
      <c r="H527" s="47"/>
      <c r="I527" s="47"/>
      <c r="J527" s="127"/>
      <c r="K527" s="86"/>
      <c r="N527" s="86"/>
      <c r="O527" s="86"/>
      <c r="P527" s="86"/>
      <c r="Q527" s="214"/>
    </row>
    <row r="528">
      <c r="D528" s="212"/>
      <c r="G528" s="47"/>
      <c r="H528" s="47"/>
      <c r="I528" s="47"/>
      <c r="J528" s="127"/>
      <c r="K528" s="86"/>
      <c r="N528" s="86"/>
      <c r="O528" s="86"/>
      <c r="P528" s="86"/>
      <c r="Q528" s="214"/>
    </row>
    <row r="529">
      <c r="D529" s="212"/>
      <c r="G529" s="47"/>
      <c r="H529" s="47"/>
      <c r="I529" s="47"/>
      <c r="J529" s="127"/>
      <c r="K529" s="86"/>
      <c r="N529" s="86"/>
      <c r="O529" s="86"/>
      <c r="P529" s="86"/>
      <c r="Q529" s="214"/>
    </row>
    <row r="530">
      <c r="D530" s="212"/>
      <c r="G530" s="47"/>
      <c r="H530" s="47"/>
      <c r="I530" s="47"/>
      <c r="J530" s="127"/>
      <c r="K530" s="86"/>
      <c r="N530" s="86"/>
      <c r="O530" s="86"/>
      <c r="P530" s="86"/>
      <c r="Q530" s="214"/>
    </row>
    <row r="531">
      <c r="D531" s="212"/>
      <c r="G531" s="47"/>
      <c r="H531" s="47"/>
      <c r="I531" s="47"/>
      <c r="J531" s="127"/>
      <c r="K531" s="86"/>
      <c r="N531" s="86"/>
      <c r="O531" s="86"/>
      <c r="P531" s="86"/>
      <c r="Q531" s="214"/>
    </row>
    <row r="532">
      <c r="D532" s="212"/>
      <c r="G532" s="47"/>
      <c r="H532" s="47"/>
      <c r="I532" s="47"/>
      <c r="J532" s="127"/>
      <c r="K532" s="86"/>
      <c r="N532" s="86"/>
      <c r="O532" s="86"/>
      <c r="P532" s="86"/>
      <c r="Q532" s="214"/>
    </row>
    <row r="533">
      <c r="D533" s="212"/>
      <c r="G533" s="47"/>
      <c r="H533" s="47"/>
      <c r="I533" s="47"/>
      <c r="J533" s="127"/>
      <c r="K533" s="86"/>
      <c r="N533" s="86"/>
      <c r="O533" s="86"/>
      <c r="P533" s="86"/>
      <c r="Q533" s="214"/>
    </row>
    <row r="534">
      <c r="D534" s="212"/>
      <c r="G534" s="47"/>
      <c r="H534" s="47"/>
      <c r="I534" s="47"/>
      <c r="J534" s="127"/>
      <c r="K534" s="86"/>
      <c r="N534" s="86"/>
      <c r="O534" s="86"/>
      <c r="P534" s="86"/>
      <c r="Q534" s="214"/>
    </row>
    <row r="535">
      <c r="D535" s="212"/>
      <c r="G535" s="47"/>
      <c r="H535" s="47"/>
      <c r="I535" s="47"/>
      <c r="J535" s="127"/>
      <c r="K535" s="86"/>
      <c r="N535" s="86"/>
      <c r="O535" s="86"/>
      <c r="P535" s="86"/>
      <c r="Q535" s="214"/>
    </row>
    <row r="536">
      <c r="D536" s="212"/>
      <c r="G536" s="47"/>
      <c r="H536" s="47"/>
      <c r="I536" s="47"/>
      <c r="J536" s="127"/>
      <c r="K536" s="86"/>
      <c r="N536" s="86"/>
      <c r="O536" s="86"/>
      <c r="P536" s="86"/>
      <c r="Q536" s="214"/>
    </row>
    <row r="537">
      <c r="D537" s="212"/>
      <c r="G537" s="47"/>
      <c r="H537" s="47"/>
      <c r="I537" s="47"/>
      <c r="J537" s="127"/>
      <c r="K537" s="86"/>
      <c r="N537" s="86"/>
      <c r="O537" s="86"/>
      <c r="P537" s="86"/>
      <c r="Q537" s="214"/>
    </row>
    <row r="538">
      <c r="D538" s="212"/>
      <c r="G538" s="47"/>
      <c r="H538" s="47"/>
      <c r="I538" s="47"/>
      <c r="J538" s="127"/>
      <c r="K538" s="86"/>
      <c r="N538" s="86"/>
      <c r="O538" s="86"/>
      <c r="P538" s="86"/>
      <c r="Q538" s="214"/>
    </row>
    <row r="539">
      <c r="D539" s="212"/>
      <c r="G539" s="47"/>
      <c r="H539" s="47"/>
      <c r="I539" s="47"/>
      <c r="J539" s="127"/>
      <c r="K539" s="86"/>
      <c r="N539" s="86"/>
      <c r="O539" s="86"/>
      <c r="P539" s="86"/>
      <c r="Q539" s="214"/>
    </row>
    <row r="540">
      <c r="D540" s="212"/>
      <c r="G540" s="47"/>
      <c r="H540" s="47"/>
      <c r="I540" s="47"/>
      <c r="J540" s="127"/>
      <c r="K540" s="86"/>
      <c r="N540" s="86"/>
      <c r="O540" s="86"/>
      <c r="P540" s="86"/>
      <c r="Q540" s="214"/>
    </row>
    <row r="541">
      <c r="D541" s="212"/>
      <c r="G541" s="47"/>
      <c r="H541" s="47"/>
      <c r="I541" s="47"/>
      <c r="J541" s="127"/>
      <c r="K541" s="86"/>
      <c r="N541" s="86"/>
      <c r="O541" s="86"/>
      <c r="P541" s="86"/>
      <c r="Q541" s="214"/>
    </row>
    <row r="542">
      <c r="D542" s="212"/>
      <c r="G542" s="47"/>
      <c r="H542" s="47"/>
      <c r="I542" s="47"/>
      <c r="J542" s="127"/>
      <c r="K542" s="86"/>
      <c r="N542" s="86"/>
      <c r="O542" s="86"/>
      <c r="P542" s="86"/>
      <c r="Q542" s="214"/>
    </row>
    <row r="543">
      <c r="D543" s="212"/>
      <c r="G543" s="47"/>
      <c r="H543" s="47"/>
      <c r="I543" s="47"/>
      <c r="J543" s="127"/>
      <c r="K543" s="86"/>
      <c r="N543" s="86"/>
      <c r="O543" s="86"/>
      <c r="P543" s="86"/>
      <c r="Q543" s="214"/>
    </row>
    <row r="544">
      <c r="D544" s="212"/>
      <c r="G544" s="47"/>
      <c r="H544" s="47"/>
      <c r="I544" s="47"/>
      <c r="J544" s="127"/>
      <c r="K544" s="86"/>
      <c r="N544" s="86"/>
      <c r="O544" s="86"/>
      <c r="P544" s="86"/>
      <c r="Q544" s="214"/>
    </row>
    <row r="545">
      <c r="D545" s="212"/>
      <c r="G545" s="47"/>
      <c r="H545" s="47"/>
      <c r="I545" s="47"/>
      <c r="J545" s="127"/>
      <c r="K545" s="86"/>
      <c r="N545" s="86"/>
      <c r="O545" s="86"/>
      <c r="P545" s="86"/>
      <c r="Q545" s="214"/>
    </row>
    <row r="546">
      <c r="D546" s="212"/>
      <c r="G546" s="47"/>
      <c r="H546" s="47"/>
      <c r="I546" s="47"/>
      <c r="J546" s="127"/>
      <c r="K546" s="86"/>
      <c r="N546" s="86"/>
      <c r="O546" s="86"/>
      <c r="P546" s="86"/>
      <c r="Q546" s="214"/>
    </row>
    <row r="547">
      <c r="D547" s="212"/>
      <c r="G547" s="47"/>
      <c r="H547" s="47"/>
      <c r="I547" s="47"/>
      <c r="J547" s="127"/>
      <c r="K547" s="86"/>
      <c r="N547" s="86"/>
      <c r="O547" s="86"/>
      <c r="P547" s="86"/>
      <c r="Q547" s="214"/>
    </row>
    <row r="548">
      <c r="D548" s="212"/>
      <c r="G548" s="47"/>
      <c r="H548" s="47"/>
      <c r="I548" s="47"/>
      <c r="J548" s="127"/>
      <c r="K548" s="86"/>
      <c r="N548" s="86"/>
      <c r="O548" s="86"/>
      <c r="P548" s="86"/>
      <c r="Q548" s="214"/>
    </row>
    <row r="549">
      <c r="D549" s="212"/>
      <c r="G549" s="47"/>
      <c r="H549" s="47"/>
      <c r="I549" s="47"/>
      <c r="J549" s="127"/>
      <c r="K549" s="86"/>
      <c r="N549" s="86"/>
      <c r="O549" s="86"/>
      <c r="P549" s="86"/>
      <c r="Q549" s="214"/>
    </row>
    <row r="550">
      <c r="D550" s="212"/>
      <c r="G550" s="47"/>
      <c r="H550" s="47"/>
      <c r="I550" s="47"/>
      <c r="J550" s="127"/>
      <c r="K550" s="86"/>
      <c r="N550" s="86"/>
      <c r="O550" s="86"/>
      <c r="P550" s="86"/>
      <c r="Q550" s="214"/>
    </row>
    <row r="551">
      <c r="D551" s="212"/>
      <c r="G551" s="47"/>
      <c r="H551" s="47"/>
      <c r="I551" s="47"/>
      <c r="J551" s="127"/>
      <c r="K551" s="86"/>
      <c r="N551" s="86"/>
      <c r="O551" s="86"/>
      <c r="P551" s="86"/>
      <c r="Q551" s="214"/>
    </row>
    <row r="552">
      <c r="D552" s="212"/>
      <c r="G552" s="47"/>
      <c r="H552" s="47"/>
      <c r="I552" s="47"/>
      <c r="J552" s="127"/>
      <c r="K552" s="86"/>
      <c r="N552" s="86"/>
      <c r="O552" s="86"/>
      <c r="P552" s="86"/>
      <c r="Q552" s="214"/>
    </row>
    <row r="553">
      <c r="D553" s="212"/>
      <c r="G553" s="47"/>
      <c r="H553" s="47"/>
      <c r="I553" s="47"/>
      <c r="J553" s="127"/>
      <c r="K553" s="86"/>
      <c r="N553" s="86"/>
      <c r="O553" s="86"/>
      <c r="P553" s="86"/>
      <c r="Q553" s="214"/>
    </row>
    <row r="554">
      <c r="D554" s="212"/>
      <c r="G554" s="47"/>
      <c r="H554" s="47"/>
      <c r="I554" s="47"/>
      <c r="J554" s="127"/>
      <c r="K554" s="86"/>
      <c r="N554" s="86"/>
      <c r="O554" s="86"/>
      <c r="P554" s="86"/>
      <c r="Q554" s="214"/>
    </row>
    <row r="555">
      <c r="D555" s="212"/>
      <c r="G555" s="47"/>
      <c r="H555" s="47"/>
      <c r="I555" s="47"/>
      <c r="J555" s="127"/>
      <c r="K555" s="86"/>
      <c r="N555" s="86"/>
      <c r="O555" s="86"/>
      <c r="P555" s="86"/>
      <c r="Q555" s="214"/>
    </row>
    <row r="556">
      <c r="D556" s="212"/>
      <c r="G556" s="47"/>
      <c r="H556" s="47"/>
      <c r="I556" s="47"/>
      <c r="J556" s="127"/>
      <c r="K556" s="86"/>
      <c r="N556" s="86"/>
      <c r="O556" s="86"/>
      <c r="P556" s="86"/>
      <c r="Q556" s="214"/>
    </row>
    <row r="557">
      <c r="D557" s="212"/>
      <c r="G557" s="47"/>
      <c r="H557" s="47"/>
      <c r="I557" s="47"/>
      <c r="J557" s="127"/>
      <c r="K557" s="86"/>
      <c r="N557" s="86"/>
      <c r="O557" s="86"/>
      <c r="P557" s="86"/>
      <c r="Q557" s="214"/>
    </row>
    <row r="558">
      <c r="D558" s="212"/>
      <c r="G558" s="47"/>
      <c r="H558" s="47"/>
      <c r="I558" s="47"/>
      <c r="J558" s="127"/>
      <c r="K558" s="86"/>
      <c r="N558" s="86"/>
      <c r="O558" s="86"/>
      <c r="P558" s="86"/>
      <c r="Q558" s="214"/>
    </row>
    <row r="559">
      <c r="D559" s="212"/>
      <c r="G559" s="47"/>
      <c r="H559" s="47"/>
      <c r="I559" s="47"/>
      <c r="J559" s="127"/>
      <c r="K559" s="86"/>
      <c r="N559" s="86"/>
      <c r="O559" s="86"/>
      <c r="P559" s="86"/>
      <c r="Q559" s="214"/>
    </row>
    <row r="560">
      <c r="D560" s="212"/>
      <c r="G560" s="47"/>
      <c r="H560" s="47"/>
      <c r="I560" s="47"/>
      <c r="J560" s="127"/>
      <c r="K560" s="86"/>
      <c r="N560" s="86"/>
      <c r="O560" s="86"/>
      <c r="P560" s="86"/>
      <c r="Q560" s="214"/>
    </row>
    <row r="561">
      <c r="D561" s="212"/>
      <c r="G561" s="47"/>
      <c r="H561" s="47"/>
      <c r="I561" s="47"/>
      <c r="J561" s="127"/>
      <c r="K561" s="86"/>
      <c r="N561" s="86"/>
      <c r="O561" s="86"/>
      <c r="P561" s="86"/>
      <c r="Q561" s="214"/>
    </row>
    <row r="562">
      <c r="D562" s="212"/>
      <c r="G562" s="47"/>
      <c r="H562" s="47"/>
      <c r="I562" s="47"/>
      <c r="J562" s="127"/>
      <c r="K562" s="86"/>
      <c r="N562" s="86"/>
      <c r="O562" s="86"/>
      <c r="P562" s="86"/>
      <c r="Q562" s="214"/>
    </row>
    <row r="563">
      <c r="D563" s="212"/>
      <c r="G563" s="47"/>
      <c r="H563" s="47"/>
      <c r="I563" s="47"/>
      <c r="J563" s="127"/>
      <c r="K563" s="86"/>
      <c r="N563" s="86"/>
      <c r="O563" s="86"/>
      <c r="P563" s="86"/>
      <c r="Q563" s="214"/>
    </row>
    <row r="564">
      <c r="D564" s="212"/>
      <c r="G564" s="47"/>
      <c r="H564" s="47"/>
      <c r="I564" s="47"/>
      <c r="J564" s="127"/>
      <c r="K564" s="86"/>
      <c r="N564" s="86"/>
      <c r="O564" s="86"/>
      <c r="P564" s="86"/>
      <c r="Q564" s="214"/>
    </row>
    <row r="565">
      <c r="D565" s="212"/>
      <c r="G565" s="47"/>
      <c r="H565" s="47"/>
      <c r="I565" s="47"/>
      <c r="J565" s="127"/>
      <c r="K565" s="86"/>
      <c r="N565" s="86"/>
      <c r="O565" s="86"/>
      <c r="P565" s="86"/>
      <c r="Q565" s="214"/>
    </row>
    <row r="566">
      <c r="D566" s="212"/>
      <c r="G566" s="47"/>
      <c r="H566" s="47"/>
      <c r="I566" s="47"/>
      <c r="J566" s="127"/>
      <c r="K566" s="86"/>
      <c r="N566" s="86"/>
      <c r="O566" s="86"/>
      <c r="P566" s="86"/>
      <c r="Q566" s="214"/>
    </row>
    <row r="567">
      <c r="D567" s="212"/>
      <c r="G567" s="47"/>
      <c r="H567" s="47"/>
      <c r="I567" s="47"/>
      <c r="J567" s="127"/>
      <c r="K567" s="86"/>
      <c r="N567" s="86"/>
      <c r="O567" s="86"/>
      <c r="P567" s="86"/>
      <c r="Q567" s="214"/>
    </row>
    <row r="568">
      <c r="D568" s="212"/>
      <c r="G568" s="47"/>
      <c r="H568" s="47"/>
      <c r="I568" s="47"/>
      <c r="J568" s="127"/>
      <c r="K568" s="86"/>
      <c r="N568" s="86"/>
      <c r="O568" s="86"/>
      <c r="P568" s="86"/>
      <c r="Q568" s="214"/>
    </row>
    <row r="569">
      <c r="D569" s="212"/>
      <c r="G569" s="47"/>
      <c r="H569" s="47"/>
      <c r="I569" s="47"/>
      <c r="J569" s="127"/>
      <c r="K569" s="86"/>
      <c r="N569" s="86"/>
      <c r="O569" s="86"/>
      <c r="P569" s="86"/>
      <c r="Q569" s="214"/>
    </row>
    <row r="570">
      <c r="D570" s="212"/>
      <c r="G570" s="47"/>
      <c r="H570" s="47"/>
      <c r="I570" s="47"/>
      <c r="J570" s="127"/>
      <c r="K570" s="86"/>
      <c r="N570" s="86"/>
      <c r="O570" s="86"/>
      <c r="P570" s="86"/>
      <c r="Q570" s="214"/>
    </row>
    <row r="571">
      <c r="D571" s="212"/>
      <c r="G571" s="47"/>
      <c r="H571" s="47"/>
      <c r="I571" s="47"/>
      <c r="J571" s="127"/>
      <c r="K571" s="86"/>
      <c r="N571" s="86"/>
      <c r="O571" s="86"/>
      <c r="P571" s="86"/>
      <c r="Q571" s="214"/>
    </row>
    <row r="572">
      <c r="D572" s="212"/>
      <c r="G572" s="47"/>
      <c r="H572" s="47"/>
      <c r="I572" s="47"/>
      <c r="J572" s="127"/>
      <c r="K572" s="86"/>
      <c r="N572" s="86"/>
      <c r="O572" s="86"/>
      <c r="P572" s="86"/>
      <c r="Q572" s="214"/>
    </row>
    <row r="573">
      <c r="D573" s="212"/>
      <c r="G573" s="47"/>
      <c r="H573" s="47"/>
      <c r="I573" s="47"/>
      <c r="J573" s="127"/>
      <c r="K573" s="86"/>
      <c r="N573" s="86"/>
      <c r="O573" s="86"/>
      <c r="P573" s="86"/>
      <c r="Q573" s="214"/>
    </row>
    <row r="574">
      <c r="D574" s="212"/>
      <c r="G574" s="47"/>
      <c r="H574" s="47"/>
      <c r="I574" s="47"/>
      <c r="J574" s="127"/>
      <c r="K574" s="86"/>
      <c r="N574" s="86"/>
      <c r="O574" s="86"/>
      <c r="P574" s="86"/>
      <c r="Q574" s="214"/>
    </row>
    <row r="575">
      <c r="D575" s="212"/>
      <c r="G575" s="47"/>
      <c r="H575" s="47"/>
      <c r="I575" s="47"/>
      <c r="J575" s="127"/>
      <c r="K575" s="86"/>
      <c r="N575" s="86"/>
      <c r="O575" s="86"/>
      <c r="P575" s="86"/>
      <c r="Q575" s="214"/>
    </row>
    <row r="576">
      <c r="D576" s="212"/>
      <c r="G576" s="47"/>
      <c r="H576" s="47"/>
      <c r="I576" s="47"/>
      <c r="J576" s="127"/>
      <c r="K576" s="86"/>
      <c r="N576" s="86"/>
      <c r="O576" s="86"/>
      <c r="P576" s="86"/>
      <c r="Q576" s="214"/>
    </row>
    <row r="577">
      <c r="D577" s="212"/>
      <c r="G577" s="47"/>
      <c r="H577" s="47"/>
      <c r="I577" s="47"/>
      <c r="J577" s="127"/>
      <c r="K577" s="86"/>
      <c r="N577" s="86"/>
      <c r="O577" s="86"/>
      <c r="P577" s="86"/>
      <c r="Q577" s="214"/>
    </row>
    <row r="578">
      <c r="D578" s="212"/>
      <c r="G578" s="47"/>
      <c r="H578" s="47"/>
      <c r="I578" s="47"/>
      <c r="J578" s="127"/>
      <c r="K578" s="86"/>
      <c r="N578" s="86"/>
      <c r="O578" s="86"/>
      <c r="P578" s="86"/>
      <c r="Q578" s="214"/>
    </row>
    <row r="579">
      <c r="D579" s="212"/>
      <c r="G579" s="47"/>
      <c r="H579" s="47"/>
      <c r="I579" s="47"/>
      <c r="J579" s="127"/>
      <c r="K579" s="86"/>
      <c r="N579" s="86"/>
      <c r="O579" s="86"/>
      <c r="P579" s="86"/>
      <c r="Q579" s="214"/>
    </row>
    <row r="580">
      <c r="D580" s="212"/>
      <c r="G580" s="47"/>
      <c r="H580" s="47"/>
      <c r="I580" s="47"/>
      <c r="J580" s="127"/>
      <c r="K580" s="86"/>
      <c r="N580" s="86"/>
      <c r="O580" s="86"/>
      <c r="P580" s="86"/>
      <c r="Q580" s="214"/>
    </row>
    <row r="581">
      <c r="D581" s="212"/>
      <c r="G581" s="47"/>
      <c r="H581" s="47"/>
      <c r="I581" s="47"/>
      <c r="J581" s="127"/>
      <c r="K581" s="86"/>
      <c r="N581" s="86"/>
      <c r="O581" s="86"/>
      <c r="P581" s="86"/>
      <c r="Q581" s="214"/>
    </row>
    <row r="582">
      <c r="D582" s="212"/>
      <c r="G582" s="47"/>
      <c r="H582" s="47"/>
      <c r="I582" s="47"/>
      <c r="J582" s="127"/>
      <c r="K582" s="86"/>
      <c r="N582" s="86"/>
      <c r="O582" s="86"/>
      <c r="P582" s="86"/>
      <c r="Q582" s="214"/>
    </row>
    <row r="583">
      <c r="D583" s="212"/>
      <c r="G583" s="47"/>
      <c r="H583" s="47"/>
      <c r="I583" s="47"/>
      <c r="J583" s="127"/>
      <c r="K583" s="86"/>
      <c r="N583" s="86"/>
      <c r="O583" s="86"/>
      <c r="P583" s="86"/>
      <c r="Q583" s="214"/>
    </row>
    <row r="584">
      <c r="D584" s="212"/>
      <c r="G584" s="47"/>
      <c r="H584" s="47"/>
      <c r="I584" s="47"/>
      <c r="J584" s="127"/>
      <c r="K584" s="86"/>
      <c r="N584" s="86"/>
      <c r="O584" s="86"/>
      <c r="P584" s="86"/>
      <c r="Q584" s="214"/>
    </row>
    <row r="585">
      <c r="D585" s="212"/>
      <c r="G585" s="47"/>
      <c r="H585" s="47"/>
      <c r="I585" s="47"/>
      <c r="J585" s="127"/>
      <c r="K585" s="86"/>
      <c r="N585" s="86"/>
      <c r="O585" s="86"/>
      <c r="P585" s="86"/>
      <c r="Q585" s="214"/>
    </row>
    <row r="586">
      <c r="D586" s="212"/>
      <c r="G586" s="47"/>
      <c r="H586" s="47"/>
      <c r="I586" s="47"/>
      <c r="J586" s="127"/>
      <c r="K586" s="86"/>
      <c r="N586" s="86"/>
      <c r="O586" s="86"/>
      <c r="P586" s="86"/>
      <c r="Q586" s="214"/>
    </row>
    <row r="587">
      <c r="D587" s="212"/>
      <c r="G587" s="47"/>
      <c r="H587" s="47"/>
      <c r="I587" s="47"/>
      <c r="J587" s="127"/>
      <c r="K587" s="86"/>
      <c r="N587" s="86"/>
      <c r="O587" s="86"/>
      <c r="P587" s="86"/>
      <c r="Q587" s="214"/>
    </row>
    <row r="588">
      <c r="D588" s="212"/>
      <c r="G588" s="47"/>
      <c r="H588" s="47"/>
      <c r="I588" s="47"/>
      <c r="J588" s="127"/>
      <c r="K588" s="86"/>
      <c r="N588" s="86"/>
      <c r="O588" s="86"/>
      <c r="P588" s="86"/>
      <c r="Q588" s="214"/>
    </row>
    <row r="589">
      <c r="D589" s="212"/>
      <c r="G589" s="47"/>
      <c r="H589" s="47"/>
      <c r="I589" s="47"/>
      <c r="J589" s="127"/>
      <c r="K589" s="86"/>
      <c r="N589" s="86"/>
      <c r="O589" s="86"/>
      <c r="P589" s="86"/>
      <c r="Q589" s="214"/>
    </row>
    <row r="590">
      <c r="D590" s="212"/>
      <c r="G590" s="47"/>
      <c r="H590" s="47"/>
      <c r="I590" s="47"/>
      <c r="J590" s="127"/>
      <c r="K590" s="86"/>
      <c r="N590" s="86"/>
      <c r="O590" s="86"/>
      <c r="P590" s="86"/>
      <c r="Q590" s="214"/>
    </row>
    <row r="591">
      <c r="D591" s="212"/>
      <c r="G591" s="47"/>
      <c r="H591" s="47"/>
      <c r="I591" s="47"/>
      <c r="J591" s="127"/>
      <c r="K591" s="86"/>
      <c r="N591" s="86"/>
      <c r="O591" s="86"/>
      <c r="P591" s="86"/>
      <c r="Q591" s="214"/>
    </row>
    <row r="592">
      <c r="D592" s="212"/>
      <c r="G592" s="47"/>
      <c r="H592" s="47"/>
      <c r="I592" s="47"/>
      <c r="J592" s="127"/>
      <c r="K592" s="86"/>
      <c r="N592" s="86"/>
      <c r="O592" s="86"/>
      <c r="P592" s="86"/>
      <c r="Q592" s="214"/>
    </row>
    <row r="593">
      <c r="D593" s="212"/>
      <c r="G593" s="47"/>
      <c r="H593" s="47"/>
      <c r="I593" s="47"/>
      <c r="J593" s="127"/>
      <c r="K593" s="86"/>
      <c r="N593" s="86"/>
      <c r="O593" s="86"/>
      <c r="P593" s="86"/>
      <c r="Q593" s="214"/>
    </row>
    <row r="594">
      <c r="D594" s="212"/>
      <c r="G594" s="47"/>
      <c r="H594" s="47"/>
      <c r="I594" s="47"/>
      <c r="J594" s="127"/>
      <c r="K594" s="86"/>
      <c r="N594" s="86"/>
      <c r="O594" s="86"/>
      <c r="P594" s="86"/>
      <c r="Q594" s="214"/>
    </row>
    <row r="595">
      <c r="D595" s="212"/>
      <c r="G595" s="47"/>
      <c r="H595" s="47"/>
      <c r="I595" s="47"/>
      <c r="J595" s="127"/>
      <c r="K595" s="86"/>
      <c r="N595" s="86"/>
      <c r="O595" s="86"/>
      <c r="P595" s="86"/>
      <c r="Q595" s="214"/>
    </row>
    <row r="596">
      <c r="D596" s="212"/>
      <c r="G596" s="47"/>
      <c r="H596" s="47"/>
      <c r="I596" s="47"/>
      <c r="J596" s="127"/>
      <c r="K596" s="86"/>
      <c r="N596" s="86"/>
      <c r="O596" s="86"/>
      <c r="P596" s="86"/>
      <c r="Q596" s="214"/>
    </row>
    <row r="597">
      <c r="D597" s="212"/>
      <c r="G597" s="47"/>
      <c r="H597" s="47"/>
      <c r="I597" s="47"/>
      <c r="J597" s="127"/>
      <c r="K597" s="86"/>
      <c r="N597" s="86"/>
      <c r="O597" s="86"/>
      <c r="P597" s="86"/>
      <c r="Q597" s="214"/>
    </row>
    <row r="598">
      <c r="D598" s="212"/>
      <c r="G598" s="47"/>
      <c r="H598" s="47"/>
      <c r="I598" s="47"/>
      <c r="J598" s="127"/>
      <c r="K598" s="86"/>
      <c r="N598" s="86"/>
      <c r="O598" s="86"/>
      <c r="P598" s="86"/>
      <c r="Q598" s="214"/>
    </row>
    <row r="599">
      <c r="D599" s="212"/>
      <c r="G599" s="47"/>
      <c r="H599" s="47"/>
      <c r="I599" s="47"/>
      <c r="J599" s="127"/>
      <c r="K599" s="86"/>
      <c r="N599" s="86"/>
      <c r="O599" s="86"/>
      <c r="P599" s="86"/>
      <c r="Q599" s="214"/>
    </row>
    <row r="600">
      <c r="D600" s="212"/>
      <c r="G600" s="47"/>
      <c r="H600" s="47"/>
      <c r="I600" s="47"/>
      <c r="J600" s="127"/>
      <c r="K600" s="86"/>
      <c r="N600" s="86"/>
      <c r="O600" s="86"/>
      <c r="P600" s="86"/>
      <c r="Q600" s="214"/>
    </row>
    <row r="601">
      <c r="D601" s="212"/>
      <c r="G601" s="47"/>
      <c r="H601" s="47"/>
      <c r="I601" s="47"/>
      <c r="J601" s="127"/>
      <c r="K601" s="86"/>
      <c r="N601" s="86"/>
      <c r="O601" s="86"/>
      <c r="P601" s="86"/>
      <c r="Q601" s="214"/>
    </row>
    <row r="602">
      <c r="D602" s="212"/>
      <c r="G602" s="47"/>
      <c r="H602" s="47"/>
      <c r="I602" s="47"/>
      <c r="J602" s="127"/>
      <c r="K602" s="86"/>
      <c r="N602" s="86"/>
      <c r="O602" s="86"/>
      <c r="P602" s="86"/>
      <c r="Q602" s="214"/>
    </row>
    <row r="603">
      <c r="D603" s="212"/>
      <c r="G603" s="47"/>
      <c r="H603" s="47"/>
      <c r="I603" s="47"/>
      <c r="J603" s="127"/>
      <c r="K603" s="86"/>
      <c r="N603" s="86"/>
      <c r="O603" s="86"/>
      <c r="P603" s="86"/>
      <c r="Q603" s="214"/>
    </row>
    <row r="604">
      <c r="D604" s="212"/>
      <c r="G604" s="47"/>
      <c r="H604" s="47"/>
      <c r="I604" s="47"/>
      <c r="J604" s="127"/>
      <c r="K604" s="86"/>
      <c r="N604" s="86"/>
      <c r="O604" s="86"/>
      <c r="P604" s="86"/>
      <c r="Q604" s="214"/>
    </row>
    <row r="605">
      <c r="D605" s="212"/>
      <c r="G605" s="47"/>
      <c r="H605" s="47"/>
      <c r="I605" s="47"/>
      <c r="J605" s="127"/>
      <c r="K605" s="86"/>
      <c r="N605" s="86"/>
      <c r="O605" s="86"/>
      <c r="P605" s="86"/>
      <c r="Q605" s="214"/>
    </row>
    <row r="606">
      <c r="D606" s="212"/>
      <c r="G606" s="47"/>
      <c r="H606" s="47"/>
      <c r="I606" s="47"/>
      <c r="J606" s="127"/>
      <c r="K606" s="86"/>
      <c r="N606" s="86"/>
      <c r="O606" s="86"/>
      <c r="P606" s="86"/>
      <c r="Q606" s="214"/>
    </row>
    <row r="607">
      <c r="D607" s="212"/>
      <c r="G607" s="47"/>
      <c r="H607" s="47"/>
      <c r="I607" s="47"/>
      <c r="J607" s="127"/>
      <c r="K607" s="86"/>
      <c r="N607" s="86"/>
      <c r="O607" s="86"/>
      <c r="P607" s="86"/>
      <c r="Q607" s="214"/>
    </row>
    <row r="608">
      <c r="D608" s="212"/>
      <c r="G608" s="47"/>
      <c r="H608" s="47"/>
      <c r="I608" s="47"/>
      <c r="J608" s="127"/>
      <c r="K608" s="86"/>
      <c r="N608" s="86"/>
      <c r="O608" s="86"/>
      <c r="P608" s="86"/>
      <c r="Q608" s="214"/>
    </row>
    <row r="609">
      <c r="D609" s="212"/>
      <c r="G609" s="47"/>
      <c r="H609" s="47"/>
      <c r="I609" s="47"/>
      <c r="J609" s="127"/>
      <c r="K609" s="86"/>
      <c r="N609" s="86"/>
      <c r="O609" s="86"/>
      <c r="P609" s="86"/>
      <c r="Q609" s="214"/>
    </row>
    <row r="610">
      <c r="D610" s="212"/>
      <c r="G610" s="47"/>
      <c r="H610" s="47"/>
      <c r="I610" s="47"/>
      <c r="J610" s="127"/>
      <c r="K610" s="86"/>
      <c r="N610" s="86"/>
      <c r="O610" s="86"/>
      <c r="P610" s="86"/>
      <c r="Q610" s="214"/>
    </row>
    <row r="611">
      <c r="D611" s="212"/>
      <c r="G611" s="47"/>
      <c r="H611" s="47"/>
      <c r="I611" s="47"/>
      <c r="J611" s="127"/>
      <c r="K611" s="86"/>
      <c r="N611" s="86"/>
      <c r="O611" s="86"/>
      <c r="P611" s="86"/>
      <c r="Q611" s="214"/>
    </row>
    <row r="612">
      <c r="D612" s="212"/>
      <c r="G612" s="47"/>
      <c r="H612" s="47"/>
      <c r="I612" s="47"/>
      <c r="J612" s="127"/>
      <c r="K612" s="86"/>
      <c r="N612" s="86"/>
      <c r="O612" s="86"/>
      <c r="P612" s="86"/>
      <c r="Q612" s="214"/>
    </row>
    <row r="613">
      <c r="D613" s="212"/>
      <c r="G613" s="47"/>
      <c r="H613" s="47"/>
      <c r="I613" s="47"/>
      <c r="J613" s="127"/>
      <c r="K613" s="86"/>
      <c r="N613" s="86"/>
      <c r="O613" s="86"/>
      <c r="P613" s="86"/>
      <c r="Q613" s="214"/>
    </row>
    <row r="614">
      <c r="D614" s="212"/>
      <c r="G614" s="47"/>
      <c r="H614" s="47"/>
      <c r="I614" s="47"/>
      <c r="J614" s="127"/>
      <c r="K614" s="86"/>
      <c r="N614" s="86"/>
      <c r="O614" s="86"/>
      <c r="P614" s="86"/>
      <c r="Q614" s="214"/>
    </row>
    <row r="615">
      <c r="D615" s="212"/>
      <c r="G615" s="47"/>
      <c r="H615" s="47"/>
      <c r="I615" s="47"/>
      <c r="J615" s="127"/>
      <c r="K615" s="86"/>
      <c r="N615" s="86"/>
      <c r="O615" s="86"/>
      <c r="P615" s="86"/>
      <c r="Q615" s="214"/>
    </row>
    <row r="616">
      <c r="D616" s="212"/>
      <c r="G616" s="47"/>
      <c r="H616" s="47"/>
      <c r="I616" s="47"/>
      <c r="J616" s="127"/>
      <c r="K616" s="86"/>
      <c r="N616" s="86"/>
      <c r="O616" s="86"/>
      <c r="P616" s="86"/>
      <c r="Q616" s="214"/>
    </row>
    <row r="617">
      <c r="D617" s="212"/>
      <c r="G617" s="47"/>
      <c r="H617" s="47"/>
      <c r="I617" s="47"/>
      <c r="J617" s="127"/>
      <c r="K617" s="86"/>
      <c r="N617" s="86"/>
      <c r="O617" s="86"/>
      <c r="P617" s="86"/>
      <c r="Q617" s="214"/>
    </row>
    <row r="618">
      <c r="D618" s="212"/>
      <c r="G618" s="47"/>
      <c r="H618" s="47"/>
      <c r="I618" s="47"/>
      <c r="J618" s="127"/>
      <c r="K618" s="86"/>
      <c r="N618" s="86"/>
      <c r="O618" s="86"/>
      <c r="P618" s="86"/>
      <c r="Q618" s="214"/>
    </row>
    <row r="619">
      <c r="D619" s="212"/>
      <c r="G619" s="47"/>
      <c r="H619" s="47"/>
      <c r="I619" s="47"/>
      <c r="J619" s="127"/>
      <c r="K619" s="86"/>
      <c r="N619" s="86"/>
      <c r="O619" s="86"/>
      <c r="P619" s="86"/>
      <c r="Q619" s="214"/>
    </row>
    <row r="620">
      <c r="D620" s="212"/>
      <c r="G620" s="47"/>
      <c r="H620" s="47"/>
      <c r="I620" s="47"/>
      <c r="J620" s="127"/>
      <c r="K620" s="86"/>
      <c r="N620" s="86"/>
      <c r="O620" s="86"/>
      <c r="P620" s="86"/>
      <c r="Q620" s="214"/>
    </row>
    <row r="621">
      <c r="D621" s="212"/>
      <c r="G621" s="47"/>
      <c r="H621" s="47"/>
      <c r="I621" s="47"/>
      <c r="J621" s="127"/>
      <c r="K621" s="86"/>
      <c r="N621" s="86"/>
      <c r="O621" s="86"/>
      <c r="P621" s="86"/>
      <c r="Q621" s="214"/>
    </row>
    <row r="622">
      <c r="D622" s="212"/>
      <c r="G622" s="47"/>
      <c r="H622" s="47"/>
      <c r="I622" s="47"/>
      <c r="J622" s="127"/>
      <c r="K622" s="86"/>
      <c r="N622" s="86"/>
      <c r="O622" s="86"/>
      <c r="P622" s="86"/>
      <c r="Q622" s="214"/>
    </row>
    <row r="623">
      <c r="D623" s="212"/>
      <c r="G623" s="47"/>
      <c r="H623" s="47"/>
      <c r="I623" s="47"/>
      <c r="J623" s="127"/>
      <c r="K623" s="86"/>
      <c r="N623" s="86"/>
      <c r="O623" s="86"/>
      <c r="P623" s="86"/>
      <c r="Q623" s="214"/>
    </row>
    <row r="624">
      <c r="D624" s="212"/>
      <c r="G624" s="47"/>
      <c r="H624" s="47"/>
      <c r="I624" s="47"/>
      <c r="J624" s="127"/>
      <c r="K624" s="86"/>
      <c r="N624" s="86"/>
      <c r="O624" s="86"/>
      <c r="P624" s="86"/>
      <c r="Q624" s="214"/>
    </row>
    <row r="625">
      <c r="D625" s="212"/>
      <c r="G625" s="47"/>
      <c r="H625" s="47"/>
      <c r="I625" s="47"/>
      <c r="J625" s="127"/>
      <c r="K625" s="86"/>
      <c r="N625" s="86"/>
      <c r="O625" s="86"/>
      <c r="P625" s="86"/>
      <c r="Q625" s="214"/>
    </row>
    <row r="626">
      <c r="D626" s="212"/>
      <c r="G626" s="47"/>
      <c r="H626" s="47"/>
      <c r="I626" s="47"/>
      <c r="J626" s="127"/>
      <c r="K626" s="86"/>
      <c r="N626" s="86"/>
      <c r="O626" s="86"/>
      <c r="P626" s="86"/>
      <c r="Q626" s="214"/>
    </row>
    <row r="627">
      <c r="D627" s="212"/>
      <c r="G627" s="47"/>
      <c r="H627" s="47"/>
      <c r="I627" s="47"/>
      <c r="J627" s="127"/>
      <c r="K627" s="86"/>
      <c r="N627" s="86"/>
      <c r="O627" s="86"/>
      <c r="P627" s="86"/>
      <c r="Q627" s="214"/>
    </row>
    <row r="628">
      <c r="D628" s="212"/>
      <c r="G628" s="47"/>
      <c r="H628" s="47"/>
      <c r="I628" s="47"/>
      <c r="J628" s="127"/>
      <c r="K628" s="86"/>
      <c r="N628" s="86"/>
      <c r="O628" s="86"/>
      <c r="P628" s="86"/>
      <c r="Q628" s="214"/>
    </row>
    <row r="629">
      <c r="D629" s="212"/>
      <c r="G629" s="47"/>
      <c r="H629" s="47"/>
      <c r="I629" s="47"/>
      <c r="J629" s="127"/>
      <c r="K629" s="86"/>
      <c r="N629" s="86"/>
      <c r="O629" s="86"/>
      <c r="P629" s="86"/>
      <c r="Q629" s="214"/>
    </row>
    <row r="630">
      <c r="D630" s="212"/>
      <c r="G630" s="47"/>
      <c r="H630" s="47"/>
      <c r="I630" s="47"/>
      <c r="J630" s="127"/>
      <c r="K630" s="86"/>
      <c r="N630" s="86"/>
      <c r="O630" s="86"/>
      <c r="P630" s="86"/>
      <c r="Q630" s="214"/>
    </row>
    <row r="631">
      <c r="D631" s="212"/>
      <c r="G631" s="47"/>
      <c r="H631" s="47"/>
      <c r="I631" s="47"/>
      <c r="J631" s="127"/>
      <c r="K631" s="86"/>
      <c r="N631" s="86"/>
      <c r="O631" s="86"/>
      <c r="P631" s="86"/>
      <c r="Q631" s="214"/>
    </row>
    <row r="632">
      <c r="D632" s="212"/>
      <c r="G632" s="47"/>
      <c r="H632" s="47"/>
      <c r="I632" s="47"/>
      <c r="J632" s="127"/>
      <c r="K632" s="86"/>
      <c r="N632" s="86"/>
      <c r="O632" s="86"/>
      <c r="P632" s="86"/>
      <c r="Q632" s="214"/>
    </row>
    <row r="633">
      <c r="D633" s="212"/>
      <c r="G633" s="47"/>
      <c r="H633" s="47"/>
      <c r="I633" s="47"/>
      <c r="J633" s="127"/>
      <c r="K633" s="86"/>
      <c r="N633" s="86"/>
      <c r="O633" s="86"/>
      <c r="P633" s="86"/>
      <c r="Q633" s="214"/>
    </row>
    <row r="634">
      <c r="D634" s="212"/>
      <c r="G634" s="47"/>
      <c r="H634" s="47"/>
      <c r="I634" s="47"/>
      <c r="J634" s="127"/>
      <c r="K634" s="86"/>
      <c r="N634" s="86"/>
      <c r="O634" s="86"/>
      <c r="P634" s="86"/>
      <c r="Q634" s="214"/>
    </row>
    <row r="635">
      <c r="D635" s="212"/>
      <c r="G635" s="47"/>
      <c r="H635" s="47"/>
      <c r="I635" s="47"/>
      <c r="J635" s="127"/>
      <c r="K635" s="86"/>
      <c r="N635" s="86"/>
      <c r="O635" s="86"/>
      <c r="P635" s="86"/>
      <c r="Q635" s="214"/>
    </row>
    <row r="636">
      <c r="D636" s="212"/>
      <c r="G636" s="47"/>
      <c r="H636" s="47"/>
      <c r="I636" s="47"/>
      <c r="J636" s="127"/>
      <c r="K636" s="86"/>
      <c r="N636" s="86"/>
      <c r="O636" s="86"/>
      <c r="P636" s="86"/>
      <c r="Q636" s="214"/>
    </row>
    <row r="637">
      <c r="D637" s="212"/>
      <c r="G637" s="47"/>
      <c r="H637" s="47"/>
      <c r="I637" s="47"/>
      <c r="J637" s="127"/>
      <c r="K637" s="86"/>
      <c r="N637" s="86"/>
      <c r="O637" s="86"/>
      <c r="P637" s="86"/>
      <c r="Q637" s="214"/>
    </row>
    <row r="638">
      <c r="D638" s="212"/>
      <c r="G638" s="47"/>
      <c r="H638" s="47"/>
      <c r="I638" s="47"/>
      <c r="J638" s="127"/>
      <c r="K638" s="86"/>
      <c r="N638" s="86"/>
      <c r="O638" s="86"/>
      <c r="P638" s="86"/>
      <c r="Q638" s="214"/>
    </row>
    <row r="639">
      <c r="D639" s="212"/>
      <c r="G639" s="47"/>
      <c r="H639" s="47"/>
      <c r="I639" s="47"/>
      <c r="J639" s="127"/>
      <c r="K639" s="86"/>
      <c r="N639" s="86"/>
      <c r="O639" s="86"/>
      <c r="P639" s="86"/>
      <c r="Q639" s="214"/>
    </row>
    <row r="640">
      <c r="D640" s="212"/>
      <c r="G640" s="47"/>
      <c r="H640" s="47"/>
      <c r="I640" s="47"/>
      <c r="J640" s="127"/>
      <c r="K640" s="86"/>
      <c r="N640" s="86"/>
      <c r="O640" s="86"/>
      <c r="P640" s="86"/>
      <c r="Q640" s="214"/>
    </row>
    <row r="641">
      <c r="D641" s="212"/>
      <c r="G641" s="47"/>
      <c r="H641" s="47"/>
      <c r="I641" s="47"/>
      <c r="J641" s="127"/>
      <c r="K641" s="86"/>
      <c r="N641" s="86"/>
      <c r="O641" s="86"/>
      <c r="P641" s="86"/>
      <c r="Q641" s="214"/>
    </row>
    <row r="642">
      <c r="D642" s="212"/>
      <c r="G642" s="47"/>
      <c r="H642" s="47"/>
      <c r="I642" s="47"/>
      <c r="J642" s="127"/>
      <c r="K642" s="86"/>
      <c r="N642" s="86"/>
      <c r="O642" s="86"/>
      <c r="P642" s="86"/>
      <c r="Q642" s="214"/>
    </row>
    <row r="643">
      <c r="D643" s="212"/>
      <c r="G643" s="47"/>
      <c r="H643" s="47"/>
      <c r="I643" s="47"/>
      <c r="J643" s="127"/>
      <c r="K643" s="86"/>
      <c r="N643" s="86"/>
      <c r="O643" s="86"/>
      <c r="P643" s="86"/>
      <c r="Q643" s="214"/>
    </row>
    <row r="644">
      <c r="D644" s="212"/>
      <c r="G644" s="47"/>
      <c r="H644" s="47"/>
      <c r="I644" s="47"/>
      <c r="J644" s="127"/>
      <c r="K644" s="86"/>
      <c r="N644" s="86"/>
      <c r="O644" s="86"/>
      <c r="P644" s="86"/>
      <c r="Q644" s="214"/>
    </row>
    <row r="645">
      <c r="D645" s="212"/>
      <c r="G645" s="47"/>
      <c r="H645" s="47"/>
      <c r="I645" s="47"/>
      <c r="J645" s="127"/>
      <c r="K645" s="86"/>
      <c r="N645" s="86"/>
      <c r="O645" s="86"/>
      <c r="P645" s="86"/>
      <c r="Q645" s="214"/>
    </row>
    <row r="646">
      <c r="D646" s="212"/>
      <c r="G646" s="47"/>
      <c r="H646" s="47"/>
      <c r="I646" s="47"/>
      <c r="J646" s="127"/>
      <c r="K646" s="86"/>
      <c r="N646" s="86"/>
      <c r="O646" s="86"/>
      <c r="P646" s="86"/>
      <c r="Q646" s="214"/>
    </row>
    <row r="647">
      <c r="D647" s="212"/>
      <c r="G647" s="47"/>
      <c r="H647" s="47"/>
      <c r="I647" s="47"/>
      <c r="J647" s="127"/>
      <c r="K647" s="86"/>
      <c r="N647" s="86"/>
      <c r="O647" s="86"/>
      <c r="P647" s="86"/>
      <c r="Q647" s="214"/>
    </row>
    <row r="648">
      <c r="D648" s="212"/>
      <c r="G648" s="47"/>
      <c r="H648" s="47"/>
      <c r="I648" s="47"/>
      <c r="J648" s="127"/>
      <c r="K648" s="86"/>
      <c r="N648" s="86"/>
      <c r="O648" s="86"/>
      <c r="P648" s="86"/>
      <c r="Q648" s="214"/>
    </row>
    <row r="649">
      <c r="D649" s="212"/>
      <c r="G649" s="47"/>
      <c r="H649" s="47"/>
      <c r="I649" s="47"/>
      <c r="J649" s="127"/>
      <c r="K649" s="86"/>
      <c r="N649" s="86"/>
      <c r="O649" s="86"/>
      <c r="P649" s="86"/>
      <c r="Q649" s="214"/>
    </row>
    <row r="650">
      <c r="D650" s="212"/>
      <c r="G650" s="47"/>
      <c r="H650" s="47"/>
      <c r="I650" s="47"/>
      <c r="J650" s="127"/>
      <c r="K650" s="86"/>
      <c r="N650" s="86"/>
      <c r="O650" s="86"/>
      <c r="P650" s="86"/>
      <c r="Q650" s="214"/>
    </row>
    <row r="651">
      <c r="D651" s="212"/>
      <c r="G651" s="47"/>
      <c r="H651" s="47"/>
      <c r="I651" s="47"/>
      <c r="J651" s="127"/>
      <c r="K651" s="86"/>
      <c r="N651" s="86"/>
      <c r="O651" s="86"/>
      <c r="P651" s="86"/>
      <c r="Q651" s="214"/>
    </row>
    <row r="652">
      <c r="D652" s="212"/>
      <c r="G652" s="47"/>
      <c r="H652" s="47"/>
      <c r="I652" s="47"/>
      <c r="J652" s="127"/>
      <c r="K652" s="86"/>
      <c r="N652" s="86"/>
      <c r="O652" s="86"/>
      <c r="P652" s="86"/>
      <c r="Q652" s="214"/>
    </row>
    <row r="653">
      <c r="D653" s="212"/>
      <c r="G653" s="47"/>
      <c r="H653" s="47"/>
      <c r="I653" s="47"/>
      <c r="J653" s="127"/>
      <c r="K653" s="86"/>
      <c r="N653" s="86"/>
      <c r="O653" s="86"/>
      <c r="P653" s="86"/>
      <c r="Q653" s="214"/>
    </row>
    <row r="654">
      <c r="D654" s="212"/>
      <c r="G654" s="47"/>
      <c r="H654" s="47"/>
      <c r="I654" s="47"/>
      <c r="J654" s="127"/>
      <c r="K654" s="86"/>
      <c r="N654" s="86"/>
      <c r="O654" s="86"/>
      <c r="P654" s="86"/>
      <c r="Q654" s="214"/>
    </row>
    <row r="655">
      <c r="D655" s="212"/>
      <c r="G655" s="47"/>
      <c r="H655" s="47"/>
      <c r="I655" s="47"/>
      <c r="J655" s="127"/>
      <c r="K655" s="86"/>
      <c r="N655" s="86"/>
      <c r="O655" s="86"/>
      <c r="P655" s="86"/>
      <c r="Q655" s="214"/>
    </row>
    <row r="656">
      <c r="D656" s="212"/>
      <c r="G656" s="47"/>
      <c r="H656" s="47"/>
      <c r="I656" s="47"/>
      <c r="J656" s="127"/>
      <c r="K656" s="86"/>
      <c r="N656" s="86"/>
      <c r="O656" s="86"/>
      <c r="P656" s="86"/>
      <c r="Q656" s="214"/>
    </row>
    <row r="657">
      <c r="D657" s="212"/>
      <c r="G657" s="47"/>
      <c r="H657" s="47"/>
      <c r="I657" s="47"/>
      <c r="J657" s="127"/>
      <c r="K657" s="86"/>
      <c r="N657" s="86"/>
      <c r="O657" s="86"/>
      <c r="P657" s="86"/>
      <c r="Q657" s="214"/>
    </row>
    <row r="658">
      <c r="D658" s="212"/>
      <c r="G658" s="47"/>
      <c r="H658" s="47"/>
      <c r="I658" s="47"/>
      <c r="J658" s="127"/>
      <c r="K658" s="86"/>
      <c r="N658" s="86"/>
      <c r="O658" s="86"/>
      <c r="P658" s="86"/>
      <c r="Q658" s="214"/>
    </row>
    <row r="659">
      <c r="D659" s="212"/>
      <c r="G659" s="47"/>
      <c r="H659" s="47"/>
      <c r="I659" s="47"/>
      <c r="J659" s="127"/>
      <c r="K659" s="86"/>
      <c r="N659" s="86"/>
      <c r="O659" s="86"/>
      <c r="P659" s="86"/>
      <c r="Q659" s="214"/>
    </row>
    <row r="660">
      <c r="D660" s="212"/>
      <c r="G660" s="47"/>
      <c r="H660" s="47"/>
      <c r="I660" s="47"/>
      <c r="J660" s="127"/>
      <c r="K660" s="86"/>
      <c r="N660" s="86"/>
      <c r="O660" s="86"/>
      <c r="P660" s="86"/>
      <c r="Q660" s="214"/>
    </row>
    <row r="661">
      <c r="D661" s="212"/>
      <c r="G661" s="47"/>
      <c r="H661" s="47"/>
      <c r="I661" s="47"/>
      <c r="J661" s="127"/>
      <c r="K661" s="86"/>
      <c r="N661" s="86"/>
      <c r="O661" s="86"/>
      <c r="P661" s="86"/>
      <c r="Q661" s="214"/>
    </row>
    <row r="662">
      <c r="D662" s="212"/>
      <c r="G662" s="47"/>
      <c r="H662" s="47"/>
      <c r="I662" s="47"/>
      <c r="J662" s="127"/>
      <c r="K662" s="86"/>
      <c r="N662" s="86"/>
      <c r="O662" s="86"/>
      <c r="P662" s="86"/>
      <c r="Q662" s="214"/>
    </row>
    <row r="663">
      <c r="D663" s="212"/>
      <c r="G663" s="47"/>
      <c r="H663" s="47"/>
      <c r="I663" s="47"/>
      <c r="J663" s="127"/>
      <c r="K663" s="86"/>
      <c r="N663" s="86"/>
      <c r="O663" s="86"/>
      <c r="P663" s="86"/>
      <c r="Q663" s="214"/>
    </row>
    <row r="664">
      <c r="D664" s="212"/>
      <c r="G664" s="47"/>
      <c r="H664" s="47"/>
      <c r="I664" s="47"/>
      <c r="J664" s="127"/>
      <c r="K664" s="86"/>
      <c r="N664" s="86"/>
      <c r="O664" s="86"/>
      <c r="P664" s="86"/>
      <c r="Q664" s="214"/>
    </row>
    <row r="665">
      <c r="D665" s="212"/>
      <c r="G665" s="47"/>
      <c r="H665" s="47"/>
      <c r="I665" s="47"/>
      <c r="J665" s="127"/>
      <c r="K665" s="86"/>
      <c r="N665" s="86"/>
      <c r="O665" s="86"/>
      <c r="P665" s="86"/>
      <c r="Q665" s="214"/>
    </row>
    <row r="666">
      <c r="D666" s="212"/>
      <c r="G666" s="47"/>
      <c r="H666" s="47"/>
      <c r="I666" s="47"/>
      <c r="J666" s="127"/>
      <c r="K666" s="86"/>
      <c r="N666" s="86"/>
      <c r="O666" s="86"/>
      <c r="P666" s="86"/>
      <c r="Q666" s="214"/>
    </row>
    <row r="667">
      <c r="D667" s="212"/>
      <c r="G667" s="47"/>
      <c r="H667" s="47"/>
      <c r="I667" s="47"/>
      <c r="J667" s="127"/>
      <c r="K667" s="86"/>
      <c r="N667" s="86"/>
      <c r="O667" s="86"/>
      <c r="P667" s="86"/>
      <c r="Q667" s="214"/>
    </row>
    <row r="668">
      <c r="D668" s="212"/>
      <c r="G668" s="47"/>
      <c r="H668" s="47"/>
      <c r="I668" s="47"/>
      <c r="J668" s="127"/>
      <c r="K668" s="86"/>
      <c r="N668" s="86"/>
      <c r="O668" s="86"/>
      <c r="P668" s="86"/>
      <c r="Q668" s="214"/>
    </row>
    <row r="669">
      <c r="D669" s="212"/>
      <c r="G669" s="47"/>
      <c r="H669" s="47"/>
      <c r="I669" s="47"/>
      <c r="J669" s="127"/>
      <c r="K669" s="86"/>
      <c r="N669" s="86"/>
      <c r="O669" s="86"/>
      <c r="P669" s="86"/>
      <c r="Q669" s="214"/>
    </row>
    <row r="670">
      <c r="D670" s="212"/>
      <c r="G670" s="47"/>
      <c r="H670" s="47"/>
      <c r="I670" s="47"/>
      <c r="J670" s="127"/>
      <c r="K670" s="86"/>
      <c r="N670" s="86"/>
      <c r="O670" s="86"/>
      <c r="P670" s="86"/>
      <c r="Q670" s="214"/>
    </row>
    <row r="671">
      <c r="D671" s="212"/>
      <c r="G671" s="47"/>
      <c r="H671" s="47"/>
      <c r="I671" s="47"/>
      <c r="J671" s="127"/>
      <c r="K671" s="86"/>
      <c r="N671" s="86"/>
      <c r="O671" s="86"/>
      <c r="P671" s="86"/>
      <c r="Q671" s="214"/>
    </row>
    <row r="672">
      <c r="D672" s="212"/>
      <c r="G672" s="47"/>
      <c r="H672" s="47"/>
      <c r="I672" s="47"/>
      <c r="J672" s="127"/>
      <c r="K672" s="86"/>
      <c r="N672" s="86"/>
      <c r="O672" s="86"/>
      <c r="P672" s="86"/>
      <c r="Q672" s="214"/>
    </row>
    <row r="673">
      <c r="D673" s="212"/>
      <c r="G673" s="47"/>
      <c r="H673" s="47"/>
      <c r="I673" s="47"/>
      <c r="J673" s="127"/>
      <c r="K673" s="86"/>
      <c r="N673" s="86"/>
      <c r="O673" s="86"/>
      <c r="P673" s="86"/>
      <c r="Q673" s="214"/>
    </row>
    <row r="674">
      <c r="D674" s="212"/>
      <c r="G674" s="47"/>
      <c r="H674" s="47"/>
      <c r="I674" s="47"/>
      <c r="J674" s="127"/>
      <c r="K674" s="86"/>
      <c r="N674" s="86"/>
      <c r="O674" s="86"/>
      <c r="P674" s="86"/>
      <c r="Q674" s="214"/>
    </row>
    <row r="675">
      <c r="D675" s="212"/>
      <c r="G675" s="47"/>
      <c r="H675" s="47"/>
      <c r="I675" s="47"/>
      <c r="J675" s="127"/>
      <c r="K675" s="86"/>
      <c r="N675" s="86"/>
      <c r="O675" s="86"/>
      <c r="P675" s="86"/>
      <c r="Q675" s="214"/>
    </row>
    <row r="676">
      <c r="D676" s="212"/>
      <c r="G676" s="47"/>
      <c r="H676" s="47"/>
      <c r="I676" s="47"/>
      <c r="J676" s="127"/>
      <c r="K676" s="86"/>
      <c r="N676" s="86"/>
      <c r="O676" s="86"/>
      <c r="P676" s="86"/>
      <c r="Q676" s="214"/>
    </row>
    <row r="677">
      <c r="D677" s="212"/>
      <c r="G677" s="47"/>
      <c r="H677" s="47"/>
      <c r="I677" s="47"/>
      <c r="J677" s="127"/>
      <c r="K677" s="86"/>
      <c r="N677" s="86"/>
      <c r="O677" s="86"/>
      <c r="P677" s="86"/>
      <c r="Q677" s="214"/>
    </row>
    <row r="678">
      <c r="D678" s="212"/>
      <c r="G678" s="47"/>
      <c r="H678" s="47"/>
      <c r="I678" s="47"/>
      <c r="J678" s="127"/>
      <c r="K678" s="86"/>
      <c r="N678" s="86"/>
      <c r="O678" s="86"/>
      <c r="P678" s="86"/>
      <c r="Q678" s="214"/>
    </row>
    <row r="679">
      <c r="D679" s="212"/>
      <c r="G679" s="47"/>
      <c r="H679" s="47"/>
      <c r="I679" s="47"/>
      <c r="J679" s="127"/>
      <c r="K679" s="86"/>
      <c r="N679" s="86"/>
      <c r="O679" s="86"/>
      <c r="P679" s="86"/>
      <c r="Q679" s="214"/>
    </row>
    <row r="680">
      <c r="D680" s="212"/>
      <c r="G680" s="47"/>
      <c r="H680" s="47"/>
      <c r="I680" s="47"/>
      <c r="J680" s="127"/>
      <c r="K680" s="86"/>
      <c r="N680" s="86"/>
      <c r="O680" s="86"/>
      <c r="P680" s="86"/>
      <c r="Q680" s="214"/>
    </row>
    <row r="681">
      <c r="D681" s="212"/>
      <c r="G681" s="47"/>
      <c r="H681" s="47"/>
      <c r="I681" s="47"/>
      <c r="J681" s="127"/>
      <c r="K681" s="86"/>
      <c r="N681" s="86"/>
      <c r="O681" s="86"/>
      <c r="P681" s="86"/>
      <c r="Q681" s="214"/>
    </row>
    <row r="682">
      <c r="D682" s="212"/>
      <c r="G682" s="47"/>
      <c r="H682" s="47"/>
      <c r="I682" s="47"/>
      <c r="J682" s="127"/>
      <c r="K682" s="86"/>
      <c r="N682" s="86"/>
      <c r="O682" s="86"/>
      <c r="P682" s="86"/>
      <c r="Q682" s="214"/>
    </row>
    <row r="683">
      <c r="D683" s="212"/>
      <c r="G683" s="47"/>
      <c r="H683" s="47"/>
      <c r="I683" s="47"/>
      <c r="J683" s="127"/>
      <c r="K683" s="86"/>
      <c r="N683" s="86"/>
      <c r="O683" s="86"/>
      <c r="P683" s="86"/>
      <c r="Q683" s="214"/>
    </row>
    <row r="684">
      <c r="D684" s="212"/>
      <c r="G684" s="47"/>
      <c r="H684" s="47"/>
      <c r="I684" s="47"/>
      <c r="J684" s="127"/>
      <c r="K684" s="86"/>
      <c r="N684" s="86"/>
      <c r="O684" s="86"/>
      <c r="P684" s="86"/>
      <c r="Q684" s="214"/>
    </row>
    <row r="685">
      <c r="D685" s="212"/>
      <c r="G685" s="47"/>
      <c r="H685" s="47"/>
      <c r="I685" s="47"/>
      <c r="J685" s="127"/>
      <c r="K685" s="86"/>
      <c r="N685" s="86"/>
      <c r="O685" s="86"/>
      <c r="P685" s="86"/>
      <c r="Q685" s="214"/>
    </row>
    <row r="686">
      <c r="D686" s="212"/>
      <c r="G686" s="47"/>
      <c r="H686" s="47"/>
      <c r="I686" s="47"/>
      <c r="J686" s="127"/>
      <c r="K686" s="86"/>
      <c r="N686" s="86"/>
      <c r="O686" s="86"/>
      <c r="P686" s="86"/>
      <c r="Q686" s="214"/>
    </row>
    <row r="687">
      <c r="D687" s="212"/>
      <c r="G687" s="47"/>
      <c r="H687" s="47"/>
      <c r="I687" s="47"/>
      <c r="J687" s="127"/>
      <c r="K687" s="86"/>
      <c r="N687" s="86"/>
      <c r="O687" s="86"/>
      <c r="P687" s="86"/>
      <c r="Q687" s="214"/>
    </row>
    <row r="688">
      <c r="D688" s="212"/>
      <c r="G688" s="47"/>
      <c r="H688" s="47"/>
      <c r="I688" s="47"/>
      <c r="J688" s="127"/>
      <c r="K688" s="86"/>
      <c r="N688" s="86"/>
      <c r="O688" s="86"/>
      <c r="P688" s="86"/>
      <c r="Q688" s="214"/>
    </row>
    <row r="689">
      <c r="D689" s="212"/>
      <c r="G689" s="47"/>
      <c r="H689" s="47"/>
      <c r="I689" s="47"/>
      <c r="J689" s="127"/>
      <c r="K689" s="86"/>
      <c r="N689" s="86"/>
      <c r="O689" s="86"/>
      <c r="P689" s="86"/>
      <c r="Q689" s="214"/>
    </row>
    <row r="690">
      <c r="D690" s="212"/>
      <c r="G690" s="47"/>
      <c r="H690" s="47"/>
      <c r="I690" s="47"/>
      <c r="J690" s="127"/>
      <c r="K690" s="86"/>
      <c r="N690" s="86"/>
      <c r="O690" s="86"/>
      <c r="P690" s="86"/>
      <c r="Q690" s="214"/>
    </row>
    <row r="691">
      <c r="D691" s="212"/>
      <c r="G691" s="47"/>
      <c r="H691" s="47"/>
      <c r="I691" s="47"/>
      <c r="J691" s="127"/>
      <c r="K691" s="86"/>
      <c r="N691" s="86"/>
      <c r="O691" s="86"/>
      <c r="P691" s="86"/>
      <c r="Q691" s="214"/>
    </row>
    <row r="692">
      <c r="D692" s="212"/>
      <c r="G692" s="47"/>
      <c r="H692" s="47"/>
      <c r="I692" s="47"/>
      <c r="J692" s="127"/>
      <c r="K692" s="86"/>
      <c r="N692" s="86"/>
      <c r="O692" s="86"/>
      <c r="P692" s="86"/>
      <c r="Q692" s="214"/>
    </row>
    <row r="693">
      <c r="D693" s="212"/>
      <c r="G693" s="47"/>
      <c r="H693" s="47"/>
      <c r="I693" s="47"/>
      <c r="J693" s="127"/>
      <c r="K693" s="86"/>
      <c r="N693" s="86"/>
      <c r="O693" s="86"/>
      <c r="P693" s="86"/>
      <c r="Q693" s="214"/>
    </row>
    <row r="694">
      <c r="D694" s="212"/>
      <c r="G694" s="47"/>
      <c r="H694" s="47"/>
      <c r="I694" s="47"/>
      <c r="J694" s="127"/>
      <c r="K694" s="86"/>
      <c r="N694" s="86"/>
      <c r="O694" s="86"/>
      <c r="P694" s="86"/>
      <c r="Q694" s="214"/>
    </row>
    <row r="695">
      <c r="D695" s="212"/>
      <c r="G695" s="47"/>
      <c r="H695" s="47"/>
      <c r="I695" s="47"/>
      <c r="J695" s="127"/>
      <c r="K695" s="86"/>
      <c r="N695" s="86"/>
      <c r="O695" s="86"/>
      <c r="P695" s="86"/>
      <c r="Q695" s="214"/>
    </row>
    <row r="696">
      <c r="D696" s="212"/>
      <c r="G696" s="47"/>
      <c r="H696" s="47"/>
      <c r="I696" s="47"/>
      <c r="J696" s="127"/>
      <c r="K696" s="86"/>
      <c r="N696" s="86"/>
      <c r="O696" s="86"/>
      <c r="P696" s="86"/>
      <c r="Q696" s="214"/>
    </row>
    <row r="697">
      <c r="D697" s="212"/>
      <c r="G697" s="47"/>
      <c r="H697" s="47"/>
      <c r="I697" s="47"/>
      <c r="J697" s="127"/>
      <c r="K697" s="86"/>
      <c r="N697" s="86"/>
      <c r="O697" s="86"/>
      <c r="P697" s="86"/>
      <c r="Q697" s="214"/>
    </row>
    <row r="698">
      <c r="D698" s="212"/>
      <c r="G698" s="47"/>
      <c r="H698" s="47"/>
      <c r="I698" s="47"/>
      <c r="J698" s="127"/>
      <c r="K698" s="86"/>
      <c r="N698" s="86"/>
      <c r="O698" s="86"/>
      <c r="P698" s="86"/>
      <c r="Q698" s="214"/>
    </row>
    <row r="699">
      <c r="D699" s="212"/>
      <c r="G699" s="47"/>
      <c r="H699" s="47"/>
      <c r="I699" s="47"/>
      <c r="J699" s="127"/>
      <c r="K699" s="86"/>
      <c r="N699" s="86"/>
      <c r="O699" s="86"/>
      <c r="P699" s="86"/>
      <c r="Q699" s="214"/>
    </row>
    <row r="700">
      <c r="D700" s="212"/>
      <c r="G700" s="47"/>
      <c r="H700" s="47"/>
      <c r="I700" s="47"/>
      <c r="J700" s="127"/>
      <c r="K700" s="86"/>
      <c r="N700" s="86"/>
      <c r="O700" s="86"/>
      <c r="P700" s="86"/>
      <c r="Q700" s="214"/>
    </row>
    <row r="701">
      <c r="D701" s="212"/>
      <c r="G701" s="47"/>
      <c r="H701" s="47"/>
      <c r="I701" s="47"/>
      <c r="J701" s="127"/>
      <c r="K701" s="86"/>
      <c r="N701" s="86"/>
      <c r="O701" s="86"/>
      <c r="P701" s="86"/>
      <c r="Q701" s="214"/>
    </row>
    <row r="702">
      <c r="D702" s="212"/>
      <c r="G702" s="47"/>
      <c r="H702" s="47"/>
      <c r="I702" s="47"/>
      <c r="J702" s="127"/>
      <c r="K702" s="86"/>
      <c r="N702" s="86"/>
      <c r="O702" s="86"/>
      <c r="P702" s="86"/>
      <c r="Q702" s="214"/>
    </row>
    <row r="703">
      <c r="D703" s="212"/>
      <c r="G703" s="47"/>
      <c r="H703" s="47"/>
      <c r="I703" s="47"/>
      <c r="J703" s="127"/>
      <c r="K703" s="86"/>
      <c r="N703" s="86"/>
      <c r="O703" s="86"/>
      <c r="P703" s="86"/>
      <c r="Q703" s="214"/>
    </row>
    <row r="704">
      <c r="D704" s="212"/>
      <c r="G704" s="47"/>
      <c r="H704" s="47"/>
      <c r="I704" s="47"/>
      <c r="J704" s="127"/>
      <c r="K704" s="86"/>
      <c r="N704" s="86"/>
      <c r="O704" s="86"/>
      <c r="P704" s="86"/>
      <c r="Q704" s="214"/>
    </row>
    <row r="705">
      <c r="D705" s="212"/>
      <c r="G705" s="47"/>
      <c r="H705" s="47"/>
      <c r="I705" s="47"/>
      <c r="J705" s="127"/>
      <c r="K705" s="86"/>
      <c r="N705" s="86"/>
      <c r="O705" s="86"/>
      <c r="P705" s="86"/>
      <c r="Q705" s="214"/>
    </row>
    <row r="706">
      <c r="D706" s="212"/>
      <c r="G706" s="47"/>
      <c r="H706" s="47"/>
      <c r="I706" s="47"/>
      <c r="J706" s="127"/>
      <c r="K706" s="86"/>
      <c r="N706" s="86"/>
      <c r="O706" s="86"/>
      <c r="P706" s="86"/>
      <c r="Q706" s="214"/>
    </row>
    <row r="707">
      <c r="D707" s="212"/>
      <c r="G707" s="47"/>
      <c r="H707" s="47"/>
      <c r="I707" s="47"/>
      <c r="J707" s="127"/>
      <c r="K707" s="86"/>
      <c r="N707" s="86"/>
      <c r="O707" s="86"/>
      <c r="P707" s="86"/>
      <c r="Q707" s="214"/>
    </row>
    <row r="708">
      <c r="D708" s="212"/>
      <c r="G708" s="47"/>
      <c r="H708" s="47"/>
      <c r="I708" s="47"/>
      <c r="J708" s="127"/>
      <c r="K708" s="86"/>
      <c r="N708" s="86"/>
      <c r="O708" s="86"/>
      <c r="P708" s="86"/>
      <c r="Q708" s="214"/>
    </row>
    <row r="709">
      <c r="D709" s="212"/>
      <c r="G709" s="47"/>
      <c r="H709" s="47"/>
      <c r="I709" s="47"/>
      <c r="J709" s="127"/>
      <c r="K709" s="86"/>
      <c r="N709" s="86"/>
      <c r="O709" s="86"/>
      <c r="P709" s="86"/>
      <c r="Q709" s="214"/>
    </row>
    <row r="710">
      <c r="D710" s="212"/>
      <c r="G710" s="47"/>
      <c r="H710" s="47"/>
      <c r="I710" s="47"/>
      <c r="J710" s="127"/>
      <c r="K710" s="86"/>
      <c r="N710" s="86"/>
      <c r="O710" s="86"/>
      <c r="P710" s="86"/>
      <c r="Q710" s="214"/>
    </row>
    <row r="711">
      <c r="D711" s="212"/>
      <c r="G711" s="47"/>
      <c r="H711" s="47"/>
      <c r="I711" s="47"/>
      <c r="J711" s="127"/>
      <c r="K711" s="86"/>
      <c r="N711" s="86"/>
      <c r="O711" s="86"/>
      <c r="P711" s="86"/>
      <c r="Q711" s="214"/>
    </row>
    <row r="712">
      <c r="D712" s="212"/>
      <c r="G712" s="47"/>
      <c r="H712" s="47"/>
      <c r="I712" s="47"/>
      <c r="J712" s="127"/>
      <c r="K712" s="86"/>
      <c r="N712" s="86"/>
      <c r="O712" s="86"/>
      <c r="P712" s="86"/>
      <c r="Q712" s="214"/>
    </row>
    <row r="713">
      <c r="D713" s="212"/>
      <c r="G713" s="47"/>
      <c r="H713" s="47"/>
      <c r="I713" s="47"/>
      <c r="J713" s="127"/>
      <c r="K713" s="86"/>
      <c r="N713" s="86"/>
      <c r="O713" s="86"/>
      <c r="P713" s="86"/>
      <c r="Q713" s="214"/>
    </row>
    <row r="714">
      <c r="D714" s="212"/>
      <c r="G714" s="47"/>
      <c r="H714" s="47"/>
      <c r="I714" s="47"/>
      <c r="J714" s="127"/>
      <c r="K714" s="86"/>
      <c r="N714" s="86"/>
      <c r="O714" s="86"/>
      <c r="P714" s="86"/>
      <c r="Q714" s="214"/>
    </row>
    <row r="715">
      <c r="D715" s="212"/>
      <c r="G715" s="47"/>
      <c r="H715" s="47"/>
      <c r="I715" s="47"/>
      <c r="J715" s="127"/>
      <c r="K715" s="86"/>
      <c r="N715" s="86"/>
      <c r="O715" s="86"/>
      <c r="P715" s="86"/>
      <c r="Q715" s="214"/>
    </row>
    <row r="716">
      <c r="D716" s="212"/>
      <c r="G716" s="47"/>
      <c r="H716" s="47"/>
      <c r="I716" s="47"/>
      <c r="J716" s="127"/>
      <c r="K716" s="86"/>
      <c r="N716" s="86"/>
      <c r="O716" s="86"/>
      <c r="P716" s="86"/>
      <c r="Q716" s="214"/>
    </row>
    <row r="717">
      <c r="D717" s="212"/>
      <c r="G717" s="47"/>
      <c r="H717" s="47"/>
      <c r="I717" s="47"/>
      <c r="J717" s="127"/>
      <c r="K717" s="86"/>
      <c r="N717" s="86"/>
      <c r="O717" s="86"/>
      <c r="P717" s="86"/>
      <c r="Q717" s="214"/>
    </row>
    <row r="718">
      <c r="D718" s="212"/>
      <c r="G718" s="47"/>
      <c r="H718" s="47"/>
      <c r="I718" s="47"/>
      <c r="J718" s="127"/>
      <c r="K718" s="86"/>
      <c r="N718" s="86"/>
      <c r="O718" s="86"/>
      <c r="P718" s="86"/>
      <c r="Q718" s="214"/>
    </row>
    <row r="719">
      <c r="D719" s="212"/>
      <c r="G719" s="47"/>
      <c r="H719" s="47"/>
      <c r="I719" s="47"/>
      <c r="J719" s="127"/>
      <c r="K719" s="86"/>
      <c r="N719" s="86"/>
      <c r="O719" s="86"/>
      <c r="P719" s="86"/>
      <c r="Q719" s="214"/>
    </row>
    <row r="720">
      <c r="D720" s="212"/>
      <c r="G720" s="47"/>
      <c r="H720" s="47"/>
      <c r="I720" s="47"/>
      <c r="J720" s="127"/>
      <c r="K720" s="86"/>
      <c r="N720" s="86"/>
      <c r="O720" s="86"/>
      <c r="P720" s="86"/>
      <c r="Q720" s="214"/>
    </row>
    <row r="721">
      <c r="D721" s="212"/>
      <c r="G721" s="47"/>
      <c r="H721" s="47"/>
      <c r="I721" s="47"/>
      <c r="J721" s="127"/>
      <c r="K721" s="86"/>
      <c r="N721" s="86"/>
      <c r="O721" s="86"/>
      <c r="P721" s="86"/>
      <c r="Q721" s="214"/>
    </row>
    <row r="722">
      <c r="D722" s="212"/>
      <c r="G722" s="47"/>
      <c r="H722" s="47"/>
      <c r="I722" s="47"/>
      <c r="J722" s="127"/>
      <c r="K722" s="86"/>
      <c r="N722" s="86"/>
      <c r="O722" s="86"/>
      <c r="P722" s="86"/>
      <c r="Q722" s="214"/>
    </row>
    <row r="723">
      <c r="D723" s="212"/>
      <c r="G723" s="47"/>
      <c r="H723" s="47"/>
      <c r="I723" s="47"/>
      <c r="J723" s="127"/>
      <c r="K723" s="86"/>
      <c r="N723" s="86"/>
      <c r="O723" s="86"/>
      <c r="P723" s="86"/>
      <c r="Q723" s="214"/>
    </row>
    <row r="724">
      <c r="D724" s="212"/>
      <c r="G724" s="47"/>
      <c r="H724" s="47"/>
      <c r="I724" s="47"/>
      <c r="J724" s="127"/>
      <c r="K724" s="86"/>
      <c r="N724" s="86"/>
      <c r="O724" s="86"/>
      <c r="P724" s="86"/>
      <c r="Q724" s="214"/>
    </row>
    <row r="725">
      <c r="D725" s="212"/>
      <c r="G725" s="47"/>
      <c r="H725" s="47"/>
      <c r="I725" s="47"/>
      <c r="J725" s="127"/>
      <c r="K725" s="86"/>
      <c r="N725" s="86"/>
      <c r="O725" s="86"/>
      <c r="P725" s="86"/>
      <c r="Q725" s="214"/>
    </row>
    <row r="726">
      <c r="D726" s="212"/>
      <c r="G726" s="47"/>
      <c r="H726" s="47"/>
      <c r="I726" s="47"/>
      <c r="J726" s="127"/>
      <c r="K726" s="86"/>
      <c r="N726" s="86"/>
      <c r="O726" s="86"/>
      <c r="P726" s="86"/>
      <c r="Q726" s="214"/>
    </row>
    <row r="727">
      <c r="D727" s="212"/>
      <c r="G727" s="47"/>
      <c r="H727" s="47"/>
      <c r="I727" s="47"/>
      <c r="J727" s="127"/>
      <c r="K727" s="86"/>
      <c r="N727" s="86"/>
      <c r="O727" s="86"/>
      <c r="P727" s="86"/>
      <c r="Q727" s="214"/>
    </row>
    <row r="728">
      <c r="D728" s="212"/>
      <c r="G728" s="47"/>
      <c r="H728" s="47"/>
      <c r="I728" s="47"/>
      <c r="J728" s="127"/>
      <c r="K728" s="86"/>
      <c r="N728" s="86"/>
      <c r="O728" s="86"/>
      <c r="P728" s="86"/>
      <c r="Q728" s="214"/>
    </row>
    <row r="729">
      <c r="D729" s="212"/>
      <c r="G729" s="47"/>
      <c r="H729" s="47"/>
      <c r="I729" s="47"/>
      <c r="J729" s="127"/>
      <c r="K729" s="86"/>
      <c r="N729" s="86"/>
      <c r="O729" s="86"/>
      <c r="P729" s="86"/>
      <c r="Q729" s="214"/>
    </row>
    <row r="730">
      <c r="D730" s="212"/>
      <c r="G730" s="47"/>
      <c r="H730" s="47"/>
      <c r="I730" s="47"/>
      <c r="J730" s="127"/>
      <c r="K730" s="86"/>
      <c r="N730" s="86"/>
      <c r="O730" s="86"/>
      <c r="P730" s="86"/>
      <c r="Q730" s="214"/>
    </row>
    <row r="731">
      <c r="D731" s="212"/>
      <c r="G731" s="47"/>
      <c r="H731" s="47"/>
      <c r="I731" s="47"/>
      <c r="J731" s="127"/>
      <c r="K731" s="86"/>
      <c r="N731" s="86"/>
      <c r="O731" s="86"/>
      <c r="P731" s="86"/>
      <c r="Q731" s="214"/>
    </row>
    <row r="732">
      <c r="D732" s="212"/>
      <c r="G732" s="47"/>
      <c r="H732" s="47"/>
      <c r="I732" s="47"/>
      <c r="J732" s="127"/>
      <c r="K732" s="86"/>
      <c r="N732" s="86"/>
      <c r="O732" s="86"/>
      <c r="P732" s="86"/>
      <c r="Q732" s="214"/>
    </row>
    <row r="733">
      <c r="D733" s="212"/>
      <c r="G733" s="47"/>
      <c r="H733" s="47"/>
      <c r="I733" s="47"/>
      <c r="J733" s="127"/>
      <c r="K733" s="86"/>
      <c r="N733" s="86"/>
      <c r="O733" s="86"/>
      <c r="P733" s="86"/>
      <c r="Q733" s="214"/>
    </row>
    <row r="734">
      <c r="D734" s="212"/>
      <c r="G734" s="47"/>
      <c r="H734" s="47"/>
      <c r="I734" s="47"/>
      <c r="J734" s="127"/>
      <c r="K734" s="86"/>
      <c r="N734" s="86"/>
      <c r="O734" s="86"/>
      <c r="P734" s="86"/>
      <c r="Q734" s="214"/>
    </row>
    <row r="735">
      <c r="D735" s="212"/>
      <c r="G735" s="47"/>
      <c r="H735" s="47"/>
      <c r="I735" s="47"/>
      <c r="J735" s="127"/>
      <c r="K735" s="86"/>
      <c r="N735" s="86"/>
      <c r="O735" s="86"/>
      <c r="P735" s="86"/>
      <c r="Q735" s="214"/>
    </row>
    <row r="736">
      <c r="D736" s="212"/>
      <c r="G736" s="47"/>
      <c r="H736" s="47"/>
      <c r="I736" s="47"/>
      <c r="J736" s="127"/>
      <c r="K736" s="86"/>
      <c r="N736" s="86"/>
      <c r="O736" s="86"/>
      <c r="P736" s="86"/>
      <c r="Q736" s="214"/>
    </row>
    <row r="737">
      <c r="D737" s="212"/>
      <c r="G737" s="47"/>
      <c r="H737" s="47"/>
      <c r="I737" s="47"/>
      <c r="J737" s="127"/>
      <c r="K737" s="86"/>
      <c r="N737" s="86"/>
      <c r="O737" s="86"/>
      <c r="P737" s="86"/>
      <c r="Q737" s="214"/>
    </row>
    <row r="738">
      <c r="D738" s="212"/>
      <c r="G738" s="47"/>
      <c r="H738" s="47"/>
      <c r="I738" s="47"/>
      <c r="J738" s="127"/>
      <c r="K738" s="86"/>
      <c r="N738" s="86"/>
      <c r="O738" s="86"/>
      <c r="P738" s="86"/>
      <c r="Q738" s="214"/>
    </row>
    <row r="739">
      <c r="D739" s="212"/>
      <c r="G739" s="47"/>
      <c r="H739" s="47"/>
      <c r="I739" s="47"/>
      <c r="J739" s="127"/>
      <c r="K739" s="86"/>
      <c r="N739" s="86"/>
      <c r="O739" s="86"/>
      <c r="P739" s="86"/>
      <c r="Q739" s="214"/>
    </row>
    <row r="740">
      <c r="D740" s="212"/>
      <c r="G740" s="47"/>
      <c r="H740" s="47"/>
      <c r="I740" s="47"/>
      <c r="J740" s="127"/>
      <c r="K740" s="86"/>
      <c r="N740" s="86"/>
      <c r="O740" s="86"/>
      <c r="P740" s="86"/>
      <c r="Q740" s="214"/>
    </row>
    <row r="741">
      <c r="D741" s="212"/>
      <c r="G741" s="47"/>
      <c r="H741" s="47"/>
      <c r="I741" s="47"/>
      <c r="J741" s="127"/>
      <c r="K741" s="86"/>
      <c r="N741" s="86"/>
      <c r="O741" s="86"/>
      <c r="P741" s="86"/>
      <c r="Q741" s="214"/>
    </row>
    <row r="742">
      <c r="D742" s="212"/>
      <c r="G742" s="47"/>
      <c r="H742" s="47"/>
      <c r="I742" s="47"/>
      <c r="J742" s="127"/>
      <c r="K742" s="86"/>
      <c r="N742" s="86"/>
      <c r="O742" s="86"/>
      <c r="P742" s="86"/>
      <c r="Q742" s="214"/>
    </row>
    <row r="743">
      <c r="D743" s="212"/>
      <c r="G743" s="47"/>
      <c r="H743" s="47"/>
      <c r="I743" s="47"/>
      <c r="J743" s="127"/>
      <c r="K743" s="86"/>
      <c r="N743" s="86"/>
      <c r="O743" s="86"/>
      <c r="P743" s="86"/>
      <c r="Q743" s="214"/>
    </row>
    <row r="744">
      <c r="D744" s="212"/>
      <c r="G744" s="47"/>
      <c r="H744" s="47"/>
      <c r="I744" s="47"/>
      <c r="J744" s="127"/>
      <c r="K744" s="86"/>
      <c r="N744" s="86"/>
      <c r="O744" s="86"/>
      <c r="P744" s="86"/>
      <c r="Q744" s="214"/>
    </row>
    <row r="745">
      <c r="D745" s="212"/>
      <c r="G745" s="47"/>
      <c r="H745" s="47"/>
      <c r="I745" s="47"/>
      <c r="J745" s="127"/>
      <c r="K745" s="86"/>
      <c r="N745" s="86"/>
      <c r="O745" s="86"/>
      <c r="P745" s="86"/>
      <c r="Q745" s="214"/>
    </row>
    <row r="746">
      <c r="D746" s="212"/>
      <c r="G746" s="47"/>
      <c r="H746" s="47"/>
      <c r="I746" s="47"/>
      <c r="J746" s="127"/>
      <c r="K746" s="86"/>
      <c r="N746" s="86"/>
      <c r="O746" s="86"/>
      <c r="P746" s="86"/>
      <c r="Q746" s="214"/>
    </row>
    <row r="747">
      <c r="D747" s="212"/>
      <c r="G747" s="47"/>
      <c r="H747" s="47"/>
      <c r="I747" s="47"/>
      <c r="J747" s="127"/>
      <c r="K747" s="86"/>
      <c r="N747" s="86"/>
      <c r="O747" s="86"/>
      <c r="P747" s="86"/>
      <c r="Q747" s="214"/>
    </row>
    <row r="748">
      <c r="D748" s="212"/>
      <c r="G748" s="47"/>
      <c r="H748" s="47"/>
      <c r="I748" s="47"/>
      <c r="J748" s="127"/>
      <c r="K748" s="86"/>
      <c r="N748" s="86"/>
      <c r="O748" s="86"/>
      <c r="P748" s="86"/>
      <c r="Q748" s="214"/>
    </row>
    <row r="749">
      <c r="D749" s="212"/>
      <c r="G749" s="47"/>
      <c r="H749" s="47"/>
      <c r="I749" s="47"/>
      <c r="J749" s="127"/>
      <c r="K749" s="86"/>
      <c r="N749" s="86"/>
      <c r="O749" s="86"/>
      <c r="P749" s="86"/>
      <c r="Q749" s="214"/>
    </row>
    <row r="750">
      <c r="D750" s="212"/>
      <c r="G750" s="47"/>
      <c r="H750" s="47"/>
      <c r="I750" s="47"/>
      <c r="J750" s="127"/>
      <c r="K750" s="86"/>
      <c r="N750" s="86"/>
      <c r="O750" s="86"/>
      <c r="P750" s="86"/>
      <c r="Q750" s="214"/>
    </row>
    <row r="751">
      <c r="D751" s="212"/>
      <c r="G751" s="47"/>
      <c r="H751" s="47"/>
      <c r="I751" s="47"/>
      <c r="J751" s="127"/>
      <c r="K751" s="86"/>
      <c r="N751" s="86"/>
      <c r="O751" s="86"/>
      <c r="P751" s="86"/>
      <c r="Q751" s="214"/>
    </row>
    <row r="752">
      <c r="D752" s="212"/>
      <c r="G752" s="47"/>
      <c r="H752" s="47"/>
      <c r="I752" s="47"/>
      <c r="J752" s="127"/>
      <c r="K752" s="86"/>
      <c r="N752" s="86"/>
      <c r="O752" s="86"/>
      <c r="P752" s="86"/>
      <c r="Q752" s="214"/>
    </row>
    <row r="753">
      <c r="D753" s="212"/>
      <c r="G753" s="47"/>
      <c r="H753" s="47"/>
      <c r="I753" s="47"/>
      <c r="J753" s="127"/>
      <c r="K753" s="86"/>
      <c r="N753" s="86"/>
      <c r="O753" s="86"/>
      <c r="P753" s="86"/>
      <c r="Q753" s="214"/>
    </row>
    <row r="754">
      <c r="D754" s="212"/>
      <c r="G754" s="47"/>
      <c r="H754" s="47"/>
      <c r="I754" s="47"/>
      <c r="J754" s="127"/>
      <c r="K754" s="86"/>
      <c r="N754" s="86"/>
      <c r="O754" s="86"/>
      <c r="P754" s="86"/>
      <c r="Q754" s="214"/>
    </row>
    <row r="755">
      <c r="D755" s="212"/>
      <c r="G755" s="47"/>
      <c r="H755" s="47"/>
      <c r="I755" s="47"/>
      <c r="J755" s="127"/>
      <c r="K755" s="86"/>
      <c r="N755" s="86"/>
      <c r="O755" s="86"/>
      <c r="P755" s="86"/>
      <c r="Q755" s="214"/>
    </row>
    <row r="756">
      <c r="D756" s="212"/>
      <c r="G756" s="47"/>
      <c r="H756" s="47"/>
      <c r="I756" s="47"/>
      <c r="J756" s="127"/>
      <c r="K756" s="86"/>
      <c r="N756" s="86"/>
      <c r="O756" s="86"/>
      <c r="P756" s="86"/>
      <c r="Q756" s="214"/>
    </row>
    <row r="757">
      <c r="D757" s="212"/>
      <c r="G757" s="47"/>
      <c r="H757" s="47"/>
      <c r="I757" s="47"/>
      <c r="J757" s="127"/>
      <c r="K757" s="86"/>
      <c r="N757" s="86"/>
      <c r="O757" s="86"/>
      <c r="P757" s="86"/>
      <c r="Q757" s="214"/>
    </row>
    <row r="758">
      <c r="D758" s="212"/>
      <c r="G758" s="47"/>
      <c r="H758" s="47"/>
      <c r="I758" s="47"/>
      <c r="J758" s="127"/>
      <c r="K758" s="86"/>
      <c r="N758" s="86"/>
      <c r="O758" s="86"/>
      <c r="P758" s="86"/>
      <c r="Q758" s="214"/>
    </row>
    <row r="759">
      <c r="D759" s="212"/>
      <c r="G759" s="47"/>
      <c r="H759" s="47"/>
      <c r="I759" s="47"/>
      <c r="J759" s="127"/>
      <c r="K759" s="86"/>
      <c r="N759" s="86"/>
      <c r="O759" s="86"/>
      <c r="P759" s="86"/>
      <c r="Q759" s="214"/>
    </row>
    <row r="760">
      <c r="D760" s="212"/>
      <c r="G760" s="47"/>
      <c r="H760" s="47"/>
      <c r="I760" s="47"/>
      <c r="J760" s="127"/>
      <c r="K760" s="86"/>
      <c r="N760" s="86"/>
      <c r="O760" s="86"/>
      <c r="P760" s="86"/>
      <c r="Q760" s="214"/>
    </row>
    <row r="761">
      <c r="D761" s="212"/>
      <c r="G761" s="47"/>
      <c r="H761" s="47"/>
      <c r="I761" s="47"/>
      <c r="J761" s="127"/>
      <c r="K761" s="86"/>
      <c r="N761" s="86"/>
      <c r="O761" s="86"/>
      <c r="P761" s="86"/>
      <c r="Q761" s="214"/>
    </row>
    <row r="762">
      <c r="D762" s="212"/>
      <c r="G762" s="47"/>
      <c r="H762" s="47"/>
      <c r="I762" s="47"/>
      <c r="J762" s="127"/>
      <c r="K762" s="86"/>
      <c r="N762" s="86"/>
      <c r="O762" s="86"/>
      <c r="P762" s="86"/>
      <c r="Q762" s="214"/>
    </row>
    <row r="763">
      <c r="D763" s="212"/>
      <c r="G763" s="47"/>
      <c r="H763" s="47"/>
      <c r="I763" s="47"/>
      <c r="J763" s="127"/>
      <c r="K763" s="86"/>
      <c r="N763" s="86"/>
      <c r="O763" s="86"/>
      <c r="P763" s="86"/>
      <c r="Q763" s="214"/>
    </row>
    <row r="764">
      <c r="D764" s="212"/>
      <c r="G764" s="47"/>
      <c r="H764" s="47"/>
      <c r="I764" s="47"/>
      <c r="J764" s="127"/>
      <c r="K764" s="86"/>
      <c r="N764" s="86"/>
      <c r="O764" s="86"/>
      <c r="P764" s="86"/>
      <c r="Q764" s="214"/>
    </row>
    <row r="765">
      <c r="D765" s="212"/>
      <c r="G765" s="47"/>
      <c r="H765" s="47"/>
      <c r="I765" s="47"/>
      <c r="J765" s="127"/>
      <c r="K765" s="86"/>
      <c r="N765" s="86"/>
      <c r="O765" s="86"/>
      <c r="P765" s="86"/>
      <c r="Q765" s="214"/>
    </row>
    <row r="766">
      <c r="D766" s="212"/>
      <c r="G766" s="47"/>
      <c r="H766" s="47"/>
      <c r="I766" s="47"/>
      <c r="J766" s="127"/>
      <c r="K766" s="86"/>
      <c r="N766" s="86"/>
      <c r="O766" s="86"/>
      <c r="P766" s="86"/>
      <c r="Q766" s="214"/>
    </row>
    <row r="767">
      <c r="D767" s="212"/>
      <c r="G767" s="47"/>
      <c r="H767" s="47"/>
      <c r="I767" s="47"/>
      <c r="J767" s="127"/>
      <c r="K767" s="86"/>
      <c r="N767" s="86"/>
      <c r="O767" s="86"/>
      <c r="P767" s="86"/>
      <c r="Q767" s="214"/>
    </row>
    <row r="768">
      <c r="D768" s="212"/>
      <c r="G768" s="47"/>
      <c r="H768" s="47"/>
      <c r="I768" s="47"/>
      <c r="J768" s="127"/>
      <c r="K768" s="86"/>
      <c r="N768" s="86"/>
      <c r="O768" s="86"/>
      <c r="P768" s="86"/>
      <c r="Q768" s="214"/>
    </row>
    <row r="769">
      <c r="D769" s="212"/>
      <c r="G769" s="47"/>
      <c r="H769" s="47"/>
      <c r="I769" s="47"/>
      <c r="J769" s="127"/>
      <c r="K769" s="86"/>
      <c r="N769" s="86"/>
      <c r="O769" s="86"/>
      <c r="P769" s="86"/>
      <c r="Q769" s="214"/>
    </row>
    <row r="770">
      <c r="D770" s="212"/>
      <c r="G770" s="47"/>
      <c r="H770" s="47"/>
      <c r="I770" s="47"/>
      <c r="J770" s="127"/>
      <c r="K770" s="86"/>
      <c r="N770" s="86"/>
      <c r="O770" s="86"/>
      <c r="P770" s="86"/>
      <c r="Q770" s="214"/>
    </row>
    <row r="771">
      <c r="D771" s="212"/>
      <c r="G771" s="47"/>
      <c r="H771" s="47"/>
      <c r="I771" s="47"/>
      <c r="J771" s="127"/>
      <c r="K771" s="86"/>
      <c r="N771" s="86"/>
      <c r="O771" s="86"/>
      <c r="P771" s="86"/>
      <c r="Q771" s="214"/>
    </row>
    <row r="772">
      <c r="D772" s="212"/>
      <c r="G772" s="47"/>
      <c r="H772" s="47"/>
      <c r="I772" s="47"/>
      <c r="J772" s="127"/>
      <c r="K772" s="86"/>
      <c r="N772" s="86"/>
      <c r="O772" s="86"/>
      <c r="P772" s="86"/>
      <c r="Q772" s="214"/>
    </row>
    <row r="773">
      <c r="D773" s="212"/>
      <c r="G773" s="47"/>
      <c r="H773" s="47"/>
      <c r="I773" s="47"/>
      <c r="J773" s="127"/>
      <c r="K773" s="86"/>
      <c r="N773" s="86"/>
      <c r="O773" s="86"/>
      <c r="P773" s="86"/>
      <c r="Q773" s="214"/>
    </row>
    <row r="774">
      <c r="D774" s="212"/>
      <c r="G774" s="47"/>
      <c r="H774" s="47"/>
      <c r="I774" s="47"/>
      <c r="J774" s="127"/>
      <c r="K774" s="86"/>
      <c r="N774" s="86"/>
      <c r="O774" s="86"/>
      <c r="P774" s="86"/>
      <c r="Q774" s="214"/>
    </row>
    <row r="775">
      <c r="D775" s="212"/>
      <c r="G775" s="47"/>
      <c r="H775" s="47"/>
      <c r="I775" s="47"/>
      <c r="J775" s="127"/>
      <c r="K775" s="86"/>
      <c r="N775" s="86"/>
      <c r="O775" s="86"/>
      <c r="P775" s="86"/>
      <c r="Q775" s="214"/>
    </row>
    <row r="776">
      <c r="D776" s="212"/>
      <c r="G776" s="47"/>
      <c r="H776" s="47"/>
      <c r="I776" s="47"/>
      <c r="J776" s="127"/>
      <c r="K776" s="86"/>
      <c r="N776" s="86"/>
      <c r="O776" s="86"/>
      <c r="P776" s="86"/>
      <c r="Q776" s="214"/>
    </row>
    <row r="777">
      <c r="D777" s="212"/>
      <c r="G777" s="47"/>
      <c r="H777" s="47"/>
      <c r="I777" s="47"/>
      <c r="J777" s="127"/>
      <c r="K777" s="86"/>
      <c r="N777" s="86"/>
      <c r="O777" s="86"/>
      <c r="P777" s="86"/>
      <c r="Q777" s="214"/>
    </row>
    <row r="778">
      <c r="D778" s="212"/>
      <c r="G778" s="47"/>
      <c r="H778" s="47"/>
      <c r="I778" s="47"/>
      <c r="J778" s="127"/>
      <c r="K778" s="86"/>
      <c r="N778" s="86"/>
      <c r="O778" s="86"/>
      <c r="P778" s="86"/>
      <c r="Q778" s="214"/>
    </row>
    <row r="779">
      <c r="D779" s="212"/>
      <c r="G779" s="47"/>
      <c r="H779" s="47"/>
      <c r="I779" s="47"/>
      <c r="J779" s="127"/>
      <c r="K779" s="86"/>
      <c r="N779" s="86"/>
      <c r="O779" s="86"/>
      <c r="P779" s="86"/>
      <c r="Q779" s="214"/>
    </row>
    <row r="780">
      <c r="D780" s="212"/>
      <c r="G780" s="47"/>
      <c r="H780" s="47"/>
      <c r="I780" s="47"/>
      <c r="J780" s="127"/>
      <c r="K780" s="86"/>
      <c r="N780" s="86"/>
      <c r="O780" s="86"/>
      <c r="P780" s="86"/>
      <c r="Q780" s="214"/>
    </row>
    <row r="781">
      <c r="D781" s="212"/>
      <c r="G781" s="47"/>
      <c r="H781" s="47"/>
      <c r="I781" s="47"/>
      <c r="J781" s="127"/>
      <c r="K781" s="86"/>
      <c r="N781" s="86"/>
      <c r="O781" s="86"/>
      <c r="P781" s="86"/>
      <c r="Q781" s="214"/>
    </row>
    <row r="782">
      <c r="D782" s="212"/>
      <c r="G782" s="47"/>
      <c r="H782" s="47"/>
      <c r="I782" s="47"/>
      <c r="J782" s="127"/>
      <c r="K782" s="86"/>
      <c r="N782" s="86"/>
      <c r="O782" s="86"/>
      <c r="P782" s="86"/>
      <c r="Q782" s="214"/>
    </row>
    <row r="783">
      <c r="D783" s="212"/>
      <c r="G783" s="47"/>
      <c r="H783" s="47"/>
      <c r="I783" s="47"/>
      <c r="J783" s="127"/>
      <c r="K783" s="86"/>
      <c r="N783" s="86"/>
      <c r="O783" s="86"/>
      <c r="P783" s="86"/>
      <c r="Q783" s="214"/>
    </row>
    <row r="784">
      <c r="D784" s="212"/>
      <c r="G784" s="47"/>
      <c r="H784" s="47"/>
      <c r="I784" s="47"/>
      <c r="J784" s="127"/>
      <c r="K784" s="86"/>
      <c r="N784" s="86"/>
      <c r="O784" s="86"/>
      <c r="P784" s="86"/>
      <c r="Q784" s="214"/>
    </row>
    <row r="785">
      <c r="D785" s="212"/>
      <c r="G785" s="47"/>
      <c r="H785" s="47"/>
      <c r="I785" s="47"/>
      <c r="J785" s="127"/>
      <c r="K785" s="86"/>
      <c r="N785" s="86"/>
      <c r="O785" s="86"/>
      <c r="P785" s="86"/>
      <c r="Q785" s="214"/>
    </row>
    <row r="786">
      <c r="D786" s="212"/>
      <c r="G786" s="47"/>
      <c r="H786" s="47"/>
      <c r="I786" s="47"/>
      <c r="J786" s="127"/>
      <c r="K786" s="86"/>
      <c r="N786" s="86"/>
      <c r="O786" s="86"/>
      <c r="P786" s="86"/>
      <c r="Q786" s="214"/>
    </row>
    <row r="787">
      <c r="D787" s="212"/>
      <c r="G787" s="47"/>
      <c r="H787" s="47"/>
      <c r="I787" s="47"/>
      <c r="J787" s="127"/>
      <c r="K787" s="86"/>
      <c r="N787" s="86"/>
      <c r="O787" s="86"/>
      <c r="P787" s="86"/>
      <c r="Q787" s="214"/>
    </row>
    <row r="788">
      <c r="D788" s="212"/>
      <c r="G788" s="47"/>
      <c r="H788" s="47"/>
      <c r="I788" s="47"/>
      <c r="J788" s="127"/>
      <c r="K788" s="86"/>
      <c r="N788" s="86"/>
      <c r="O788" s="86"/>
      <c r="P788" s="86"/>
      <c r="Q788" s="214"/>
    </row>
    <row r="789">
      <c r="D789" s="212"/>
      <c r="G789" s="47"/>
      <c r="H789" s="47"/>
      <c r="I789" s="47"/>
      <c r="J789" s="127"/>
      <c r="K789" s="86"/>
      <c r="N789" s="86"/>
      <c r="O789" s="86"/>
      <c r="P789" s="86"/>
      <c r="Q789" s="214"/>
    </row>
    <row r="790">
      <c r="D790" s="212"/>
      <c r="G790" s="47"/>
      <c r="H790" s="47"/>
      <c r="I790" s="47"/>
      <c r="J790" s="127"/>
      <c r="K790" s="86"/>
      <c r="N790" s="86"/>
      <c r="O790" s="86"/>
      <c r="P790" s="86"/>
      <c r="Q790" s="214"/>
    </row>
    <row r="791">
      <c r="D791" s="212"/>
      <c r="G791" s="47"/>
      <c r="H791" s="47"/>
      <c r="I791" s="47"/>
      <c r="J791" s="127"/>
      <c r="K791" s="86"/>
      <c r="N791" s="86"/>
      <c r="O791" s="86"/>
      <c r="P791" s="86"/>
      <c r="Q791" s="214"/>
    </row>
    <row r="792">
      <c r="D792" s="212"/>
      <c r="G792" s="47"/>
      <c r="H792" s="47"/>
      <c r="I792" s="47"/>
      <c r="J792" s="127"/>
      <c r="K792" s="86"/>
      <c r="N792" s="86"/>
      <c r="O792" s="86"/>
      <c r="P792" s="86"/>
      <c r="Q792" s="214"/>
    </row>
    <row r="793">
      <c r="D793" s="212"/>
      <c r="G793" s="47"/>
      <c r="H793" s="47"/>
      <c r="I793" s="47"/>
      <c r="J793" s="127"/>
      <c r="K793" s="86"/>
      <c r="N793" s="86"/>
      <c r="O793" s="86"/>
      <c r="P793" s="86"/>
      <c r="Q793" s="214"/>
    </row>
    <row r="794">
      <c r="D794" s="212"/>
      <c r="G794" s="47"/>
      <c r="H794" s="47"/>
      <c r="I794" s="47"/>
      <c r="J794" s="127"/>
      <c r="K794" s="86"/>
      <c r="N794" s="86"/>
      <c r="O794" s="86"/>
      <c r="P794" s="86"/>
      <c r="Q794" s="214"/>
    </row>
    <row r="795">
      <c r="D795" s="212"/>
      <c r="G795" s="47"/>
      <c r="H795" s="47"/>
      <c r="I795" s="47"/>
      <c r="J795" s="127"/>
      <c r="K795" s="86"/>
      <c r="N795" s="86"/>
      <c r="O795" s="86"/>
      <c r="P795" s="86"/>
      <c r="Q795" s="214"/>
    </row>
    <row r="796">
      <c r="D796" s="212"/>
      <c r="G796" s="47"/>
      <c r="H796" s="47"/>
      <c r="I796" s="47"/>
      <c r="J796" s="127"/>
      <c r="K796" s="86"/>
      <c r="N796" s="86"/>
      <c r="O796" s="86"/>
      <c r="P796" s="86"/>
      <c r="Q796" s="214"/>
    </row>
    <row r="797">
      <c r="D797" s="212"/>
      <c r="G797" s="47"/>
      <c r="H797" s="47"/>
      <c r="I797" s="47"/>
      <c r="J797" s="127"/>
      <c r="K797" s="86"/>
      <c r="N797" s="86"/>
      <c r="O797" s="86"/>
      <c r="P797" s="86"/>
      <c r="Q797" s="214"/>
    </row>
    <row r="798">
      <c r="D798" s="212"/>
      <c r="G798" s="47"/>
      <c r="H798" s="47"/>
      <c r="I798" s="47"/>
      <c r="J798" s="127"/>
      <c r="K798" s="86"/>
      <c r="N798" s="86"/>
      <c r="O798" s="86"/>
      <c r="P798" s="86"/>
      <c r="Q798" s="214"/>
    </row>
    <row r="799">
      <c r="D799" s="212"/>
      <c r="G799" s="47"/>
      <c r="H799" s="47"/>
      <c r="I799" s="47"/>
      <c r="J799" s="127"/>
      <c r="K799" s="86"/>
      <c r="N799" s="86"/>
      <c r="O799" s="86"/>
      <c r="P799" s="86"/>
      <c r="Q799" s="214"/>
    </row>
    <row r="800">
      <c r="D800" s="212"/>
      <c r="G800" s="47"/>
      <c r="H800" s="47"/>
      <c r="I800" s="47"/>
      <c r="J800" s="127"/>
      <c r="K800" s="86"/>
      <c r="N800" s="86"/>
      <c r="O800" s="86"/>
      <c r="P800" s="86"/>
      <c r="Q800" s="214"/>
    </row>
    <row r="801">
      <c r="D801" s="212"/>
      <c r="G801" s="47"/>
      <c r="H801" s="47"/>
      <c r="I801" s="47"/>
      <c r="J801" s="127"/>
      <c r="K801" s="86"/>
      <c r="N801" s="86"/>
      <c r="O801" s="86"/>
      <c r="P801" s="86"/>
      <c r="Q801" s="214"/>
    </row>
    <row r="802">
      <c r="D802" s="212"/>
      <c r="G802" s="47"/>
      <c r="H802" s="47"/>
      <c r="I802" s="47"/>
      <c r="J802" s="127"/>
      <c r="K802" s="86"/>
      <c r="N802" s="86"/>
      <c r="O802" s="86"/>
      <c r="P802" s="86"/>
      <c r="Q802" s="214"/>
    </row>
    <row r="803">
      <c r="D803" s="212"/>
      <c r="G803" s="47"/>
      <c r="H803" s="47"/>
      <c r="I803" s="47"/>
      <c r="J803" s="127"/>
      <c r="K803" s="86"/>
      <c r="N803" s="86"/>
      <c r="O803" s="86"/>
      <c r="P803" s="86"/>
      <c r="Q803" s="214"/>
    </row>
    <row r="804">
      <c r="D804" s="212"/>
      <c r="G804" s="47"/>
      <c r="H804" s="47"/>
      <c r="I804" s="47"/>
      <c r="J804" s="127"/>
      <c r="K804" s="86"/>
      <c r="N804" s="86"/>
      <c r="O804" s="86"/>
      <c r="P804" s="86"/>
      <c r="Q804" s="214"/>
    </row>
    <row r="805">
      <c r="D805" s="212"/>
      <c r="G805" s="47"/>
      <c r="H805" s="47"/>
      <c r="I805" s="47"/>
      <c r="J805" s="127"/>
      <c r="K805" s="86"/>
      <c r="N805" s="86"/>
      <c r="O805" s="86"/>
      <c r="P805" s="86"/>
      <c r="Q805" s="214"/>
    </row>
    <row r="806">
      <c r="D806" s="212"/>
      <c r="G806" s="47"/>
      <c r="H806" s="47"/>
      <c r="I806" s="47"/>
      <c r="J806" s="127"/>
      <c r="K806" s="86"/>
      <c r="N806" s="86"/>
      <c r="O806" s="86"/>
      <c r="P806" s="86"/>
      <c r="Q806" s="214"/>
    </row>
    <row r="807">
      <c r="D807" s="212"/>
      <c r="G807" s="47"/>
      <c r="H807" s="47"/>
      <c r="I807" s="47"/>
      <c r="J807" s="127"/>
      <c r="K807" s="86"/>
      <c r="N807" s="86"/>
      <c r="O807" s="86"/>
      <c r="P807" s="86"/>
      <c r="Q807" s="214"/>
    </row>
    <row r="808">
      <c r="D808" s="212"/>
      <c r="G808" s="47"/>
      <c r="H808" s="47"/>
      <c r="I808" s="47"/>
      <c r="J808" s="127"/>
      <c r="K808" s="86"/>
      <c r="N808" s="86"/>
      <c r="O808" s="86"/>
      <c r="P808" s="86"/>
      <c r="Q808" s="214"/>
    </row>
    <row r="809">
      <c r="D809" s="212"/>
      <c r="G809" s="47"/>
      <c r="H809" s="47"/>
      <c r="I809" s="47"/>
      <c r="J809" s="127"/>
      <c r="K809" s="86"/>
      <c r="N809" s="86"/>
      <c r="O809" s="86"/>
      <c r="P809" s="86"/>
      <c r="Q809" s="214"/>
    </row>
    <row r="810">
      <c r="D810" s="212"/>
      <c r="G810" s="47"/>
      <c r="H810" s="47"/>
      <c r="I810" s="47"/>
      <c r="J810" s="127"/>
      <c r="K810" s="86"/>
      <c r="N810" s="86"/>
      <c r="O810" s="86"/>
      <c r="P810" s="86"/>
      <c r="Q810" s="214"/>
    </row>
    <row r="811">
      <c r="D811" s="212"/>
      <c r="G811" s="47"/>
      <c r="H811" s="47"/>
      <c r="I811" s="47"/>
      <c r="J811" s="127"/>
      <c r="K811" s="86"/>
      <c r="N811" s="86"/>
      <c r="O811" s="86"/>
      <c r="P811" s="86"/>
      <c r="Q811" s="214"/>
    </row>
    <row r="812">
      <c r="D812" s="212"/>
      <c r="G812" s="47"/>
      <c r="H812" s="47"/>
      <c r="I812" s="47"/>
      <c r="J812" s="127"/>
      <c r="K812" s="86"/>
      <c r="N812" s="86"/>
      <c r="O812" s="86"/>
      <c r="P812" s="86"/>
      <c r="Q812" s="214"/>
    </row>
    <row r="813">
      <c r="D813" s="212"/>
      <c r="G813" s="47"/>
      <c r="H813" s="47"/>
      <c r="I813" s="47"/>
      <c r="J813" s="127"/>
      <c r="K813" s="86"/>
      <c r="N813" s="86"/>
      <c r="O813" s="86"/>
      <c r="P813" s="86"/>
      <c r="Q813" s="214"/>
    </row>
    <row r="814">
      <c r="D814" s="212"/>
      <c r="G814" s="47"/>
      <c r="H814" s="47"/>
      <c r="I814" s="47"/>
      <c r="J814" s="127"/>
      <c r="K814" s="86"/>
      <c r="N814" s="86"/>
      <c r="O814" s="86"/>
      <c r="P814" s="86"/>
      <c r="Q814" s="214"/>
    </row>
    <row r="815">
      <c r="D815" s="212"/>
      <c r="G815" s="47"/>
      <c r="H815" s="47"/>
      <c r="I815" s="47"/>
      <c r="J815" s="127"/>
      <c r="K815" s="86"/>
      <c r="N815" s="86"/>
      <c r="O815" s="86"/>
      <c r="P815" s="86"/>
      <c r="Q815" s="214"/>
    </row>
    <row r="816">
      <c r="D816" s="212"/>
      <c r="G816" s="47"/>
      <c r="H816" s="47"/>
      <c r="I816" s="47"/>
      <c r="J816" s="127"/>
      <c r="K816" s="86"/>
      <c r="N816" s="86"/>
      <c r="O816" s="86"/>
      <c r="P816" s="86"/>
      <c r="Q816" s="214"/>
    </row>
    <row r="817">
      <c r="D817" s="212"/>
      <c r="G817" s="47"/>
      <c r="H817" s="47"/>
      <c r="I817" s="47"/>
      <c r="J817" s="127"/>
      <c r="K817" s="86"/>
      <c r="N817" s="86"/>
      <c r="O817" s="86"/>
      <c r="P817" s="86"/>
      <c r="Q817" s="214"/>
    </row>
    <row r="818">
      <c r="D818" s="212"/>
      <c r="G818" s="47"/>
      <c r="H818" s="47"/>
      <c r="I818" s="47"/>
      <c r="J818" s="127"/>
      <c r="K818" s="86"/>
      <c r="N818" s="86"/>
      <c r="O818" s="86"/>
      <c r="P818" s="86"/>
      <c r="Q818" s="214"/>
    </row>
    <row r="819">
      <c r="D819" s="212"/>
      <c r="G819" s="47"/>
      <c r="H819" s="47"/>
      <c r="I819" s="47"/>
      <c r="J819" s="127"/>
      <c r="K819" s="86"/>
      <c r="N819" s="86"/>
      <c r="O819" s="86"/>
      <c r="P819" s="86"/>
      <c r="Q819" s="214"/>
    </row>
    <row r="820">
      <c r="D820" s="212"/>
      <c r="G820" s="47"/>
      <c r="H820" s="47"/>
      <c r="I820" s="47"/>
      <c r="J820" s="127"/>
      <c r="K820" s="86"/>
      <c r="N820" s="86"/>
      <c r="O820" s="86"/>
      <c r="P820" s="86"/>
      <c r="Q820" s="214"/>
    </row>
    <row r="821">
      <c r="D821" s="212"/>
      <c r="G821" s="47"/>
      <c r="H821" s="47"/>
      <c r="I821" s="47"/>
      <c r="J821" s="127"/>
      <c r="K821" s="86"/>
      <c r="N821" s="86"/>
      <c r="O821" s="86"/>
      <c r="P821" s="86"/>
      <c r="Q821" s="214"/>
    </row>
    <row r="822">
      <c r="D822" s="212"/>
      <c r="G822" s="47"/>
      <c r="H822" s="47"/>
      <c r="I822" s="47"/>
      <c r="J822" s="127"/>
      <c r="K822" s="86"/>
      <c r="N822" s="86"/>
      <c r="O822" s="86"/>
      <c r="P822" s="86"/>
      <c r="Q822" s="214"/>
    </row>
    <row r="823">
      <c r="D823" s="212"/>
      <c r="G823" s="47"/>
      <c r="H823" s="47"/>
      <c r="I823" s="47"/>
      <c r="J823" s="127"/>
      <c r="K823" s="86"/>
      <c r="N823" s="86"/>
      <c r="O823" s="86"/>
      <c r="P823" s="86"/>
      <c r="Q823" s="214"/>
    </row>
    <row r="824">
      <c r="D824" s="212"/>
      <c r="G824" s="47"/>
      <c r="H824" s="47"/>
      <c r="I824" s="47"/>
      <c r="J824" s="127"/>
      <c r="K824" s="86"/>
      <c r="N824" s="86"/>
      <c r="O824" s="86"/>
      <c r="P824" s="86"/>
      <c r="Q824" s="214"/>
    </row>
    <row r="825">
      <c r="D825" s="212"/>
      <c r="G825" s="47"/>
      <c r="H825" s="47"/>
      <c r="I825" s="47"/>
      <c r="J825" s="127"/>
      <c r="K825" s="86"/>
      <c r="N825" s="86"/>
      <c r="O825" s="86"/>
      <c r="P825" s="86"/>
      <c r="Q825" s="214"/>
    </row>
    <row r="826">
      <c r="D826" s="212"/>
      <c r="G826" s="47"/>
      <c r="H826" s="47"/>
      <c r="I826" s="47"/>
      <c r="J826" s="127"/>
      <c r="K826" s="86"/>
      <c r="N826" s="86"/>
      <c r="O826" s="86"/>
      <c r="P826" s="86"/>
      <c r="Q826" s="214"/>
    </row>
    <row r="827">
      <c r="D827" s="212"/>
      <c r="G827" s="47"/>
      <c r="H827" s="47"/>
      <c r="I827" s="47"/>
      <c r="J827" s="127"/>
      <c r="K827" s="86"/>
      <c r="N827" s="86"/>
      <c r="O827" s="86"/>
      <c r="P827" s="86"/>
      <c r="Q827" s="214"/>
    </row>
    <row r="828">
      <c r="D828" s="212"/>
      <c r="G828" s="47"/>
      <c r="H828" s="47"/>
      <c r="I828" s="47"/>
      <c r="J828" s="127"/>
      <c r="K828" s="86"/>
      <c r="N828" s="86"/>
      <c r="O828" s="86"/>
      <c r="P828" s="86"/>
      <c r="Q828" s="214"/>
    </row>
    <row r="829">
      <c r="D829" s="212"/>
      <c r="G829" s="47"/>
      <c r="H829" s="47"/>
      <c r="I829" s="47"/>
      <c r="J829" s="127"/>
      <c r="K829" s="86"/>
      <c r="N829" s="86"/>
      <c r="O829" s="86"/>
      <c r="P829" s="86"/>
      <c r="Q829" s="214"/>
    </row>
    <row r="830">
      <c r="D830" s="212"/>
      <c r="G830" s="47"/>
      <c r="H830" s="47"/>
      <c r="I830" s="47"/>
      <c r="J830" s="127"/>
      <c r="K830" s="86"/>
      <c r="N830" s="86"/>
      <c r="O830" s="86"/>
      <c r="P830" s="86"/>
      <c r="Q830" s="214"/>
    </row>
    <row r="831">
      <c r="D831" s="212"/>
      <c r="G831" s="47"/>
      <c r="H831" s="47"/>
      <c r="I831" s="47"/>
      <c r="J831" s="127"/>
      <c r="K831" s="86"/>
      <c r="N831" s="86"/>
      <c r="O831" s="86"/>
      <c r="P831" s="86"/>
      <c r="Q831" s="214"/>
    </row>
    <row r="832">
      <c r="D832" s="212"/>
      <c r="G832" s="47"/>
      <c r="H832" s="47"/>
      <c r="I832" s="47"/>
      <c r="J832" s="127"/>
      <c r="K832" s="86"/>
      <c r="N832" s="86"/>
      <c r="O832" s="86"/>
      <c r="P832" s="86"/>
      <c r="Q832" s="214"/>
    </row>
    <row r="833">
      <c r="D833" s="212"/>
      <c r="G833" s="47"/>
      <c r="H833" s="47"/>
      <c r="I833" s="47"/>
      <c r="J833" s="127"/>
      <c r="K833" s="86"/>
      <c r="N833" s="86"/>
      <c r="O833" s="86"/>
      <c r="P833" s="86"/>
      <c r="Q833" s="214"/>
    </row>
    <row r="834">
      <c r="D834" s="212"/>
      <c r="G834" s="47"/>
      <c r="H834" s="47"/>
      <c r="I834" s="47"/>
      <c r="J834" s="127"/>
      <c r="K834" s="86"/>
      <c r="N834" s="86"/>
      <c r="O834" s="86"/>
      <c r="P834" s="86"/>
      <c r="Q834" s="214"/>
    </row>
    <row r="835">
      <c r="D835" s="212"/>
      <c r="G835" s="47"/>
      <c r="H835" s="47"/>
      <c r="I835" s="47"/>
      <c r="J835" s="127"/>
      <c r="K835" s="86"/>
      <c r="N835" s="86"/>
      <c r="O835" s="86"/>
      <c r="P835" s="86"/>
      <c r="Q835" s="214"/>
    </row>
    <row r="836">
      <c r="D836" s="212"/>
      <c r="G836" s="47"/>
      <c r="H836" s="47"/>
      <c r="I836" s="47"/>
      <c r="J836" s="127"/>
      <c r="K836" s="86"/>
      <c r="N836" s="86"/>
      <c r="O836" s="86"/>
      <c r="P836" s="86"/>
      <c r="Q836" s="214"/>
    </row>
    <row r="837">
      <c r="D837" s="212"/>
      <c r="G837" s="47"/>
      <c r="H837" s="47"/>
      <c r="I837" s="47"/>
      <c r="J837" s="127"/>
      <c r="K837" s="86"/>
      <c r="N837" s="86"/>
      <c r="O837" s="86"/>
      <c r="P837" s="86"/>
      <c r="Q837" s="214"/>
    </row>
    <row r="838">
      <c r="D838" s="212"/>
      <c r="G838" s="47"/>
      <c r="H838" s="47"/>
      <c r="I838" s="47"/>
      <c r="J838" s="127"/>
      <c r="K838" s="86"/>
      <c r="N838" s="86"/>
      <c r="O838" s="86"/>
      <c r="P838" s="86"/>
      <c r="Q838" s="214"/>
    </row>
    <row r="839">
      <c r="D839" s="212"/>
      <c r="G839" s="47"/>
      <c r="H839" s="47"/>
      <c r="I839" s="47"/>
      <c r="J839" s="127"/>
      <c r="K839" s="86"/>
      <c r="N839" s="86"/>
      <c r="O839" s="86"/>
      <c r="P839" s="86"/>
      <c r="Q839" s="214"/>
    </row>
    <row r="840">
      <c r="D840" s="212"/>
      <c r="G840" s="47"/>
      <c r="H840" s="47"/>
      <c r="I840" s="47"/>
      <c r="J840" s="127"/>
      <c r="K840" s="86"/>
      <c r="N840" s="86"/>
      <c r="O840" s="86"/>
      <c r="P840" s="86"/>
      <c r="Q840" s="214"/>
    </row>
    <row r="841">
      <c r="D841" s="212"/>
      <c r="G841" s="47"/>
      <c r="H841" s="47"/>
      <c r="I841" s="47"/>
      <c r="J841" s="127"/>
      <c r="K841" s="86"/>
      <c r="N841" s="86"/>
      <c r="O841" s="86"/>
      <c r="P841" s="86"/>
      <c r="Q841" s="214"/>
    </row>
    <row r="842">
      <c r="D842" s="212"/>
      <c r="G842" s="47"/>
      <c r="H842" s="47"/>
      <c r="I842" s="47"/>
      <c r="J842" s="127"/>
      <c r="K842" s="86"/>
      <c r="N842" s="86"/>
      <c r="O842" s="86"/>
      <c r="P842" s="86"/>
      <c r="Q842" s="214"/>
    </row>
    <row r="843">
      <c r="D843" s="212"/>
      <c r="G843" s="47"/>
      <c r="H843" s="47"/>
      <c r="I843" s="47"/>
      <c r="J843" s="127"/>
      <c r="K843" s="86"/>
      <c r="N843" s="86"/>
      <c r="O843" s="86"/>
      <c r="P843" s="86"/>
      <c r="Q843" s="214"/>
    </row>
    <row r="844">
      <c r="D844" s="212"/>
      <c r="G844" s="47"/>
      <c r="H844" s="47"/>
      <c r="I844" s="47"/>
      <c r="J844" s="127"/>
      <c r="K844" s="86"/>
      <c r="N844" s="86"/>
      <c r="O844" s="86"/>
      <c r="P844" s="86"/>
      <c r="Q844" s="214"/>
    </row>
    <row r="845">
      <c r="D845" s="212"/>
      <c r="G845" s="47"/>
      <c r="H845" s="47"/>
      <c r="I845" s="47"/>
      <c r="J845" s="127"/>
      <c r="K845" s="86"/>
      <c r="N845" s="86"/>
      <c r="O845" s="86"/>
      <c r="P845" s="86"/>
      <c r="Q845" s="214"/>
    </row>
    <row r="846">
      <c r="D846" s="212"/>
      <c r="G846" s="47"/>
      <c r="H846" s="47"/>
      <c r="I846" s="47"/>
      <c r="J846" s="127"/>
      <c r="K846" s="86"/>
      <c r="N846" s="86"/>
      <c r="O846" s="86"/>
      <c r="P846" s="86"/>
      <c r="Q846" s="214"/>
    </row>
    <row r="847">
      <c r="D847" s="212"/>
      <c r="G847" s="47"/>
      <c r="H847" s="47"/>
      <c r="I847" s="47"/>
      <c r="J847" s="127"/>
      <c r="K847" s="86"/>
      <c r="N847" s="86"/>
      <c r="O847" s="86"/>
      <c r="P847" s="86"/>
      <c r="Q847" s="214"/>
    </row>
    <row r="848">
      <c r="D848" s="212"/>
      <c r="G848" s="47"/>
      <c r="H848" s="47"/>
      <c r="I848" s="47"/>
      <c r="J848" s="127"/>
      <c r="K848" s="86"/>
      <c r="N848" s="86"/>
      <c r="O848" s="86"/>
      <c r="P848" s="86"/>
      <c r="Q848" s="214"/>
    </row>
    <row r="849">
      <c r="D849" s="212"/>
      <c r="G849" s="47"/>
      <c r="H849" s="47"/>
      <c r="I849" s="47"/>
      <c r="J849" s="127"/>
      <c r="K849" s="86"/>
      <c r="N849" s="86"/>
      <c r="O849" s="86"/>
      <c r="P849" s="86"/>
      <c r="Q849" s="214"/>
    </row>
    <row r="850">
      <c r="D850" s="212"/>
      <c r="G850" s="47"/>
      <c r="H850" s="47"/>
      <c r="I850" s="47"/>
      <c r="J850" s="127"/>
      <c r="K850" s="86"/>
      <c r="N850" s="86"/>
      <c r="O850" s="86"/>
      <c r="P850" s="86"/>
      <c r="Q850" s="214"/>
    </row>
    <row r="851">
      <c r="D851" s="212"/>
      <c r="G851" s="47"/>
      <c r="H851" s="47"/>
      <c r="I851" s="47"/>
      <c r="J851" s="127"/>
      <c r="K851" s="86"/>
      <c r="N851" s="86"/>
      <c r="O851" s="86"/>
      <c r="P851" s="86"/>
      <c r="Q851" s="214"/>
    </row>
    <row r="852">
      <c r="D852" s="212"/>
      <c r="G852" s="47"/>
      <c r="H852" s="47"/>
      <c r="I852" s="47"/>
      <c r="J852" s="127"/>
      <c r="K852" s="86"/>
      <c r="N852" s="86"/>
      <c r="O852" s="86"/>
      <c r="P852" s="86"/>
      <c r="Q852" s="214"/>
    </row>
    <row r="853">
      <c r="D853" s="212"/>
      <c r="G853" s="47"/>
      <c r="H853" s="47"/>
      <c r="I853" s="47"/>
      <c r="J853" s="127"/>
      <c r="K853" s="86"/>
      <c r="N853" s="86"/>
      <c r="O853" s="86"/>
      <c r="P853" s="86"/>
      <c r="Q853" s="214"/>
    </row>
    <row r="854">
      <c r="D854" s="212"/>
      <c r="G854" s="47"/>
      <c r="H854" s="47"/>
      <c r="I854" s="47"/>
      <c r="J854" s="127"/>
      <c r="K854" s="86"/>
      <c r="N854" s="86"/>
      <c r="O854" s="86"/>
      <c r="P854" s="86"/>
      <c r="Q854" s="214"/>
    </row>
    <row r="855">
      <c r="D855" s="212"/>
      <c r="G855" s="47"/>
      <c r="H855" s="47"/>
      <c r="I855" s="47"/>
      <c r="J855" s="127"/>
      <c r="K855" s="86"/>
      <c r="N855" s="86"/>
      <c r="O855" s="86"/>
      <c r="P855" s="86"/>
      <c r="Q855" s="214"/>
    </row>
    <row r="856">
      <c r="D856" s="212"/>
      <c r="G856" s="47"/>
      <c r="H856" s="47"/>
      <c r="I856" s="47"/>
      <c r="J856" s="127"/>
      <c r="K856" s="86"/>
      <c r="N856" s="86"/>
      <c r="O856" s="86"/>
      <c r="P856" s="86"/>
      <c r="Q856" s="214"/>
    </row>
    <row r="857">
      <c r="D857" s="212"/>
      <c r="G857" s="47"/>
      <c r="H857" s="47"/>
      <c r="I857" s="47"/>
      <c r="J857" s="127"/>
      <c r="K857" s="86"/>
      <c r="N857" s="86"/>
      <c r="O857" s="86"/>
      <c r="P857" s="86"/>
      <c r="Q857" s="214"/>
    </row>
    <row r="858">
      <c r="D858" s="212"/>
      <c r="G858" s="47"/>
      <c r="H858" s="47"/>
      <c r="I858" s="47"/>
      <c r="J858" s="127"/>
      <c r="K858" s="86"/>
      <c r="N858" s="86"/>
      <c r="O858" s="86"/>
      <c r="P858" s="86"/>
      <c r="Q858" s="214"/>
    </row>
    <row r="859">
      <c r="D859" s="212"/>
      <c r="G859" s="47"/>
      <c r="H859" s="47"/>
      <c r="I859" s="47"/>
      <c r="J859" s="127"/>
      <c r="K859" s="86"/>
      <c r="N859" s="86"/>
      <c r="O859" s="86"/>
      <c r="P859" s="86"/>
      <c r="Q859" s="214"/>
    </row>
    <row r="860">
      <c r="D860" s="212"/>
      <c r="G860" s="47"/>
      <c r="H860" s="47"/>
      <c r="I860" s="47"/>
      <c r="J860" s="127"/>
      <c r="K860" s="86"/>
      <c r="N860" s="86"/>
      <c r="O860" s="86"/>
      <c r="P860" s="86"/>
      <c r="Q860" s="214"/>
    </row>
    <row r="861">
      <c r="D861" s="212"/>
      <c r="G861" s="47"/>
      <c r="H861" s="47"/>
      <c r="I861" s="47"/>
      <c r="J861" s="127"/>
      <c r="K861" s="86"/>
      <c r="N861" s="86"/>
      <c r="O861" s="86"/>
      <c r="P861" s="86"/>
      <c r="Q861" s="214"/>
    </row>
    <row r="862">
      <c r="D862" s="212"/>
      <c r="G862" s="47"/>
      <c r="H862" s="47"/>
      <c r="I862" s="47"/>
      <c r="J862" s="127"/>
      <c r="K862" s="86"/>
      <c r="N862" s="86"/>
      <c r="O862" s="86"/>
      <c r="P862" s="86"/>
      <c r="Q862" s="214"/>
    </row>
    <row r="863">
      <c r="D863" s="212"/>
      <c r="G863" s="47"/>
      <c r="H863" s="47"/>
      <c r="I863" s="47"/>
      <c r="J863" s="127"/>
      <c r="K863" s="86"/>
      <c r="N863" s="86"/>
      <c r="O863" s="86"/>
      <c r="P863" s="86"/>
      <c r="Q863" s="214"/>
    </row>
    <row r="864">
      <c r="D864" s="212"/>
      <c r="G864" s="47"/>
      <c r="H864" s="47"/>
      <c r="I864" s="47"/>
      <c r="J864" s="127"/>
      <c r="K864" s="86"/>
      <c r="N864" s="86"/>
      <c r="O864" s="86"/>
      <c r="P864" s="86"/>
      <c r="Q864" s="214"/>
    </row>
    <row r="865">
      <c r="D865" s="212"/>
      <c r="G865" s="47"/>
      <c r="H865" s="47"/>
      <c r="I865" s="47"/>
      <c r="J865" s="127"/>
      <c r="K865" s="86"/>
      <c r="N865" s="86"/>
      <c r="O865" s="86"/>
      <c r="P865" s="86"/>
      <c r="Q865" s="214"/>
    </row>
    <row r="866">
      <c r="D866" s="212"/>
      <c r="G866" s="47"/>
      <c r="H866" s="47"/>
      <c r="I866" s="47"/>
      <c r="J866" s="127"/>
      <c r="K866" s="86"/>
      <c r="N866" s="86"/>
      <c r="O866" s="86"/>
      <c r="P866" s="86"/>
      <c r="Q866" s="214"/>
    </row>
    <row r="867">
      <c r="D867" s="212"/>
      <c r="G867" s="47"/>
      <c r="H867" s="47"/>
      <c r="I867" s="47"/>
      <c r="J867" s="127"/>
      <c r="K867" s="86"/>
      <c r="N867" s="86"/>
      <c r="O867" s="86"/>
      <c r="P867" s="86"/>
      <c r="Q867" s="214"/>
    </row>
    <row r="868">
      <c r="D868" s="212"/>
      <c r="G868" s="47"/>
      <c r="H868" s="47"/>
      <c r="I868" s="47"/>
      <c r="J868" s="127"/>
      <c r="K868" s="86"/>
      <c r="N868" s="86"/>
      <c r="O868" s="86"/>
      <c r="P868" s="86"/>
      <c r="Q868" s="214"/>
    </row>
    <row r="869">
      <c r="D869" s="212"/>
      <c r="G869" s="47"/>
      <c r="H869" s="47"/>
      <c r="I869" s="47"/>
      <c r="J869" s="127"/>
      <c r="K869" s="86"/>
      <c r="N869" s="86"/>
      <c r="O869" s="86"/>
      <c r="P869" s="86"/>
      <c r="Q869" s="214"/>
    </row>
    <row r="870">
      <c r="D870" s="212"/>
      <c r="G870" s="47"/>
      <c r="H870" s="47"/>
      <c r="I870" s="47"/>
      <c r="J870" s="127"/>
      <c r="K870" s="86"/>
      <c r="N870" s="86"/>
      <c r="O870" s="86"/>
      <c r="P870" s="86"/>
      <c r="Q870" s="214"/>
    </row>
    <row r="871">
      <c r="D871" s="212"/>
      <c r="G871" s="47"/>
      <c r="H871" s="47"/>
      <c r="I871" s="47"/>
      <c r="J871" s="127"/>
      <c r="K871" s="86"/>
      <c r="N871" s="86"/>
      <c r="O871" s="86"/>
      <c r="P871" s="86"/>
      <c r="Q871" s="214"/>
    </row>
    <row r="872">
      <c r="D872" s="212"/>
      <c r="G872" s="47"/>
      <c r="H872" s="47"/>
      <c r="I872" s="47"/>
      <c r="J872" s="127"/>
      <c r="K872" s="86"/>
      <c r="N872" s="86"/>
      <c r="O872" s="86"/>
      <c r="P872" s="86"/>
      <c r="Q872" s="214"/>
    </row>
    <row r="873">
      <c r="D873" s="212"/>
      <c r="G873" s="47"/>
      <c r="H873" s="47"/>
      <c r="I873" s="47"/>
      <c r="J873" s="127"/>
      <c r="K873" s="86"/>
      <c r="N873" s="86"/>
      <c r="O873" s="86"/>
      <c r="P873" s="86"/>
      <c r="Q873" s="214"/>
    </row>
    <row r="874">
      <c r="D874" s="212"/>
      <c r="G874" s="47"/>
      <c r="H874" s="47"/>
      <c r="I874" s="47"/>
      <c r="J874" s="127"/>
      <c r="K874" s="86"/>
      <c r="N874" s="86"/>
      <c r="O874" s="86"/>
      <c r="P874" s="86"/>
      <c r="Q874" s="214"/>
    </row>
    <row r="875">
      <c r="D875" s="212"/>
      <c r="G875" s="47"/>
      <c r="H875" s="47"/>
      <c r="I875" s="47"/>
      <c r="J875" s="127"/>
      <c r="K875" s="86"/>
      <c r="N875" s="86"/>
      <c r="O875" s="86"/>
      <c r="P875" s="86"/>
      <c r="Q875" s="214"/>
    </row>
    <row r="876">
      <c r="D876" s="212"/>
      <c r="G876" s="47"/>
      <c r="H876" s="47"/>
      <c r="I876" s="47"/>
      <c r="J876" s="127"/>
      <c r="K876" s="86"/>
      <c r="N876" s="86"/>
      <c r="O876" s="86"/>
      <c r="P876" s="86"/>
      <c r="Q876" s="214"/>
    </row>
    <row r="877">
      <c r="D877" s="212"/>
      <c r="G877" s="47"/>
      <c r="H877" s="47"/>
      <c r="I877" s="47"/>
      <c r="J877" s="127"/>
      <c r="K877" s="86"/>
      <c r="N877" s="86"/>
      <c r="O877" s="86"/>
      <c r="P877" s="86"/>
      <c r="Q877" s="214"/>
    </row>
    <row r="878">
      <c r="D878" s="212"/>
      <c r="G878" s="47"/>
      <c r="H878" s="47"/>
      <c r="I878" s="47"/>
      <c r="J878" s="127"/>
      <c r="K878" s="86"/>
      <c r="N878" s="86"/>
      <c r="O878" s="86"/>
      <c r="P878" s="86"/>
      <c r="Q878" s="214"/>
    </row>
    <row r="879">
      <c r="D879" s="212"/>
      <c r="G879" s="47"/>
      <c r="H879" s="47"/>
      <c r="I879" s="47"/>
      <c r="J879" s="127"/>
      <c r="K879" s="86"/>
      <c r="N879" s="86"/>
      <c r="O879" s="86"/>
      <c r="P879" s="86"/>
      <c r="Q879" s="214"/>
    </row>
    <row r="880">
      <c r="D880" s="212"/>
      <c r="G880" s="47"/>
      <c r="H880" s="47"/>
      <c r="I880" s="47"/>
      <c r="J880" s="127"/>
      <c r="K880" s="86"/>
      <c r="N880" s="86"/>
      <c r="O880" s="86"/>
      <c r="P880" s="86"/>
      <c r="Q880" s="214"/>
    </row>
    <row r="881">
      <c r="D881" s="212"/>
      <c r="G881" s="47"/>
      <c r="H881" s="47"/>
      <c r="I881" s="47"/>
      <c r="J881" s="127"/>
      <c r="K881" s="86"/>
      <c r="N881" s="86"/>
      <c r="O881" s="86"/>
      <c r="P881" s="86"/>
      <c r="Q881" s="214"/>
    </row>
    <row r="882">
      <c r="D882" s="212"/>
      <c r="G882" s="47"/>
      <c r="H882" s="47"/>
      <c r="I882" s="47"/>
      <c r="J882" s="127"/>
      <c r="K882" s="86"/>
      <c r="N882" s="86"/>
      <c r="O882" s="86"/>
      <c r="P882" s="86"/>
      <c r="Q882" s="214"/>
    </row>
    <row r="883">
      <c r="D883" s="212"/>
      <c r="G883" s="47"/>
      <c r="H883" s="47"/>
      <c r="I883" s="47"/>
      <c r="J883" s="127"/>
      <c r="K883" s="86"/>
      <c r="N883" s="86"/>
      <c r="O883" s="86"/>
      <c r="P883" s="86"/>
      <c r="Q883" s="214"/>
    </row>
    <row r="884">
      <c r="D884" s="212"/>
      <c r="G884" s="47"/>
      <c r="H884" s="47"/>
      <c r="I884" s="47"/>
      <c r="J884" s="127"/>
      <c r="K884" s="86"/>
      <c r="N884" s="86"/>
      <c r="O884" s="86"/>
      <c r="P884" s="86"/>
      <c r="Q884" s="214"/>
    </row>
    <row r="885">
      <c r="D885" s="212"/>
      <c r="G885" s="47"/>
      <c r="H885" s="47"/>
      <c r="I885" s="47"/>
      <c r="J885" s="127"/>
      <c r="K885" s="86"/>
      <c r="N885" s="86"/>
      <c r="O885" s="86"/>
      <c r="P885" s="86"/>
      <c r="Q885" s="214"/>
    </row>
    <row r="886">
      <c r="D886" s="212"/>
      <c r="G886" s="47"/>
      <c r="H886" s="47"/>
      <c r="I886" s="47"/>
      <c r="J886" s="127"/>
      <c r="K886" s="86"/>
      <c r="N886" s="86"/>
      <c r="O886" s="86"/>
      <c r="P886" s="86"/>
      <c r="Q886" s="214"/>
    </row>
    <row r="887">
      <c r="D887" s="212"/>
      <c r="G887" s="47"/>
      <c r="H887" s="47"/>
      <c r="I887" s="47"/>
      <c r="J887" s="127"/>
      <c r="K887" s="86"/>
      <c r="N887" s="86"/>
      <c r="O887" s="86"/>
      <c r="P887" s="86"/>
      <c r="Q887" s="214"/>
    </row>
    <row r="888">
      <c r="D888" s="212"/>
      <c r="G888" s="47"/>
      <c r="H888" s="47"/>
      <c r="I888" s="47"/>
      <c r="J888" s="127"/>
      <c r="K888" s="86"/>
      <c r="N888" s="86"/>
      <c r="O888" s="86"/>
      <c r="P888" s="86"/>
      <c r="Q888" s="214"/>
    </row>
    <row r="889">
      <c r="D889" s="212"/>
      <c r="G889" s="47"/>
      <c r="H889" s="47"/>
      <c r="I889" s="47"/>
      <c r="J889" s="127"/>
      <c r="K889" s="86"/>
      <c r="N889" s="86"/>
      <c r="O889" s="86"/>
      <c r="P889" s="86"/>
      <c r="Q889" s="214"/>
    </row>
    <row r="890">
      <c r="D890" s="212"/>
      <c r="G890" s="47"/>
      <c r="H890" s="47"/>
      <c r="I890" s="47"/>
      <c r="J890" s="127"/>
      <c r="K890" s="86"/>
      <c r="N890" s="86"/>
      <c r="O890" s="86"/>
      <c r="P890" s="86"/>
      <c r="Q890" s="214"/>
    </row>
    <row r="891">
      <c r="D891" s="212"/>
      <c r="G891" s="47"/>
      <c r="H891" s="47"/>
      <c r="I891" s="47"/>
      <c r="J891" s="127"/>
      <c r="K891" s="86"/>
      <c r="N891" s="86"/>
      <c r="O891" s="86"/>
      <c r="P891" s="86"/>
      <c r="Q891" s="214"/>
    </row>
    <row r="892">
      <c r="D892" s="212"/>
      <c r="G892" s="47"/>
      <c r="H892" s="47"/>
      <c r="I892" s="47"/>
      <c r="J892" s="127"/>
      <c r="K892" s="86"/>
      <c r="N892" s="86"/>
      <c r="O892" s="86"/>
      <c r="P892" s="86"/>
      <c r="Q892" s="214"/>
    </row>
    <row r="893">
      <c r="D893" s="212"/>
      <c r="G893" s="47"/>
      <c r="H893" s="47"/>
      <c r="I893" s="47"/>
      <c r="J893" s="127"/>
      <c r="K893" s="86"/>
      <c r="N893" s="86"/>
      <c r="O893" s="86"/>
      <c r="P893" s="86"/>
      <c r="Q893" s="214"/>
    </row>
    <row r="894">
      <c r="D894" s="212"/>
      <c r="G894" s="47"/>
      <c r="H894" s="47"/>
      <c r="I894" s="47"/>
      <c r="J894" s="127"/>
      <c r="K894" s="86"/>
      <c r="N894" s="86"/>
      <c r="O894" s="86"/>
      <c r="P894" s="86"/>
      <c r="Q894" s="214"/>
    </row>
    <row r="895">
      <c r="D895" s="212"/>
      <c r="G895" s="47"/>
      <c r="H895" s="47"/>
      <c r="I895" s="47"/>
      <c r="J895" s="127"/>
      <c r="K895" s="86"/>
      <c r="N895" s="86"/>
      <c r="O895" s="86"/>
      <c r="P895" s="86"/>
      <c r="Q895" s="214"/>
    </row>
    <row r="896">
      <c r="D896" s="212"/>
      <c r="G896" s="47"/>
      <c r="H896" s="47"/>
      <c r="I896" s="47"/>
      <c r="J896" s="127"/>
      <c r="K896" s="86"/>
      <c r="N896" s="86"/>
      <c r="O896" s="86"/>
      <c r="P896" s="86"/>
      <c r="Q896" s="214"/>
    </row>
    <row r="897">
      <c r="D897" s="212"/>
      <c r="G897" s="47"/>
      <c r="H897" s="47"/>
      <c r="I897" s="47"/>
      <c r="J897" s="127"/>
      <c r="K897" s="86"/>
      <c r="N897" s="86"/>
      <c r="O897" s="86"/>
      <c r="P897" s="86"/>
      <c r="Q897" s="214"/>
    </row>
    <row r="898">
      <c r="D898" s="212"/>
      <c r="G898" s="47"/>
      <c r="H898" s="47"/>
      <c r="I898" s="47"/>
      <c r="J898" s="127"/>
      <c r="K898" s="86"/>
      <c r="N898" s="86"/>
      <c r="O898" s="86"/>
      <c r="P898" s="86"/>
      <c r="Q898" s="214"/>
    </row>
    <row r="899">
      <c r="D899" s="212"/>
      <c r="G899" s="47"/>
      <c r="H899" s="47"/>
      <c r="I899" s="47"/>
      <c r="J899" s="127"/>
      <c r="K899" s="86"/>
      <c r="N899" s="86"/>
      <c r="O899" s="86"/>
      <c r="P899" s="86"/>
      <c r="Q899" s="214"/>
    </row>
    <row r="900">
      <c r="D900" s="212"/>
      <c r="G900" s="47"/>
      <c r="H900" s="47"/>
      <c r="I900" s="47"/>
      <c r="J900" s="127"/>
      <c r="K900" s="86"/>
      <c r="N900" s="86"/>
      <c r="O900" s="86"/>
      <c r="P900" s="86"/>
      <c r="Q900" s="214"/>
    </row>
    <row r="901">
      <c r="D901" s="212"/>
      <c r="G901" s="47"/>
      <c r="H901" s="47"/>
      <c r="I901" s="47"/>
      <c r="J901" s="127"/>
      <c r="K901" s="86"/>
      <c r="N901" s="86"/>
      <c r="O901" s="86"/>
      <c r="P901" s="86"/>
      <c r="Q901" s="214"/>
    </row>
    <row r="902">
      <c r="D902" s="212"/>
      <c r="G902" s="47"/>
      <c r="H902" s="47"/>
      <c r="I902" s="47"/>
      <c r="J902" s="127"/>
      <c r="K902" s="86"/>
      <c r="N902" s="86"/>
      <c r="O902" s="86"/>
      <c r="P902" s="86"/>
      <c r="Q902" s="214"/>
    </row>
    <row r="903">
      <c r="D903" s="212"/>
      <c r="G903" s="47"/>
      <c r="H903" s="47"/>
      <c r="I903" s="47"/>
      <c r="J903" s="127"/>
      <c r="K903" s="86"/>
      <c r="N903" s="86"/>
      <c r="O903" s="86"/>
      <c r="P903" s="86"/>
      <c r="Q903" s="214"/>
    </row>
    <row r="904">
      <c r="D904" s="212"/>
      <c r="G904" s="47"/>
      <c r="H904" s="47"/>
      <c r="I904" s="47"/>
      <c r="J904" s="127"/>
      <c r="K904" s="86"/>
      <c r="N904" s="86"/>
      <c r="O904" s="86"/>
      <c r="P904" s="86"/>
      <c r="Q904" s="214"/>
    </row>
    <row r="905">
      <c r="D905" s="212"/>
      <c r="G905" s="47"/>
      <c r="H905" s="47"/>
      <c r="I905" s="47"/>
      <c r="J905" s="127"/>
      <c r="K905" s="86"/>
      <c r="N905" s="86"/>
      <c r="O905" s="86"/>
      <c r="P905" s="86"/>
      <c r="Q905" s="214"/>
    </row>
    <row r="906">
      <c r="D906" s="212"/>
      <c r="G906" s="47"/>
      <c r="H906" s="47"/>
      <c r="I906" s="47"/>
      <c r="J906" s="127"/>
      <c r="K906" s="86"/>
      <c r="N906" s="86"/>
      <c r="O906" s="86"/>
      <c r="P906" s="86"/>
      <c r="Q906" s="214"/>
    </row>
    <row r="907">
      <c r="D907" s="212"/>
      <c r="G907" s="47"/>
      <c r="H907" s="47"/>
      <c r="I907" s="47"/>
      <c r="J907" s="127"/>
      <c r="K907" s="86"/>
      <c r="N907" s="86"/>
      <c r="O907" s="86"/>
      <c r="P907" s="86"/>
      <c r="Q907" s="214"/>
    </row>
    <row r="908">
      <c r="D908" s="212"/>
      <c r="G908" s="47"/>
      <c r="H908" s="47"/>
      <c r="I908" s="47"/>
      <c r="J908" s="127"/>
      <c r="K908" s="86"/>
      <c r="N908" s="86"/>
      <c r="O908" s="86"/>
      <c r="P908" s="86"/>
      <c r="Q908" s="214"/>
    </row>
    <row r="909">
      <c r="D909" s="212"/>
      <c r="G909" s="47"/>
      <c r="H909" s="47"/>
      <c r="I909" s="47"/>
      <c r="J909" s="127"/>
      <c r="K909" s="86"/>
      <c r="N909" s="86"/>
      <c r="O909" s="86"/>
      <c r="P909" s="86"/>
      <c r="Q909" s="214"/>
    </row>
    <row r="910">
      <c r="D910" s="212"/>
      <c r="G910" s="47"/>
      <c r="H910" s="47"/>
      <c r="I910" s="47"/>
      <c r="J910" s="127"/>
      <c r="K910" s="86"/>
      <c r="N910" s="86"/>
      <c r="O910" s="86"/>
      <c r="P910" s="86"/>
      <c r="Q910" s="214"/>
    </row>
    <row r="911">
      <c r="D911" s="212"/>
      <c r="G911" s="47"/>
      <c r="H911" s="47"/>
      <c r="I911" s="47"/>
      <c r="J911" s="127"/>
      <c r="K911" s="86"/>
      <c r="N911" s="86"/>
      <c r="O911" s="86"/>
      <c r="P911" s="86"/>
      <c r="Q911" s="214"/>
    </row>
    <row r="912">
      <c r="D912" s="212"/>
      <c r="G912" s="47"/>
      <c r="H912" s="47"/>
      <c r="I912" s="47"/>
      <c r="J912" s="127"/>
      <c r="K912" s="86"/>
      <c r="N912" s="86"/>
      <c r="O912" s="86"/>
      <c r="P912" s="86"/>
      <c r="Q912" s="214"/>
    </row>
    <row r="913">
      <c r="D913" s="212"/>
      <c r="G913" s="47"/>
      <c r="H913" s="47"/>
      <c r="I913" s="47"/>
      <c r="J913" s="127"/>
      <c r="K913" s="86"/>
      <c r="N913" s="86"/>
      <c r="O913" s="86"/>
      <c r="P913" s="86"/>
      <c r="Q913" s="214"/>
    </row>
    <row r="914">
      <c r="D914" s="212"/>
      <c r="G914" s="47"/>
      <c r="H914" s="47"/>
      <c r="I914" s="47"/>
      <c r="J914" s="127"/>
      <c r="K914" s="86"/>
      <c r="N914" s="86"/>
      <c r="O914" s="86"/>
      <c r="P914" s="86"/>
      <c r="Q914" s="214"/>
    </row>
    <row r="915">
      <c r="D915" s="212"/>
      <c r="G915" s="47"/>
      <c r="H915" s="47"/>
      <c r="I915" s="47"/>
      <c r="J915" s="127"/>
      <c r="K915" s="86"/>
      <c r="N915" s="86"/>
      <c r="O915" s="86"/>
      <c r="P915" s="86"/>
      <c r="Q915" s="214"/>
    </row>
    <row r="916">
      <c r="D916" s="212"/>
      <c r="G916" s="47"/>
      <c r="H916" s="47"/>
      <c r="I916" s="47"/>
      <c r="J916" s="127"/>
      <c r="K916" s="86"/>
      <c r="N916" s="86"/>
      <c r="O916" s="86"/>
      <c r="P916" s="86"/>
      <c r="Q916" s="214"/>
    </row>
    <row r="917">
      <c r="D917" s="212"/>
      <c r="G917" s="47"/>
      <c r="H917" s="47"/>
      <c r="I917" s="47"/>
      <c r="J917" s="127"/>
      <c r="K917" s="86"/>
      <c r="N917" s="86"/>
      <c r="O917" s="86"/>
      <c r="P917" s="86"/>
      <c r="Q917" s="214"/>
    </row>
    <row r="918">
      <c r="D918" s="212"/>
      <c r="G918" s="47"/>
      <c r="H918" s="47"/>
      <c r="I918" s="47"/>
      <c r="J918" s="127"/>
      <c r="K918" s="86"/>
      <c r="N918" s="86"/>
      <c r="O918" s="86"/>
      <c r="P918" s="86"/>
      <c r="Q918" s="214"/>
    </row>
    <row r="919">
      <c r="D919" s="212"/>
      <c r="G919" s="47"/>
      <c r="H919" s="47"/>
      <c r="I919" s="47"/>
      <c r="J919" s="127"/>
      <c r="K919" s="86"/>
      <c r="N919" s="86"/>
      <c r="O919" s="86"/>
      <c r="P919" s="86"/>
      <c r="Q919" s="214"/>
    </row>
    <row r="920">
      <c r="D920" s="212"/>
      <c r="G920" s="47"/>
      <c r="H920" s="47"/>
      <c r="I920" s="47"/>
      <c r="J920" s="127"/>
      <c r="K920" s="86"/>
      <c r="N920" s="86"/>
      <c r="O920" s="86"/>
      <c r="P920" s="86"/>
      <c r="Q920" s="214"/>
    </row>
    <row r="921">
      <c r="D921" s="212"/>
      <c r="G921" s="47"/>
      <c r="H921" s="47"/>
      <c r="I921" s="47"/>
      <c r="J921" s="127"/>
      <c r="K921" s="86"/>
      <c r="N921" s="86"/>
      <c r="O921" s="86"/>
      <c r="P921" s="86"/>
      <c r="Q921" s="214"/>
    </row>
    <row r="922">
      <c r="D922" s="212"/>
      <c r="G922" s="47"/>
      <c r="H922" s="47"/>
      <c r="I922" s="47"/>
      <c r="J922" s="127"/>
      <c r="K922" s="86"/>
      <c r="N922" s="86"/>
      <c r="O922" s="86"/>
      <c r="P922" s="86"/>
      <c r="Q922" s="214"/>
    </row>
    <row r="923">
      <c r="D923" s="212"/>
      <c r="G923" s="47"/>
      <c r="H923" s="47"/>
      <c r="I923" s="47"/>
      <c r="J923" s="127"/>
      <c r="K923" s="86"/>
      <c r="N923" s="86"/>
      <c r="O923" s="86"/>
      <c r="P923" s="86"/>
      <c r="Q923" s="214"/>
    </row>
    <row r="924">
      <c r="D924" s="212"/>
      <c r="G924" s="47"/>
      <c r="H924" s="47"/>
      <c r="I924" s="47"/>
      <c r="J924" s="127"/>
      <c r="K924" s="86"/>
      <c r="N924" s="86"/>
      <c r="O924" s="86"/>
      <c r="P924" s="86"/>
      <c r="Q924" s="214"/>
    </row>
    <row r="925">
      <c r="D925" s="212"/>
      <c r="G925" s="47"/>
      <c r="H925" s="47"/>
      <c r="I925" s="47"/>
      <c r="J925" s="127"/>
      <c r="K925" s="86"/>
      <c r="N925" s="86"/>
      <c r="O925" s="86"/>
      <c r="P925" s="86"/>
      <c r="Q925" s="214"/>
    </row>
    <row r="926">
      <c r="D926" s="212"/>
      <c r="G926" s="47"/>
      <c r="H926" s="47"/>
      <c r="I926" s="47"/>
      <c r="J926" s="127"/>
      <c r="K926" s="86"/>
      <c r="N926" s="86"/>
      <c r="O926" s="86"/>
      <c r="P926" s="86"/>
      <c r="Q926" s="214"/>
    </row>
    <row r="927">
      <c r="D927" s="212"/>
      <c r="G927" s="47"/>
      <c r="H927" s="47"/>
      <c r="I927" s="47"/>
      <c r="J927" s="127"/>
      <c r="K927" s="86"/>
      <c r="N927" s="86"/>
      <c r="O927" s="86"/>
      <c r="P927" s="86"/>
      <c r="Q927" s="214"/>
    </row>
    <row r="928">
      <c r="D928" s="212"/>
      <c r="G928" s="47"/>
      <c r="H928" s="47"/>
      <c r="I928" s="47"/>
      <c r="J928" s="127"/>
      <c r="K928" s="86"/>
      <c r="N928" s="86"/>
      <c r="O928" s="86"/>
      <c r="P928" s="86"/>
      <c r="Q928" s="214"/>
    </row>
    <row r="929">
      <c r="D929" s="212"/>
      <c r="G929" s="47"/>
      <c r="H929" s="47"/>
      <c r="I929" s="47"/>
      <c r="J929" s="127"/>
      <c r="K929" s="86"/>
      <c r="N929" s="86"/>
      <c r="O929" s="86"/>
      <c r="P929" s="86"/>
      <c r="Q929" s="214"/>
    </row>
    <row r="930">
      <c r="D930" s="212"/>
      <c r="G930" s="47"/>
      <c r="H930" s="47"/>
      <c r="I930" s="47"/>
      <c r="J930" s="127"/>
      <c r="K930" s="86"/>
      <c r="N930" s="86"/>
      <c r="O930" s="86"/>
      <c r="P930" s="86"/>
      <c r="Q930" s="214"/>
    </row>
    <row r="931">
      <c r="D931" s="212"/>
      <c r="G931" s="47"/>
      <c r="H931" s="47"/>
      <c r="I931" s="47"/>
      <c r="J931" s="127"/>
      <c r="K931" s="86"/>
      <c r="N931" s="86"/>
      <c r="O931" s="86"/>
      <c r="P931" s="86"/>
      <c r="Q931" s="214"/>
    </row>
    <row r="932">
      <c r="D932" s="212"/>
      <c r="G932" s="47"/>
      <c r="H932" s="47"/>
      <c r="I932" s="47"/>
      <c r="J932" s="127"/>
      <c r="K932" s="86"/>
      <c r="N932" s="86"/>
      <c r="O932" s="86"/>
      <c r="P932" s="86"/>
      <c r="Q932" s="214"/>
    </row>
    <row r="933">
      <c r="D933" s="212"/>
      <c r="G933" s="47"/>
      <c r="H933" s="47"/>
      <c r="I933" s="47"/>
      <c r="J933" s="127"/>
      <c r="K933" s="86"/>
      <c r="N933" s="86"/>
      <c r="O933" s="86"/>
      <c r="P933" s="86"/>
      <c r="Q933" s="214"/>
    </row>
    <row r="934">
      <c r="D934" s="212"/>
      <c r="G934" s="47"/>
      <c r="H934" s="47"/>
      <c r="I934" s="47"/>
      <c r="J934" s="127"/>
      <c r="K934" s="86"/>
      <c r="N934" s="86"/>
      <c r="O934" s="86"/>
      <c r="P934" s="86"/>
      <c r="Q934" s="214"/>
    </row>
    <row r="935">
      <c r="D935" s="212"/>
      <c r="G935" s="47"/>
      <c r="H935" s="47"/>
      <c r="I935" s="47"/>
      <c r="J935" s="127"/>
      <c r="K935" s="86"/>
      <c r="N935" s="86"/>
      <c r="O935" s="86"/>
      <c r="P935" s="86"/>
      <c r="Q935" s="214"/>
    </row>
    <row r="936">
      <c r="D936" s="212"/>
      <c r="G936" s="47"/>
      <c r="H936" s="47"/>
      <c r="I936" s="47"/>
      <c r="J936" s="127"/>
      <c r="K936" s="86"/>
      <c r="N936" s="86"/>
      <c r="O936" s="86"/>
      <c r="P936" s="86"/>
      <c r="Q936" s="214"/>
    </row>
    <row r="937">
      <c r="D937" s="212"/>
      <c r="G937" s="47"/>
      <c r="H937" s="47"/>
      <c r="I937" s="47"/>
      <c r="J937" s="127"/>
      <c r="K937" s="86"/>
      <c r="N937" s="86"/>
      <c r="O937" s="86"/>
      <c r="P937" s="86"/>
      <c r="Q937" s="214"/>
    </row>
    <row r="938">
      <c r="D938" s="212"/>
      <c r="G938" s="47"/>
      <c r="H938" s="47"/>
      <c r="I938" s="47"/>
      <c r="J938" s="127"/>
      <c r="K938" s="86"/>
      <c r="N938" s="86"/>
      <c r="O938" s="86"/>
      <c r="P938" s="86"/>
      <c r="Q938" s="214"/>
    </row>
    <row r="939">
      <c r="D939" s="212"/>
      <c r="G939" s="47"/>
      <c r="H939" s="47"/>
      <c r="I939" s="47"/>
      <c r="J939" s="127"/>
      <c r="K939" s="86"/>
      <c r="N939" s="86"/>
      <c r="O939" s="86"/>
      <c r="P939" s="86"/>
      <c r="Q939" s="214"/>
    </row>
    <row r="940">
      <c r="D940" s="212"/>
      <c r="G940" s="47"/>
      <c r="H940" s="47"/>
      <c r="I940" s="47"/>
      <c r="J940" s="127"/>
      <c r="K940" s="86"/>
      <c r="N940" s="86"/>
      <c r="O940" s="86"/>
      <c r="P940" s="86"/>
      <c r="Q940" s="214"/>
    </row>
    <row r="941">
      <c r="D941" s="212"/>
      <c r="G941" s="47"/>
      <c r="H941" s="47"/>
      <c r="I941" s="47"/>
      <c r="J941" s="127"/>
      <c r="K941" s="86"/>
      <c r="N941" s="86"/>
      <c r="O941" s="86"/>
      <c r="P941" s="86"/>
      <c r="Q941" s="214"/>
    </row>
    <row r="942">
      <c r="D942" s="212"/>
      <c r="G942" s="47"/>
      <c r="H942" s="47"/>
      <c r="I942" s="47"/>
      <c r="J942" s="127"/>
      <c r="K942" s="86"/>
      <c r="N942" s="86"/>
      <c r="O942" s="86"/>
      <c r="P942" s="86"/>
      <c r="Q942" s="214"/>
    </row>
    <row r="943">
      <c r="D943" s="212"/>
      <c r="G943" s="47"/>
      <c r="H943" s="47"/>
      <c r="I943" s="47"/>
      <c r="J943" s="127"/>
      <c r="K943" s="86"/>
      <c r="N943" s="86"/>
      <c r="O943" s="86"/>
      <c r="P943" s="86"/>
      <c r="Q943" s="214"/>
    </row>
    <row r="944">
      <c r="D944" s="212"/>
      <c r="G944" s="47"/>
      <c r="H944" s="47"/>
      <c r="I944" s="47"/>
      <c r="J944" s="127"/>
      <c r="K944" s="86"/>
      <c r="N944" s="86"/>
      <c r="O944" s="86"/>
      <c r="P944" s="86"/>
      <c r="Q944" s="214"/>
    </row>
    <row r="945">
      <c r="D945" s="212"/>
      <c r="G945" s="47"/>
      <c r="H945" s="47"/>
      <c r="I945" s="47"/>
      <c r="J945" s="127"/>
      <c r="K945" s="86"/>
      <c r="N945" s="86"/>
      <c r="O945" s="86"/>
      <c r="P945" s="86"/>
      <c r="Q945" s="214"/>
    </row>
    <row r="946">
      <c r="D946" s="212"/>
      <c r="G946" s="47"/>
      <c r="H946" s="47"/>
      <c r="I946" s="47"/>
      <c r="J946" s="127"/>
      <c r="K946" s="86"/>
      <c r="N946" s="86"/>
      <c r="O946" s="86"/>
      <c r="P946" s="86"/>
      <c r="Q946" s="214"/>
    </row>
    <row r="947">
      <c r="D947" s="212"/>
      <c r="G947" s="47"/>
      <c r="H947" s="47"/>
      <c r="I947" s="47"/>
      <c r="J947" s="127"/>
      <c r="K947" s="86"/>
      <c r="N947" s="86"/>
      <c r="O947" s="86"/>
      <c r="P947" s="86"/>
      <c r="Q947" s="214"/>
    </row>
    <row r="948">
      <c r="D948" s="212"/>
      <c r="G948" s="47"/>
      <c r="H948" s="47"/>
      <c r="I948" s="47"/>
      <c r="J948" s="127"/>
      <c r="K948" s="86"/>
      <c r="N948" s="86"/>
      <c r="O948" s="86"/>
      <c r="P948" s="86"/>
      <c r="Q948" s="214"/>
    </row>
    <row r="949">
      <c r="D949" s="212"/>
      <c r="G949" s="47"/>
      <c r="H949" s="47"/>
      <c r="I949" s="47"/>
      <c r="J949" s="127"/>
      <c r="K949" s="86"/>
      <c r="N949" s="86"/>
      <c r="O949" s="86"/>
      <c r="P949" s="86"/>
      <c r="Q949" s="214"/>
    </row>
    <row r="950">
      <c r="D950" s="212"/>
      <c r="G950" s="47"/>
      <c r="H950" s="47"/>
      <c r="I950" s="47"/>
      <c r="J950" s="127"/>
      <c r="K950" s="86"/>
      <c r="N950" s="86"/>
      <c r="O950" s="86"/>
      <c r="P950" s="86"/>
      <c r="Q950" s="214"/>
    </row>
    <row r="951">
      <c r="D951" s="212"/>
      <c r="G951" s="47"/>
      <c r="H951" s="47"/>
      <c r="I951" s="47"/>
      <c r="J951" s="127"/>
      <c r="K951" s="86"/>
      <c r="N951" s="86"/>
      <c r="O951" s="86"/>
      <c r="P951" s="86"/>
      <c r="Q951" s="214"/>
    </row>
    <row r="952">
      <c r="D952" s="212"/>
      <c r="G952" s="47"/>
      <c r="H952" s="47"/>
      <c r="I952" s="47"/>
      <c r="J952" s="127"/>
      <c r="K952" s="86"/>
      <c r="N952" s="86"/>
      <c r="O952" s="86"/>
      <c r="P952" s="86"/>
      <c r="Q952" s="214"/>
    </row>
    <row r="953">
      <c r="D953" s="212"/>
      <c r="G953" s="47"/>
      <c r="H953" s="47"/>
      <c r="I953" s="47"/>
      <c r="J953" s="127"/>
      <c r="K953" s="86"/>
      <c r="N953" s="86"/>
      <c r="O953" s="86"/>
      <c r="P953" s="86"/>
      <c r="Q953" s="214"/>
    </row>
    <row r="954">
      <c r="D954" s="212"/>
      <c r="G954" s="47"/>
      <c r="H954" s="47"/>
      <c r="I954" s="47"/>
      <c r="J954" s="127"/>
      <c r="K954" s="86"/>
      <c r="N954" s="86"/>
      <c r="O954" s="86"/>
      <c r="P954" s="86"/>
      <c r="Q954" s="214"/>
    </row>
    <row r="955">
      <c r="D955" s="212"/>
      <c r="G955" s="47"/>
      <c r="H955" s="47"/>
      <c r="I955" s="47"/>
      <c r="J955" s="127"/>
      <c r="K955" s="86"/>
      <c r="N955" s="86"/>
      <c r="O955" s="86"/>
      <c r="P955" s="86"/>
      <c r="Q955" s="214"/>
    </row>
    <row r="956">
      <c r="D956" s="212"/>
      <c r="G956" s="47"/>
      <c r="H956" s="47"/>
      <c r="I956" s="47"/>
      <c r="J956" s="127"/>
      <c r="K956" s="86"/>
      <c r="N956" s="86"/>
      <c r="O956" s="86"/>
      <c r="P956" s="86"/>
      <c r="Q956" s="214"/>
    </row>
    <row r="957">
      <c r="D957" s="212"/>
      <c r="G957" s="47"/>
      <c r="H957" s="47"/>
      <c r="I957" s="47"/>
      <c r="J957" s="127"/>
      <c r="K957" s="86"/>
      <c r="N957" s="86"/>
      <c r="O957" s="86"/>
      <c r="P957" s="86"/>
      <c r="Q957" s="214"/>
    </row>
    <row r="958">
      <c r="D958" s="212"/>
      <c r="G958" s="47"/>
      <c r="H958" s="47"/>
      <c r="I958" s="47"/>
      <c r="J958" s="127"/>
      <c r="K958" s="86"/>
      <c r="N958" s="86"/>
      <c r="O958" s="86"/>
      <c r="P958" s="86"/>
      <c r="Q958" s="214"/>
    </row>
    <row r="959">
      <c r="D959" s="212"/>
      <c r="G959" s="47"/>
      <c r="H959" s="47"/>
      <c r="I959" s="47"/>
      <c r="J959" s="127"/>
      <c r="K959" s="86"/>
      <c r="N959" s="86"/>
      <c r="O959" s="86"/>
      <c r="P959" s="86"/>
      <c r="Q959" s="214"/>
    </row>
    <row r="960">
      <c r="D960" s="212"/>
      <c r="G960" s="47"/>
      <c r="H960" s="47"/>
      <c r="I960" s="47"/>
      <c r="J960" s="127"/>
      <c r="K960" s="86"/>
      <c r="N960" s="86"/>
      <c r="O960" s="86"/>
      <c r="P960" s="86"/>
      <c r="Q960" s="214"/>
    </row>
    <row r="961">
      <c r="D961" s="212"/>
      <c r="G961" s="47"/>
      <c r="H961" s="47"/>
      <c r="I961" s="47"/>
      <c r="J961" s="127"/>
      <c r="K961" s="86"/>
      <c r="N961" s="86"/>
      <c r="O961" s="86"/>
      <c r="P961" s="86"/>
      <c r="Q961" s="214"/>
    </row>
    <row r="962">
      <c r="D962" s="212"/>
      <c r="G962" s="47"/>
      <c r="H962" s="47"/>
      <c r="I962" s="47"/>
      <c r="J962" s="127"/>
      <c r="K962" s="86"/>
      <c r="N962" s="86"/>
      <c r="O962" s="86"/>
      <c r="P962" s="86"/>
      <c r="Q962" s="214"/>
    </row>
    <row r="963">
      <c r="D963" s="212"/>
      <c r="G963" s="47"/>
      <c r="H963" s="47"/>
      <c r="I963" s="47"/>
      <c r="J963" s="127"/>
      <c r="K963" s="86"/>
      <c r="N963" s="86"/>
      <c r="O963" s="86"/>
      <c r="P963" s="86"/>
      <c r="Q963" s="214"/>
    </row>
    <row r="964">
      <c r="D964" s="212"/>
      <c r="G964" s="47"/>
      <c r="H964" s="47"/>
      <c r="I964" s="47"/>
      <c r="J964" s="127"/>
      <c r="K964" s="86"/>
      <c r="N964" s="86"/>
      <c r="O964" s="86"/>
      <c r="P964" s="86"/>
      <c r="Q964" s="214"/>
    </row>
    <row r="965">
      <c r="D965" s="212"/>
      <c r="G965" s="47"/>
      <c r="H965" s="47"/>
      <c r="I965" s="47"/>
      <c r="J965" s="127"/>
      <c r="K965" s="86"/>
      <c r="N965" s="86"/>
      <c r="O965" s="86"/>
      <c r="P965" s="86"/>
      <c r="Q965" s="214"/>
    </row>
    <row r="966">
      <c r="D966" s="212"/>
      <c r="G966" s="47"/>
      <c r="H966" s="47"/>
      <c r="I966" s="47"/>
      <c r="J966" s="127"/>
      <c r="K966" s="86"/>
      <c r="N966" s="86"/>
      <c r="O966" s="86"/>
      <c r="P966" s="86"/>
      <c r="Q966" s="214"/>
    </row>
    <row r="967">
      <c r="D967" s="212"/>
      <c r="G967" s="47"/>
      <c r="H967" s="47"/>
      <c r="I967" s="47"/>
      <c r="J967" s="127"/>
      <c r="K967" s="86"/>
      <c r="N967" s="86"/>
      <c r="O967" s="86"/>
      <c r="P967" s="86"/>
      <c r="Q967" s="214"/>
    </row>
    <row r="968">
      <c r="D968" s="212"/>
      <c r="G968" s="47"/>
      <c r="H968" s="47"/>
      <c r="I968" s="47"/>
      <c r="J968" s="127"/>
      <c r="K968" s="86"/>
      <c r="N968" s="86"/>
      <c r="O968" s="86"/>
      <c r="P968" s="86"/>
      <c r="Q968" s="214"/>
    </row>
    <row r="969">
      <c r="D969" s="212"/>
      <c r="G969" s="47"/>
      <c r="H969" s="47"/>
      <c r="I969" s="47"/>
      <c r="J969" s="127"/>
      <c r="K969" s="86"/>
      <c r="N969" s="86"/>
      <c r="O969" s="86"/>
      <c r="P969" s="86"/>
      <c r="Q969" s="214"/>
    </row>
    <row r="970">
      <c r="D970" s="212"/>
      <c r="G970" s="47"/>
      <c r="H970" s="47"/>
      <c r="I970" s="47"/>
      <c r="J970" s="127"/>
      <c r="K970" s="86"/>
      <c r="N970" s="86"/>
      <c r="O970" s="86"/>
      <c r="P970" s="86"/>
      <c r="Q970" s="214"/>
    </row>
    <row r="971">
      <c r="D971" s="212"/>
      <c r="G971" s="47"/>
      <c r="H971" s="47"/>
      <c r="I971" s="47"/>
      <c r="J971" s="127"/>
      <c r="K971" s="86"/>
      <c r="N971" s="86"/>
      <c r="O971" s="86"/>
      <c r="P971" s="86"/>
      <c r="Q971" s="214"/>
    </row>
    <row r="972">
      <c r="D972" s="212"/>
      <c r="G972" s="47"/>
      <c r="H972" s="47"/>
      <c r="I972" s="47"/>
      <c r="J972" s="127"/>
      <c r="K972" s="86"/>
      <c r="N972" s="86"/>
      <c r="O972" s="86"/>
      <c r="P972" s="86"/>
      <c r="Q972" s="214"/>
    </row>
    <row r="973">
      <c r="D973" s="212"/>
      <c r="G973" s="47"/>
      <c r="H973" s="47"/>
      <c r="I973" s="47"/>
      <c r="J973" s="127"/>
      <c r="K973" s="86"/>
      <c r="N973" s="86"/>
      <c r="O973" s="86"/>
      <c r="P973" s="86"/>
      <c r="Q973" s="214"/>
    </row>
    <row r="974">
      <c r="D974" s="212"/>
      <c r="G974" s="47"/>
      <c r="H974" s="47"/>
      <c r="I974" s="47"/>
      <c r="J974" s="127"/>
      <c r="K974" s="86"/>
      <c r="N974" s="86"/>
      <c r="O974" s="86"/>
      <c r="P974" s="86"/>
      <c r="Q974" s="214"/>
    </row>
    <row r="975">
      <c r="D975" s="212"/>
      <c r="G975" s="47"/>
      <c r="H975" s="47"/>
      <c r="I975" s="47"/>
      <c r="J975" s="127"/>
      <c r="K975" s="86"/>
      <c r="N975" s="86"/>
      <c r="O975" s="86"/>
      <c r="P975" s="86"/>
      <c r="Q975" s="214"/>
    </row>
    <row r="976">
      <c r="D976" s="212"/>
      <c r="G976" s="47"/>
      <c r="H976" s="47"/>
      <c r="I976" s="47"/>
      <c r="J976" s="127"/>
      <c r="K976" s="86"/>
      <c r="N976" s="86"/>
      <c r="O976" s="86"/>
      <c r="P976" s="86"/>
      <c r="Q976" s="214"/>
    </row>
    <row r="977">
      <c r="D977" s="212"/>
      <c r="G977" s="47"/>
      <c r="H977" s="47"/>
      <c r="I977" s="47"/>
      <c r="J977" s="127"/>
      <c r="K977" s="86"/>
      <c r="N977" s="86"/>
      <c r="O977" s="86"/>
      <c r="P977" s="86"/>
      <c r="Q977" s="214"/>
    </row>
    <row r="978">
      <c r="D978" s="212"/>
      <c r="G978" s="47"/>
      <c r="H978" s="47"/>
      <c r="I978" s="47"/>
      <c r="J978" s="127"/>
      <c r="K978" s="86"/>
      <c r="N978" s="86"/>
      <c r="O978" s="86"/>
      <c r="P978" s="86"/>
      <c r="Q978" s="214"/>
    </row>
    <row r="979">
      <c r="D979" s="212"/>
      <c r="G979" s="47"/>
      <c r="H979" s="47"/>
      <c r="I979" s="47"/>
      <c r="J979" s="127"/>
      <c r="K979" s="86"/>
      <c r="N979" s="86"/>
      <c r="O979" s="86"/>
      <c r="P979" s="86"/>
      <c r="Q979" s="214"/>
    </row>
    <row r="980">
      <c r="D980" s="212"/>
      <c r="G980" s="47"/>
      <c r="H980" s="47"/>
      <c r="I980" s="47"/>
      <c r="J980" s="127"/>
      <c r="K980" s="86"/>
      <c r="N980" s="86"/>
      <c r="O980" s="86"/>
      <c r="P980" s="86"/>
      <c r="Q980" s="214"/>
    </row>
    <row r="981">
      <c r="D981" s="212"/>
      <c r="G981" s="47"/>
      <c r="H981" s="47"/>
      <c r="I981" s="47"/>
      <c r="J981" s="127"/>
      <c r="K981" s="86"/>
      <c r="N981" s="86"/>
      <c r="O981" s="86"/>
      <c r="P981" s="86"/>
      <c r="Q981" s="214"/>
    </row>
    <row r="982">
      <c r="D982" s="212"/>
      <c r="G982" s="47"/>
      <c r="H982" s="47"/>
      <c r="I982" s="47"/>
      <c r="J982" s="127"/>
      <c r="K982" s="86"/>
      <c r="N982" s="86"/>
      <c r="O982" s="86"/>
      <c r="P982" s="86"/>
      <c r="Q982" s="214"/>
    </row>
    <row r="983">
      <c r="D983" s="212"/>
      <c r="G983" s="47"/>
      <c r="H983" s="47"/>
      <c r="I983" s="47"/>
      <c r="J983" s="127"/>
      <c r="K983" s="86"/>
      <c r="N983" s="86"/>
      <c r="O983" s="86"/>
      <c r="P983" s="86"/>
      <c r="Q983" s="214"/>
    </row>
    <row r="984">
      <c r="D984" s="212"/>
      <c r="G984" s="47"/>
      <c r="H984" s="47"/>
      <c r="I984" s="47"/>
      <c r="J984" s="127"/>
      <c r="K984" s="86"/>
      <c r="N984" s="86"/>
      <c r="O984" s="86"/>
      <c r="P984" s="86"/>
      <c r="Q984" s="214"/>
    </row>
    <row r="985">
      <c r="D985" s="212"/>
      <c r="G985" s="47"/>
      <c r="H985" s="47"/>
      <c r="I985" s="47"/>
      <c r="J985" s="127"/>
      <c r="K985" s="86"/>
      <c r="N985" s="86"/>
      <c r="O985" s="86"/>
      <c r="P985" s="86"/>
      <c r="Q985" s="214"/>
    </row>
    <row r="986">
      <c r="D986" s="212"/>
      <c r="G986" s="47"/>
      <c r="H986" s="47"/>
      <c r="I986" s="47"/>
      <c r="J986" s="127"/>
      <c r="K986" s="86"/>
      <c r="N986" s="86"/>
      <c r="O986" s="86"/>
      <c r="P986" s="86"/>
      <c r="Q986" s="214"/>
    </row>
    <row r="987">
      <c r="D987" s="212"/>
      <c r="G987" s="47"/>
      <c r="H987" s="47"/>
      <c r="I987" s="47"/>
      <c r="J987" s="127"/>
      <c r="K987" s="86"/>
      <c r="N987" s="86"/>
      <c r="O987" s="86"/>
      <c r="P987" s="86"/>
      <c r="Q987" s="214"/>
    </row>
    <row r="988">
      <c r="D988" s="212"/>
      <c r="G988" s="47"/>
      <c r="H988" s="47"/>
      <c r="I988" s="47"/>
      <c r="J988" s="127"/>
      <c r="K988" s="86"/>
      <c r="N988" s="86"/>
      <c r="O988" s="86"/>
      <c r="P988" s="86"/>
      <c r="Q988" s="214"/>
    </row>
    <row r="989">
      <c r="D989" s="212"/>
      <c r="G989" s="47"/>
      <c r="H989" s="47"/>
      <c r="I989" s="47"/>
      <c r="J989" s="127"/>
      <c r="K989" s="86"/>
      <c r="N989" s="86"/>
      <c r="O989" s="86"/>
      <c r="P989" s="86"/>
      <c r="Q989" s="214"/>
    </row>
    <row r="990">
      <c r="D990" s="212"/>
      <c r="G990" s="47"/>
      <c r="H990" s="47"/>
      <c r="I990" s="47"/>
      <c r="J990" s="127"/>
      <c r="K990" s="86"/>
      <c r="N990" s="86"/>
      <c r="O990" s="86"/>
      <c r="P990" s="86"/>
      <c r="Q990" s="214"/>
    </row>
    <row r="991">
      <c r="D991" s="212"/>
      <c r="G991" s="47"/>
      <c r="H991" s="47"/>
      <c r="I991" s="47"/>
      <c r="J991" s="127"/>
      <c r="K991" s="86"/>
      <c r="N991" s="86"/>
      <c r="O991" s="86"/>
      <c r="P991" s="86"/>
      <c r="Q991" s="214"/>
    </row>
    <row r="992">
      <c r="D992" s="212"/>
      <c r="G992" s="47"/>
      <c r="H992" s="47"/>
      <c r="I992" s="47"/>
      <c r="J992" s="127"/>
      <c r="K992" s="86"/>
      <c r="N992" s="86"/>
      <c r="O992" s="86"/>
      <c r="P992" s="86"/>
      <c r="Q992" s="214"/>
    </row>
    <row r="993">
      <c r="D993" s="212"/>
      <c r="G993" s="47"/>
      <c r="H993" s="47"/>
      <c r="I993" s="47"/>
      <c r="J993" s="127"/>
      <c r="K993" s="86"/>
      <c r="N993" s="86"/>
      <c r="O993" s="86"/>
      <c r="P993" s="86"/>
      <c r="Q993" s="214"/>
    </row>
    <row r="994">
      <c r="D994" s="212"/>
      <c r="G994" s="47"/>
      <c r="H994" s="47"/>
      <c r="I994" s="47"/>
      <c r="J994" s="127"/>
      <c r="K994" s="86"/>
      <c r="N994" s="86"/>
      <c r="O994" s="86"/>
      <c r="P994" s="86"/>
      <c r="Q994" s="214"/>
    </row>
    <row r="995">
      <c r="D995" s="212"/>
      <c r="G995" s="47"/>
      <c r="H995" s="47"/>
      <c r="I995" s="47"/>
      <c r="J995" s="127"/>
      <c r="K995" s="86"/>
      <c r="N995" s="86"/>
      <c r="O995" s="86"/>
      <c r="P995" s="86"/>
      <c r="Q995" s="214"/>
    </row>
    <row r="996">
      <c r="D996" s="212"/>
      <c r="G996" s="47"/>
      <c r="H996" s="47"/>
      <c r="I996" s="47"/>
      <c r="J996" s="127"/>
      <c r="K996" s="86"/>
      <c r="N996" s="86"/>
      <c r="O996" s="86"/>
      <c r="P996" s="86"/>
      <c r="Q996" s="214"/>
    </row>
    <row r="997">
      <c r="D997" s="212"/>
      <c r="G997" s="47"/>
      <c r="H997" s="47"/>
      <c r="I997" s="47"/>
      <c r="J997" s="127"/>
      <c r="K997" s="86"/>
      <c r="N997" s="86"/>
      <c r="O997" s="86"/>
      <c r="P997" s="86"/>
      <c r="Q997" s="214"/>
    </row>
    <row r="998">
      <c r="D998" s="212"/>
      <c r="G998" s="47"/>
      <c r="H998" s="47"/>
      <c r="I998" s="47"/>
      <c r="J998" s="127"/>
      <c r="K998" s="86"/>
      <c r="N998" s="86"/>
      <c r="O998" s="86"/>
      <c r="P998" s="86"/>
      <c r="Q998" s="214"/>
    </row>
    <row r="999">
      <c r="D999" s="212"/>
      <c r="G999" s="47"/>
      <c r="H999" s="47"/>
      <c r="I999" s="47"/>
      <c r="J999" s="127"/>
      <c r="K999" s="86"/>
      <c r="N999" s="86"/>
      <c r="O999" s="86"/>
      <c r="P999" s="86"/>
      <c r="Q999" s="214"/>
    </row>
    <row r="1000">
      <c r="D1000" s="212"/>
      <c r="G1000" s="47"/>
      <c r="H1000" s="47"/>
      <c r="I1000" s="47"/>
      <c r="J1000" s="127"/>
      <c r="K1000" s="86"/>
      <c r="N1000" s="86"/>
      <c r="O1000" s="86"/>
      <c r="P1000" s="86"/>
      <c r="Q1000" s="214"/>
    </row>
    <row r="1001">
      <c r="D1001" s="212"/>
      <c r="G1001" s="47"/>
      <c r="H1001" s="47"/>
      <c r="I1001" s="47"/>
      <c r="J1001" s="127"/>
      <c r="K1001" s="86"/>
      <c r="N1001" s="86"/>
      <c r="O1001" s="86"/>
      <c r="P1001" s="86"/>
      <c r="Q1001" s="214"/>
    </row>
    <row r="1002">
      <c r="D1002" s="212"/>
      <c r="G1002" s="47"/>
      <c r="H1002" s="47"/>
      <c r="I1002" s="47"/>
      <c r="J1002" s="127"/>
      <c r="K1002" s="86"/>
      <c r="N1002" s="86"/>
      <c r="O1002" s="86"/>
      <c r="P1002" s="86"/>
      <c r="Q1002" s="214"/>
    </row>
  </sheetData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75"/>
  <cols>
    <col customWidth="1" min="1" max="1" width="14.0"/>
    <col customWidth="1" min="3" max="3" width="9.14"/>
    <col customWidth="1" min="4" max="4" width="25.0"/>
    <col customWidth="1" min="5" max="6" width="21.29"/>
    <col customWidth="1" min="7" max="8" width="15.0"/>
    <col customWidth="1" min="9" max="9" width="17.14"/>
    <col customWidth="1" min="10" max="10" width="13.57"/>
    <col customWidth="1" min="11" max="11" width="17.29"/>
    <col customWidth="1" min="12" max="12" width="18.29"/>
    <col customWidth="1" min="13" max="14" width="16.14"/>
    <col customWidth="1" min="15" max="15" width="15.71"/>
    <col customWidth="1" min="17" max="17" width="16.43"/>
    <col customWidth="1" min="18" max="18" width="18.57"/>
    <col customWidth="1" min="19" max="19" width="20.43"/>
    <col customWidth="1" min="20" max="20" width="17.57"/>
    <col customWidth="1" min="21" max="21" width="18.0"/>
  </cols>
  <sheetData>
    <row r="1">
      <c r="A1" s="121" t="s">
        <v>180</v>
      </c>
      <c r="B1" s="121" t="s">
        <v>528</v>
      </c>
      <c r="C1" s="121" t="s">
        <v>604</v>
      </c>
      <c r="D1" s="123" t="s">
        <v>628</v>
      </c>
      <c r="E1" s="123" t="s">
        <v>629</v>
      </c>
      <c r="F1" s="123" t="s">
        <v>630</v>
      </c>
      <c r="G1" s="121" t="s">
        <v>631</v>
      </c>
      <c r="H1" s="121" t="s">
        <v>632</v>
      </c>
      <c r="I1" s="215" t="s">
        <v>618</v>
      </c>
      <c r="J1" s="207" t="s">
        <v>619</v>
      </c>
      <c r="K1" s="207" t="s">
        <v>620</v>
      </c>
      <c r="L1" s="207" t="s">
        <v>621</v>
      </c>
      <c r="M1" s="207" t="s">
        <v>622</v>
      </c>
      <c r="N1" s="124" t="s">
        <v>623</v>
      </c>
      <c r="O1" s="173" t="s">
        <v>624</v>
      </c>
      <c r="P1" s="215" t="s">
        <v>625</v>
      </c>
      <c r="Q1" s="155" t="s">
        <v>608</v>
      </c>
      <c r="R1" s="155" t="s">
        <v>609</v>
      </c>
      <c r="S1" s="155" t="s">
        <v>610</v>
      </c>
      <c r="T1" s="155" t="s">
        <v>611</v>
      </c>
      <c r="U1" s="156" t="s">
        <v>612</v>
      </c>
      <c r="V1" s="156" t="s">
        <v>613</v>
      </c>
      <c r="W1" s="156" t="s">
        <v>614</v>
      </c>
      <c r="X1" s="156" t="s">
        <v>615</v>
      </c>
      <c r="Y1" s="156" t="s">
        <v>616</v>
      </c>
      <c r="Z1" s="178" t="s">
        <v>626</v>
      </c>
    </row>
    <row r="2">
      <c r="A2" s="158" t="s">
        <v>535</v>
      </c>
      <c r="B2" s="157" t="s">
        <v>173</v>
      </c>
      <c r="C2" s="216"/>
      <c r="D2" s="159"/>
      <c r="E2" s="159">
        <f t="shared" ref="E2:F2" si="1">SUM(E3:E52)</f>
        <v>1412553</v>
      </c>
      <c r="F2" s="159">
        <f t="shared" si="1"/>
        <v>1444391</v>
      </c>
      <c r="G2" s="216"/>
      <c r="H2" s="216">
        <f>SUM(H3:H52)</f>
        <v>3113</v>
      </c>
      <c r="I2" s="159">
        <f>ROUND(SUM(I3:I52,0),0)</f>
        <v>128104041</v>
      </c>
      <c r="J2" s="209">
        <f>ROUND(SUM(J3:J52),4)</f>
        <v>0.1418</v>
      </c>
      <c r="K2" s="210">
        <f t="shared" ref="K2:N2" si="2">ROUND(SUM(K3:K52),2)</f>
        <v>10.18</v>
      </c>
      <c r="L2" s="210">
        <f t="shared" si="2"/>
        <v>6.07</v>
      </c>
      <c r="M2" s="210">
        <f t="shared" si="2"/>
        <v>1.3</v>
      </c>
      <c r="N2" s="211">
        <f t="shared" si="2"/>
        <v>55.54</v>
      </c>
      <c r="O2" s="160">
        <f>SUM(K2:N2)</f>
        <v>73.09</v>
      </c>
      <c r="P2" s="159">
        <f>ROUND(SUM(P3:P52),0)</f>
        <v>337360937</v>
      </c>
      <c r="Q2" s="161">
        <f>ROUND(SUM(Q3:Q52),4)</f>
        <v>0.3744</v>
      </c>
      <c r="R2" s="160">
        <f t="shared" ref="R2:Y2" si="3">ROUND(SUM(R3:R52),2)</f>
        <v>26.82</v>
      </c>
      <c r="S2" s="160">
        <f t="shared" si="3"/>
        <v>15.98</v>
      </c>
      <c r="T2" s="160">
        <f t="shared" si="3"/>
        <v>3.42</v>
      </c>
      <c r="U2" s="160">
        <f t="shared" si="3"/>
        <v>146.33</v>
      </c>
      <c r="V2" s="160">
        <f t="shared" si="3"/>
        <v>192.57</v>
      </c>
      <c r="W2" s="160">
        <f t="shared" si="3"/>
        <v>159.78</v>
      </c>
      <c r="X2" s="160">
        <f t="shared" si="3"/>
        <v>178.02</v>
      </c>
      <c r="Y2" s="160">
        <f t="shared" si="3"/>
        <v>156.71</v>
      </c>
      <c r="Z2" s="33">
        <f t="shared" ref="Z2:Z103" si="4">IF(P2=0,0,V2/P2)</f>
        <v>0.0000005708129747</v>
      </c>
    </row>
    <row r="3">
      <c r="A3" s="26" t="s">
        <v>198</v>
      </c>
      <c r="B3" s="72" t="s">
        <v>173</v>
      </c>
      <c r="C3" s="26" t="s">
        <v>548</v>
      </c>
      <c r="D3" s="85">
        <f>SUMIFS(og_stats!H$2:H$463,og_stats!A$2:A$463,A3,og_stats!C$2:C$463,"tot_acres")</f>
        <v>30867</v>
      </c>
      <c r="E3" s="85">
        <f>SUMIFS(og_stats!I$2:I$463,og_stats!A$2:A$463,A3,og_stats!C$2:C$463,"new_acres")</f>
        <v>1</v>
      </c>
      <c r="F3" s="77">
        <f t="shared" ref="F3:F52" si="5">IF(D3&gt;0,IF(D3&lt;4000,100,IF(E3&gt;2560,E3, 2560)),0)</f>
        <v>2560</v>
      </c>
      <c r="G3" s="33" t="b">
        <f t="shared" ref="G3:G52" si="6">IF(OR(F3=2560,F3=100),true, false)</f>
        <v>1</v>
      </c>
      <c r="H3" s="33">
        <f>IF(G3=true,1,SUMIFS(og_stats!I$2:I$463,og_stats!A$2:A$463,A3,og_stats!C$2:C$463,"new_lease_wells"))</f>
        <v>1</v>
      </c>
      <c r="I3" s="85">
        <f>ROUND(H3*SUMIF(dec!$A$2:$A$51,A3,dec!$D$2:$D$51),0)</f>
        <v>56273</v>
      </c>
      <c r="J3" s="47">
        <f>ROUND(I3*efs!$F$19*efs!$F$75/1000/1000/1000000,4)</f>
        <v>0.0001</v>
      </c>
      <c r="K3" s="47">
        <f>ROUND($I3*efs!$F$19*efs!$F$82/1000/1000/1000000,4)</f>
        <v>0.0045</v>
      </c>
      <c r="L3" s="47">
        <f>ROUND($I3*efs!$F$19*efs!$F$83/1000/1000/1000000,4)</f>
        <v>0.0027</v>
      </c>
      <c r="M3" s="47">
        <f>ROUND($I3*efs!$F$19*efs!$F$84/1000/1000/1000000,4)</f>
        <v>0.0006</v>
      </c>
      <c r="N3" s="127">
        <f>ROUND(I3*42*efs!$H$57/1000/1000000,2)</f>
        <v>0.02</v>
      </c>
      <c r="O3" s="86">
        <f t="shared" ref="O3:O52" si="7">ROUND(SUM(K3:N3),2)</f>
        <v>0.03</v>
      </c>
      <c r="P3" s="85">
        <f>ROUND(H3*SUMIF(dec!$A$2:$A$51,A3,dec!$L$2:$L$51),0)</f>
        <v>350420</v>
      </c>
      <c r="Q3" s="47">
        <f>ROUND(P3*efs!$F$19*efs!$F$75/1000/1000/1000000,4)</f>
        <v>0.0004</v>
      </c>
      <c r="R3" s="47">
        <f>ROUND($P3*efs!$F$19*efs!$F$82/1000/1000/1000000,4)</f>
        <v>0.0279</v>
      </c>
      <c r="S3" s="47">
        <f>ROUND($P3*efs!$F$19*efs!$F$83/1000/1000/1000000,4)</f>
        <v>0.0166</v>
      </c>
      <c r="T3" s="47">
        <f>ROUND($P3*efs!$F$19*efs!$F$84/1000/1000/1000000,4)</f>
        <v>0.0036</v>
      </c>
      <c r="U3" s="127">
        <f>ROUND(P3*42*efs!$H$57/1000/1000000,2)</f>
        <v>0.15</v>
      </c>
      <c r="V3" s="47">
        <f t="shared" ref="V3:V52" si="8">ROUND(SUM(R3:U3),2)</f>
        <v>0.2</v>
      </c>
      <c r="W3" s="127">
        <f>ROUND(Q3*efs!$E$32+U3,2)</f>
        <v>0.16</v>
      </c>
      <c r="X3" s="86">
        <f>ROUND(P3*42*efs!$F$57/1000/1000000+Q3*efs!$C$32,2)</f>
        <v>0.19</v>
      </c>
      <c r="Y3" s="86">
        <f>ROUND(P3*42*efs!$G$57/1000/1000000+Q3*efs!$D$32,2)</f>
        <v>0.16</v>
      </c>
      <c r="Z3" s="33">
        <f t="shared" si="4"/>
        <v>0.000000570743679</v>
      </c>
    </row>
    <row r="4">
      <c r="A4" s="26" t="s">
        <v>234</v>
      </c>
      <c r="B4" s="72" t="s">
        <v>173</v>
      </c>
      <c r="C4" s="26" t="s">
        <v>234</v>
      </c>
      <c r="D4" s="85">
        <f>SUMIFS(og_stats!H$2:H$463,og_stats!A$2:A$463,A4,og_stats!C$2:C$463,"tot_acres")</f>
        <v>2631070</v>
      </c>
      <c r="E4" s="85">
        <f>SUMIFS(og_stats!I$2:I$463,og_stats!A$2:A$463,A4,og_stats!C$2:C$463,"new_acres")</f>
        <v>356021</v>
      </c>
      <c r="F4" s="77">
        <f t="shared" si="5"/>
        <v>356021</v>
      </c>
      <c r="G4" s="33" t="b">
        <f t="shared" si="6"/>
        <v>0</v>
      </c>
      <c r="H4" s="33">
        <f>IF(G4=true,1,SUMIFS(og_stats!I$2:I$463,og_stats!A$2:A$463,A4,og_stats!C$2:C$463,"new_lease_wells"))</f>
        <v>22</v>
      </c>
      <c r="I4" s="85">
        <f>ROUND(H4*SUMIF(dec!$A$2:$A$51,A4,dec!$D$2:$D$51),0)</f>
        <v>5431334</v>
      </c>
      <c r="J4" s="47">
        <f>ROUND(I4*efs!$F$19*efs!$F$75/1000/1000/1000000,4)</f>
        <v>0.006</v>
      </c>
      <c r="K4" s="47">
        <f>ROUND($I4*efs!$F$19*efs!$F$82/1000/1000/1000000,4)</f>
        <v>0.4318</v>
      </c>
      <c r="L4" s="47">
        <f>ROUND($I4*efs!$F$19*efs!$F$83/1000/1000/1000000,4)</f>
        <v>0.2573</v>
      </c>
      <c r="M4" s="47">
        <f>ROUND($I4*efs!$F$19*efs!$F$84/1000/1000/1000000,4)</f>
        <v>0.0551</v>
      </c>
      <c r="N4" s="127">
        <f>ROUND(I4*42*efs!$H$57/1000/1000000,2)</f>
        <v>2.36</v>
      </c>
      <c r="O4" s="86">
        <f t="shared" si="7"/>
        <v>3.1</v>
      </c>
      <c r="P4" s="85">
        <f>ROUND(H4*SUMIF(dec!$A$2:$A$51,A4,dec!$L$2:$L$51),0)</f>
        <v>42033157</v>
      </c>
      <c r="Q4" s="47">
        <f>ROUND(P4*efs!$F$19*efs!$F$75/1000/1000/1000000,4)</f>
        <v>0.0466</v>
      </c>
      <c r="R4" s="47">
        <f>ROUND($P4*efs!$F$19*efs!$F$82/1000/1000/1000000,4)</f>
        <v>3.3415</v>
      </c>
      <c r="S4" s="47">
        <f>ROUND($P4*efs!$F$19*efs!$F$83/1000/1000/1000000,4)</f>
        <v>1.9913</v>
      </c>
      <c r="T4" s="47">
        <f>ROUND($P4*efs!$F$19*efs!$F$84/1000/1000/1000000,4)</f>
        <v>0.4264</v>
      </c>
      <c r="U4" s="127">
        <f>ROUND(P4*42*efs!$H$57/1000/1000000,2)</f>
        <v>18.23</v>
      </c>
      <c r="V4" s="47">
        <f t="shared" si="8"/>
        <v>23.99</v>
      </c>
      <c r="W4" s="127">
        <f>ROUND(Q4*efs!$E$32+U4,2)</f>
        <v>19.91</v>
      </c>
      <c r="X4" s="86">
        <f>ROUND(P4*42*efs!$F$57/1000/1000000+Q4*efs!$C$32,2)</f>
        <v>22.17</v>
      </c>
      <c r="Y4" s="86">
        <f>ROUND(P4*42*efs!$G$57/1000/1000000+Q4*efs!$D$32,2)</f>
        <v>19.52</v>
      </c>
      <c r="Z4" s="33">
        <f t="shared" si="4"/>
        <v>0.0000005707399042</v>
      </c>
    </row>
    <row r="5">
      <c r="A5" s="26" t="s">
        <v>549</v>
      </c>
      <c r="B5" s="72" t="s">
        <v>173</v>
      </c>
      <c r="C5" s="26" t="s">
        <v>549</v>
      </c>
      <c r="D5" s="85">
        <f>SUMIFS(og_stats!H$2:H$463,og_stats!A$2:A$463,A5,og_stats!C$2:C$463,"tot_acres")</f>
        <v>4201</v>
      </c>
      <c r="E5" s="85">
        <f>SUMIFS(og_stats!I$2:I$463,og_stats!A$2:A$463,A5,og_stats!C$2:C$463,"new_acres")</f>
        <v>840</v>
      </c>
      <c r="F5" s="77">
        <f t="shared" si="5"/>
        <v>2560</v>
      </c>
      <c r="G5" s="33" t="b">
        <f t="shared" si="6"/>
        <v>1</v>
      </c>
      <c r="H5" s="33">
        <f>IF(G5=true,1,SUMIFS(og_stats!I$2:I$463,og_stats!A$2:A$463,A5,og_stats!C$2:C$463,"new_lease_wells"))</f>
        <v>1</v>
      </c>
      <c r="I5" s="85">
        <f>ROUND(H5*SUMIF(dec!$A$2:$A$51,A5,dec!$D$2:$D$51),0)</f>
        <v>0</v>
      </c>
      <c r="J5" s="47">
        <f>ROUND(I5*efs!$F$19*efs!$F$75/1000/1000/1000000,4)</f>
        <v>0</v>
      </c>
      <c r="K5" s="47">
        <f>ROUND($I5*efs!$F$19*efs!$F$82/1000/1000/1000000,4)</f>
        <v>0</v>
      </c>
      <c r="L5" s="47">
        <f>ROUND($I5*efs!$F$19*efs!$F$83/1000/1000/1000000,4)</f>
        <v>0</v>
      </c>
      <c r="M5" s="47">
        <f>ROUND($I5*efs!$F$19*efs!$F$84/1000/1000/1000000,4)</f>
        <v>0</v>
      </c>
      <c r="N5" s="127">
        <f>ROUND(I5*42*efs!$H$57/1000/1000000,2)</f>
        <v>0</v>
      </c>
      <c r="O5" s="86">
        <f t="shared" si="7"/>
        <v>0</v>
      </c>
      <c r="P5" s="85">
        <f>ROUND(H5*SUMIF(dec!$A$2:$A$51,A5,dec!$L$2:$L$51),0)</f>
        <v>0</v>
      </c>
      <c r="Q5" s="47">
        <f>ROUND(P5*efs!$F$19*efs!$F$75/1000/1000/1000000,4)</f>
        <v>0</v>
      </c>
      <c r="R5" s="47">
        <f>ROUND($P5*efs!$F$19*efs!$F$82/1000/1000/1000000,4)</f>
        <v>0</v>
      </c>
      <c r="S5" s="47">
        <f>ROUND($P5*efs!$F$19*efs!$F$83/1000/1000/1000000,4)</f>
        <v>0</v>
      </c>
      <c r="T5" s="47">
        <f>ROUND($P5*efs!$F$19*efs!$F$84/1000/1000/1000000,4)</f>
        <v>0</v>
      </c>
      <c r="U5" s="127">
        <f>ROUND(P5*42*efs!$H$57/1000/1000000,2)</f>
        <v>0</v>
      </c>
      <c r="V5" s="47">
        <f t="shared" si="8"/>
        <v>0</v>
      </c>
      <c r="W5" s="127">
        <f>ROUND(Q5*efs!$E$32+U5,2)</f>
        <v>0</v>
      </c>
      <c r="X5" s="86">
        <f>ROUND(P5*42*efs!$F$57/1000/1000000+Q5*efs!$C$32,2)</f>
        <v>0</v>
      </c>
      <c r="Y5" s="86">
        <f>ROUND(P5*42*efs!$G$57/1000/1000000+Q5*efs!$D$32,2)</f>
        <v>0</v>
      </c>
      <c r="Z5" s="33">
        <f t="shared" si="4"/>
        <v>0</v>
      </c>
    </row>
    <row r="6">
      <c r="A6" s="26" t="s">
        <v>231</v>
      </c>
      <c r="B6" s="72" t="s">
        <v>173</v>
      </c>
      <c r="C6" s="26" t="s">
        <v>548</v>
      </c>
      <c r="D6" s="85">
        <f>SUMIFS(og_stats!H$2:H$463,og_stats!A$2:A$463,A6,og_stats!C$2:C$463,"tot_acres")</f>
        <v>316243</v>
      </c>
      <c r="E6" s="85">
        <f>SUMIFS(og_stats!I$2:I$463,og_stats!A$2:A$463,A6,og_stats!C$2:C$463,"new_acres")</f>
        <v>536</v>
      </c>
      <c r="F6" s="77">
        <f t="shared" si="5"/>
        <v>2560</v>
      </c>
      <c r="G6" s="33" t="b">
        <f t="shared" si="6"/>
        <v>1</v>
      </c>
      <c r="H6" s="33">
        <f>IF(G6=true,1,SUMIFS(og_stats!I$2:I$463,og_stats!A$2:A$463,A6,og_stats!C$2:C$463,"new_lease_wells"))</f>
        <v>1</v>
      </c>
      <c r="I6" s="85">
        <f>ROUND(H6*SUMIF(dec!$A$2:$A$51,A6,dec!$D$2:$D$51),0)</f>
        <v>10476</v>
      </c>
      <c r="J6" s="47">
        <f>ROUND(I6*efs!$F$19*efs!$F$75/1000/1000/1000000,4)</f>
        <v>0</v>
      </c>
      <c r="K6" s="47">
        <f>ROUND($I6*efs!$F$19*efs!$F$82/1000/1000/1000000,4)</f>
        <v>0.0008</v>
      </c>
      <c r="L6" s="47">
        <f>ROUND($I6*efs!$F$19*efs!$F$83/1000/1000/1000000,4)</f>
        <v>0.0005</v>
      </c>
      <c r="M6" s="47">
        <f>ROUND($I6*efs!$F$19*efs!$F$84/1000/1000/1000000,4)</f>
        <v>0.0001</v>
      </c>
      <c r="N6" s="127">
        <f>ROUND(I6*42*efs!$H$57/1000/1000000,2)</f>
        <v>0</v>
      </c>
      <c r="O6" s="86">
        <f t="shared" si="7"/>
        <v>0</v>
      </c>
      <c r="P6" s="85">
        <f>ROUND(H6*SUMIF(dec!$A$2:$A$51,A6,dec!$L$2:$L$51),0)</f>
        <v>63406</v>
      </c>
      <c r="Q6" s="47">
        <f>ROUND(P6*efs!$F$19*efs!$F$75/1000/1000/1000000,4)</f>
        <v>0.0001</v>
      </c>
      <c r="R6" s="47">
        <f>ROUND($P6*efs!$F$19*efs!$F$82/1000/1000/1000000,4)</f>
        <v>0.005</v>
      </c>
      <c r="S6" s="47">
        <f>ROUND($P6*efs!$F$19*efs!$F$83/1000/1000/1000000,4)</f>
        <v>0.003</v>
      </c>
      <c r="T6" s="47">
        <f>ROUND($P6*efs!$F$19*efs!$F$84/1000/1000/1000000,4)</f>
        <v>0.0006</v>
      </c>
      <c r="U6" s="127">
        <f>ROUND(P6*42*efs!$H$57/1000/1000000,2)</f>
        <v>0.03</v>
      </c>
      <c r="V6" s="47">
        <f t="shared" si="8"/>
        <v>0.04</v>
      </c>
      <c r="W6" s="127">
        <f>ROUND(Q6*efs!$E$32+U6,2)</f>
        <v>0.03</v>
      </c>
      <c r="X6" s="86">
        <f>ROUND(P6*42*efs!$F$57/1000/1000000+Q6*efs!$C$32,2)</f>
        <v>0.04</v>
      </c>
      <c r="Y6" s="86">
        <f>ROUND(P6*42*efs!$G$57/1000/1000000+Q6*efs!$D$32,2)</f>
        <v>0.03</v>
      </c>
      <c r="Z6" s="33">
        <f t="shared" si="4"/>
        <v>0.0000006308551241</v>
      </c>
    </row>
    <row r="7">
      <c r="A7" s="26" t="s">
        <v>300</v>
      </c>
      <c r="B7" s="72" t="s">
        <v>173</v>
      </c>
      <c r="C7" s="26" t="s">
        <v>300</v>
      </c>
      <c r="D7" s="85">
        <f>SUMIFS(og_stats!H$2:H$463,og_stats!A$2:A$463,A7,og_stats!C$2:C$463,"tot_acres")</f>
        <v>174213</v>
      </c>
      <c r="E7" s="85">
        <f>SUMIFS(og_stats!I$2:I$463,og_stats!A$2:A$463,A7,og_stats!C$2:C$463,"new_acres")</f>
        <v>184</v>
      </c>
      <c r="F7" s="77">
        <f t="shared" si="5"/>
        <v>2560</v>
      </c>
      <c r="G7" s="33" t="b">
        <f t="shared" si="6"/>
        <v>1</v>
      </c>
      <c r="H7" s="33">
        <f>IF(G7=true,1,SUMIFS(og_stats!I$2:I$463,og_stats!A$2:A$463,A7,og_stats!C$2:C$463,"new_lease_wells"))</f>
        <v>1</v>
      </c>
      <c r="I7" s="85">
        <f>ROUND(H7*SUMIF(dec!$A$2:$A$51,A7,dec!$D$2:$D$51),0)</f>
        <v>15226</v>
      </c>
      <c r="J7" s="47">
        <f>ROUND(I7*efs!$F$19*efs!$F$75/1000/1000/1000000,4)</f>
        <v>0</v>
      </c>
      <c r="K7" s="47">
        <f>ROUND($I7*efs!$F$19*efs!$F$82/1000/1000/1000000,4)</f>
        <v>0.0012</v>
      </c>
      <c r="L7" s="47">
        <f>ROUND($I7*efs!$F$19*efs!$F$83/1000/1000/1000000,4)</f>
        <v>0.0007</v>
      </c>
      <c r="M7" s="47">
        <f>ROUND($I7*efs!$F$19*efs!$F$84/1000/1000/1000000,4)</f>
        <v>0.0002</v>
      </c>
      <c r="N7" s="127">
        <f>ROUND(I7*42*efs!$H$57/1000/1000000,2)</f>
        <v>0.01</v>
      </c>
      <c r="O7" s="86">
        <f t="shared" si="7"/>
        <v>0.01</v>
      </c>
      <c r="P7" s="85">
        <f>ROUND(H7*SUMIF(dec!$A$2:$A$51,A7,dec!$L$2:$L$51),0)</f>
        <v>51943</v>
      </c>
      <c r="Q7" s="47">
        <f>ROUND(P7*efs!$F$19*efs!$F$75/1000/1000/1000000,4)</f>
        <v>0.0001</v>
      </c>
      <c r="R7" s="47">
        <f>ROUND($P7*efs!$F$19*efs!$F$82/1000/1000/1000000,4)</f>
        <v>0.0041</v>
      </c>
      <c r="S7" s="47">
        <f>ROUND($P7*efs!$F$19*efs!$F$83/1000/1000/1000000,4)</f>
        <v>0.0025</v>
      </c>
      <c r="T7" s="47">
        <f>ROUND($P7*efs!$F$19*efs!$F$84/1000/1000/1000000,4)</f>
        <v>0.0005</v>
      </c>
      <c r="U7" s="127">
        <f>ROUND(P7*42*efs!$H$57/1000/1000000,2)</f>
        <v>0.02</v>
      </c>
      <c r="V7" s="47">
        <f t="shared" si="8"/>
        <v>0.03</v>
      </c>
      <c r="W7" s="127">
        <f>ROUND(Q7*efs!$E$32+U7,2)</f>
        <v>0.02</v>
      </c>
      <c r="X7" s="86">
        <f>ROUND(P7*42*efs!$F$57/1000/1000000+Q7*efs!$C$32,2)</f>
        <v>0.03</v>
      </c>
      <c r="Y7" s="86">
        <f>ROUND(P7*42*efs!$G$57/1000/1000000+Q7*efs!$D$32,2)</f>
        <v>0.03</v>
      </c>
      <c r="Z7" s="33">
        <f t="shared" si="4"/>
        <v>0.0000005775561673</v>
      </c>
    </row>
    <row r="8">
      <c r="A8" s="26" t="s">
        <v>204</v>
      </c>
      <c r="B8" s="72" t="s">
        <v>173</v>
      </c>
      <c r="C8" s="26" t="s">
        <v>204</v>
      </c>
      <c r="D8" s="85">
        <f>SUMIFS(og_stats!H$2:H$463,og_stats!A$2:A$463,A8,og_stats!C$2:C$463,"tot_acres")</f>
        <v>2373847</v>
      </c>
      <c r="E8" s="85">
        <f>SUMIFS(og_stats!I$2:I$463,og_stats!A$2:A$463,A8,og_stats!C$2:C$463,"new_acres")</f>
        <v>67268</v>
      </c>
      <c r="F8" s="77">
        <f t="shared" si="5"/>
        <v>67268</v>
      </c>
      <c r="G8" s="33" t="b">
        <f t="shared" si="6"/>
        <v>0</v>
      </c>
      <c r="H8" s="33">
        <f>IF(G8=true,1,SUMIFS(og_stats!I$2:I$463,og_stats!A$2:A$463,A8,og_stats!C$2:C$463,"new_lease_wells"))</f>
        <v>181</v>
      </c>
      <c r="I8" s="85">
        <f>ROUND(H8*SUMIF(dec!$A$2:$A$51,A8,dec!$D$2:$D$51),0)</f>
        <v>8806587</v>
      </c>
      <c r="J8" s="47">
        <f>ROUND(I8*efs!$F$19*efs!$F$75/1000/1000/1000000,4)</f>
        <v>0.0098</v>
      </c>
      <c r="K8" s="47">
        <f>ROUND($I8*efs!$F$19*efs!$F$82/1000/1000/1000000,4)</f>
        <v>0.7001</v>
      </c>
      <c r="L8" s="47">
        <f>ROUND($I8*efs!$F$19*efs!$F$83/1000/1000/1000000,4)</f>
        <v>0.4172</v>
      </c>
      <c r="M8" s="47">
        <f>ROUND($I8*efs!$F$19*efs!$F$84/1000/1000/1000000,4)</f>
        <v>0.0893</v>
      </c>
      <c r="N8" s="127">
        <f>ROUND(I8*42*efs!$H$57/1000/1000000,2)</f>
        <v>3.82</v>
      </c>
      <c r="O8" s="86">
        <f t="shared" si="7"/>
        <v>5.03</v>
      </c>
      <c r="P8" s="85">
        <f>ROUND(H8*SUMIF(dec!$A$2:$A$51,A8,dec!$L$2:$L$51),0)</f>
        <v>15091455</v>
      </c>
      <c r="Q8" s="47">
        <f>ROUND(P8*efs!$F$19*efs!$F$75/1000/1000/1000000,4)</f>
        <v>0.0167</v>
      </c>
      <c r="R8" s="47">
        <f>ROUND($P8*efs!$F$19*efs!$F$82/1000/1000/1000000,4)</f>
        <v>1.1997</v>
      </c>
      <c r="S8" s="47">
        <f>ROUND($P8*efs!$F$19*efs!$F$83/1000/1000/1000000,4)</f>
        <v>0.7149</v>
      </c>
      <c r="T8" s="47">
        <f>ROUND($P8*efs!$F$19*efs!$F$84/1000/1000/1000000,4)</f>
        <v>0.1531</v>
      </c>
      <c r="U8" s="127">
        <f>ROUND(P8*42*efs!$H$57/1000/1000000,2)</f>
        <v>6.55</v>
      </c>
      <c r="V8" s="47">
        <f t="shared" si="8"/>
        <v>8.62</v>
      </c>
      <c r="W8" s="127">
        <f>ROUND(Q8*efs!$E$32+U8,2)</f>
        <v>7.15</v>
      </c>
      <c r="X8" s="86">
        <f>ROUND(P8*42*efs!$F$57/1000/1000000+Q8*efs!$C$32,2)</f>
        <v>7.96</v>
      </c>
      <c r="Y8" s="86">
        <f>ROUND(P8*42*efs!$G$57/1000/1000000+Q8*efs!$D$32,2)</f>
        <v>7.01</v>
      </c>
      <c r="Z8" s="33">
        <f t="shared" si="4"/>
        <v>0.0000005711841569</v>
      </c>
    </row>
    <row r="9">
      <c r="A9" s="19" t="s">
        <v>551</v>
      </c>
      <c r="B9" s="72" t="s">
        <v>173</v>
      </c>
      <c r="C9" s="26" t="s">
        <v>548</v>
      </c>
      <c r="D9" s="85">
        <f>SUMIFS(og_stats!H$2:H$463,og_stats!A$2:A$463,A9,og_stats!C$2:C$463,"tot_acres")</f>
        <v>0</v>
      </c>
      <c r="E9" s="85">
        <f>SUMIFS(og_stats!I$2:I$463,og_stats!A$2:A$463,A9,og_stats!C$2:C$463,"new_acres")</f>
        <v>0</v>
      </c>
      <c r="F9" s="77">
        <f t="shared" si="5"/>
        <v>0</v>
      </c>
      <c r="G9" s="33" t="b">
        <f t="shared" si="6"/>
        <v>0</v>
      </c>
      <c r="H9" s="33">
        <f>IF(G9=true,1,SUMIFS(og_stats!I$2:I$463,og_stats!A$2:A$463,A9,og_stats!C$2:C$463,"new_lease_wells"))</f>
        <v>0</v>
      </c>
      <c r="I9" s="85">
        <f>ROUND(H9*SUMIF(dec!$A$2:$A$51,A9,dec!$D$2:$D$51),0)</f>
        <v>0</v>
      </c>
      <c r="J9" s="47">
        <f>ROUND(I9*efs!$F$19*efs!$F$75/1000/1000/1000000,4)</f>
        <v>0</v>
      </c>
      <c r="K9" s="47">
        <f>ROUND($I9*efs!$F$19*efs!$F$82/1000/1000/1000000,4)</f>
        <v>0</v>
      </c>
      <c r="L9" s="47">
        <f>ROUND($I9*efs!$F$19*efs!$F$83/1000/1000/1000000,4)</f>
        <v>0</v>
      </c>
      <c r="M9" s="47">
        <f>ROUND($I9*efs!$F$19*efs!$F$84/1000/1000/1000000,4)</f>
        <v>0</v>
      </c>
      <c r="N9" s="127">
        <f>ROUND(I9*42*efs!$H$57/1000/1000000,2)</f>
        <v>0</v>
      </c>
      <c r="O9" s="86">
        <f t="shared" si="7"/>
        <v>0</v>
      </c>
      <c r="P9" s="85">
        <f>ROUND(H9*SUMIF(dec!$A$2:$A$51,A9,dec!$L$2:$L$51),0)</f>
        <v>0</v>
      </c>
      <c r="Q9" s="47">
        <f>ROUND(P9*efs!$F$19*efs!$F$75/1000/1000/1000000,4)</f>
        <v>0</v>
      </c>
      <c r="R9" s="47">
        <f>ROUND($P9*efs!$F$19*efs!$F$82/1000/1000/1000000,4)</f>
        <v>0</v>
      </c>
      <c r="S9" s="47">
        <f>ROUND($P9*efs!$F$19*efs!$F$83/1000/1000/1000000,4)</f>
        <v>0</v>
      </c>
      <c r="T9" s="47">
        <f>ROUND($P9*efs!$F$19*efs!$F$84/1000/1000/1000000,4)</f>
        <v>0</v>
      </c>
      <c r="U9" s="127">
        <f>ROUND(P9*42*efs!$H$57/1000/1000000,2)</f>
        <v>0</v>
      </c>
      <c r="V9" s="47">
        <f t="shared" si="8"/>
        <v>0</v>
      </c>
      <c r="W9" s="127">
        <f>ROUND(Q9*efs!$E$32+U9,2)</f>
        <v>0</v>
      </c>
      <c r="X9" s="86">
        <f>ROUND(P9*42*efs!$F$57/1000/1000000+Q9*efs!$C$32,2)</f>
        <v>0</v>
      </c>
      <c r="Y9" s="86">
        <f>ROUND(P9*42*efs!$G$57/1000/1000000+Q9*efs!$D$32,2)</f>
        <v>0</v>
      </c>
      <c r="Z9" s="33">
        <f t="shared" si="4"/>
        <v>0</v>
      </c>
    </row>
    <row r="10">
      <c r="A10" s="19" t="s">
        <v>552</v>
      </c>
      <c r="B10" s="72" t="s">
        <v>173</v>
      </c>
      <c r="C10" s="26" t="s">
        <v>548</v>
      </c>
      <c r="D10" s="85">
        <f>SUMIFS(og_stats!H$2:H$463,og_stats!A$2:A$463,A10,og_stats!C$2:C$463,"tot_acres")</f>
        <v>0</v>
      </c>
      <c r="E10" s="85">
        <f>SUMIFS(og_stats!I$2:I$463,og_stats!A$2:A$463,A10,og_stats!C$2:C$463,"new_acres")</f>
        <v>0</v>
      </c>
      <c r="F10" s="77">
        <f t="shared" si="5"/>
        <v>0</v>
      </c>
      <c r="G10" s="33" t="b">
        <f t="shared" si="6"/>
        <v>0</v>
      </c>
      <c r="H10" s="33">
        <f>IF(G10=true,1,SUMIFS(og_stats!I$2:I$463,og_stats!A$2:A$463,A10,og_stats!C$2:C$463,"new_lease_wells"))</f>
        <v>0</v>
      </c>
      <c r="I10" s="85">
        <f>ROUND(H10*SUMIF(dec!$A$2:$A$51,A10,dec!$D$2:$D$51),0)</f>
        <v>0</v>
      </c>
      <c r="J10" s="47">
        <f>ROUND(I10*efs!$F$19*efs!$F$75/1000/1000/1000000,4)</f>
        <v>0</v>
      </c>
      <c r="K10" s="47">
        <f>ROUND($I10*efs!$F$19*efs!$F$82/1000/1000/1000000,4)</f>
        <v>0</v>
      </c>
      <c r="L10" s="47">
        <f>ROUND($I10*efs!$F$19*efs!$F$83/1000/1000/1000000,4)</f>
        <v>0</v>
      </c>
      <c r="M10" s="47">
        <f>ROUND($I10*efs!$F$19*efs!$F$84/1000/1000/1000000,4)</f>
        <v>0</v>
      </c>
      <c r="N10" s="127">
        <f>ROUND(I10*42*efs!$H$57/1000/1000000,2)</f>
        <v>0</v>
      </c>
      <c r="O10" s="86">
        <f t="shared" si="7"/>
        <v>0</v>
      </c>
      <c r="P10" s="85">
        <f>ROUND(H10*SUMIF(dec!$A$2:$A$51,A10,dec!$L$2:$L$51),0)</f>
        <v>0</v>
      </c>
      <c r="Q10" s="47">
        <f>ROUND(P10*efs!$F$19*efs!$F$75/1000/1000/1000000,4)</f>
        <v>0</v>
      </c>
      <c r="R10" s="47">
        <f>ROUND($P10*efs!$F$19*efs!$F$82/1000/1000/1000000,4)</f>
        <v>0</v>
      </c>
      <c r="S10" s="47">
        <f>ROUND($P10*efs!$F$19*efs!$F$83/1000/1000/1000000,4)</f>
        <v>0</v>
      </c>
      <c r="T10" s="47">
        <f>ROUND($P10*efs!$F$19*efs!$F$84/1000/1000/1000000,4)</f>
        <v>0</v>
      </c>
      <c r="U10" s="127">
        <f>ROUND(P10*42*efs!$H$57/1000/1000000,2)</f>
        <v>0</v>
      </c>
      <c r="V10" s="47">
        <f t="shared" si="8"/>
        <v>0</v>
      </c>
      <c r="W10" s="127">
        <f>ROUND(Q10*efs!$E$32+U10,2)</f>
        <v>0</v>
      </c>
      <c r="X10" s="86">
        <f>ROUND(P10*42*efs!$F$57/1000/1000000+Q10*efs!$C$32,2)</f>
        <v>0</v>
      </c>
      <c r="Y10" s="86">
        <f>ROUND(P10*42*efs!$G$57/1000/1000000+Q10*efs!$D$32,2)</f>
        <v>0</v>
      </c>
      <c r="Z10" s="33">
        <f t="shared" si="4"/>
        <v>0</v>
      </c>
    </row>
    <row r="11">
      <c r="A11" s="19" t="s">
        <v>553</v>
      </c>
      <c r="B11" s="72" t="s">
        <v>173</v>
      </c>
      <c r="C11" s="26" t="s">
        <v>548</v>
      </c>
      <c r="D11" s="85">
        <f>SUMIFS(og_stats!H$2:H$463,og_stats!A$2:A$463,A11,og_stats!C$2:C$463,"tot_acres")</f>
        <v>0</v>
      </c>
      <c r="E11" s="85">
        <f>SUMIFS(og_stats!I$2:I$463,og_stats!A$2:A$463,A11,og_stats!C$2:C$463,"new_acres")</f>
        <v>0</v>
      </c>
      <c r="F11" s="77">
        <f t="shared" si="5"/>
        <v>0</v>
      </c>
      <c r="G11" s="33" t="b">
        <f t="shared" si="6"/>
        <v>0</v>
      </c>
      <c r="H11" s="33">
        <f>IF(G11=true,1,SUMIFS(og_stats!I$2:I$463,og_stats!A$2:A$463,A11,og_stats!C$2:C$463,"new_lease_wells"))</f>
        <v>0</v>
      </c>
      <c r="I11" s="85">
        <f>ROUND(H11*SUMIF(dec!$A$2:$A$51,A11,dec!$D$2:$D$51),0)</f>
        <v>0</v>
      </c>
      <c r="J11" s="47">
        <f>ROUND(I11*efs!$F$19*efs!$F$75/1000/1000/1000000,4)</f>
        <v>0</v>
      </c>
      <c r="K11" s="47">
        <f>ROUND($I11*efs!$F$19*efs!$F$82/1000/1000/1000000,4)</f>
        <v>0</v>
      </c>
      <c r="L11" s="47">
        <f>ROUND($I11*efs!$F$19*efs!$F$83/1000/1000/1000000,4)</f>
        <v>0</v>
      </c>
      <c r="M11" s="47">
        <f>ROUND($I11*efs!$F$19*efs!$F$84/1000/1000/1000000,4)</f>
        <v>0</v>
      </c>
      <c r="N11" s="127">
        <f>ROUND(I11*42*efs!$H$57/1000/1000000,2)</f>
        <v>0</v>
      </c>
      <c r="O11" s="86">
        <f t="shared" si="7"/>
        <v>0</v>
      </c>
      <c r="P11" s="85">
        <f>ROUND(H11*SUMIF(dec!$A$2:$A$51,A11,dec!$L$2:$L$51),0)</f>
        <v>0</v>
      </c>
      <c r="Q11" s="47">
        <f>ROUND(P11*efs!$F$19*efs!$F$75/1000/1000/1000000,4)</f>
        <v>0</v>
      </c>
      <c r="R11" s="47">
        <f>ROUND($P11*efs!$F$19*efs!$F$82/1000/1000/1000000,4)</f>
        <v>0</v>
      </c>
      <c r="S11" s="47">
        <f>ROUND($P11*efs!$F$19*efs!$F$83/1000/1000/1000000,4)</f>
        <v>0</v>
      </c>
      <c r="T11" s="47">
        <f>ROUND($P11*efs!$F$19*efs!$F$84/1000/1000/1000000,4)</f>
        <v>0</v>
      </c>
      <c r="U11" s="127">
        <f>ROUND(P11*42*efs!$H$57/1000/1000000,2)</f>
        <v>0</v>
      </c>
      <c r="V11" s="47">
        <f t="shared" si="8"/>
        <v>0</v>
      </c>
      <c r="W11" s="127">
        <f>ROUND(Q11*efs!$E$32+U11,2)</f>
        <v>0</v>
      </c>
      <c r="X11" s="86">
        <f>ROUND(P11*42*efs!$F$57/1000/1000000+Q11*efs!$C$32,2)</f>
        <v>0</v>
      </c>
      <c r="Y11" s="86">
        <f>ROUND(P11*42*efs!$G$57/1000/1000000+Q11*efs!$D$32,2)</f>
        <v>0</v>
      </c>
      <c r="Z11" s="33">
        <f t="shared" si="4"/>
        <v>0</v>
      </c>
    </row>
    <row r="12">
      <c r="A12" s="19" t="s">
        <v>554</v>
      </c>
      <c r="B12" s="72" t="s">
        <v>173</v>
      </c>
      <c r="C12" s="26" t="s">
        <v>548</v>
      </c>
      <c r="D12" s="85">
        <f>SUMIFS(og_stats!H$2:H$463,og_stats!A$2:A$463,A12,og_stats!C$2:C$463,"tot_acres")</f>
        <v>0</v>
      </c>
      <c r="E12" s="85">
        <f>SUMIFS(og_stats!I$2:I$463,og_stats!A$2:A$463,A12,og_stats!C$2:C$463,"new_acres")</f>
        <v>0</v>
      </c>
      <c r="F12" s="77">
        <f t="shared" si="5"/>
        <v>0</v>
      </c>
      <c r="G12" s="33" t="b">
        <f t="shared" si="6"/>
        <v>0</v>
      </c>
      <c r="H12" s="33">
        <f>IF(G12=true,1,SUMIFS(og_stats!I$2:I$463,og_stats!A$2:A$463,A12,og_stats!C$2:C$463,"new_lease_wells"))</f>
        <v>0</v>
      </c>
      <c r="I12" s="85">
        <f>ROUND(H12*SUMIF(dec!$A$2:$A$51,A12,dec!$D$2:$D$51),0)</f>
        <v>0</v>
      </c>
      <c r="J12" s="47">
        <f>ROUND(I12*efs!$F$19*efs!$F$75/1000/1000/1000000,4)</f>
        <v>0</v>
      </c>
      <c r="K12" s="47">
        <f>ROUND($I12*efs!$F$19*efs!$F$82/1000/1000/1000000,4)</f>
        <v>0</v>
      </c>
      <c r="L12" s="47">
        <f>ROUND($I12*efs!$F$19*efs!$F$83/1000/1000/1000000,4)</f>
        <v>0</v>
      </c>
      <c r="M12" s="47">
        <f>ROUND($I12*efs!$F$19*efs!$F$84/1000/1000/1000000,4)</f>
        <v>0</v>
      </c>
      <c r="N12" s="127">
        <f>ROUND(I12*42*efs!$H$57/1000/1000000,2)</f>
        <v>0</v>
      </c>
      <c r="O12" s="86">
        <f t="shared" si="7"/>
        <v>0</v>
      </c>
      <c r="P12" s="85">
        <f>ROUND(H12*SUMIF(dec!$A$2:$A$51,A12,dec!$L$2:$L$51),0)</f>
        <v>0</v>
      </c>
      <c r="Q12" s="47">
        <f>ROUND(P12*efs!$F$19*efs!$F$75/1000/1000/1000000,4)</f>
        <v>0</v>
      </c>
      <c r="R12" s="47">
        <f>ROUND($P12*efs!$F$19*efs!$F$82/1000/1000/1000000,4)</f>
        <v>0</v>
      </c>
      <c r="S12" s="47">
        <f>ROUND($P12*efs!$F$19*efs!$F$83/1000/1000/1000000,4)</f>
        <v>0</v>
      </c>
      <c r="T12" s="47">
        <f>ROUND($P12*efs!$F$19*efs!$F$84/1000/1000/1000000,4)</f>
        <v>0</v>
      </c>
      <c r="U12" s="127">
        <f>ROUND(P12*42*efs!$H$57/1000/1000000,2)</f>
        <v>0</v>
      </c>
      <c r="V12" s="47">
        <f t="shared" si="8"/>
        <v>0</v>
      </c>
      <c r="W12" s="127">
        <f>ROUND(Q12*efs!$E$32+U12,2)</f>
        <v>0</v>
      </c>
      <c r="X12" s="86">
        <f>ROUND(P12*42*efs!$F$57/1000/1000000+Q12*efs!$C$32,2)</f>
        <v>0</v>
      </c>
      <c r="Y12" s="86">
        <f>ROUND(P12*42*efs!$G$57/1000/1000000+Q12*efs!$D$32,2)</f>
        <v>0</v>
      </c>
      <c r="Z12" s="33">
        <f t="shared" si="4"/>
        <v>0</v>
      </c>
    </row>
    <row r="13">
      <c r="A13" s="19" t="s">
        <v>555</v>
      </c>
      <c r="B13" s="72" t="s">
        <v>173</v>
      </c>
      <c r="C13" s="26" t="s">
        <v>633</v>
      </c>
      <c r="D13" s="85">
        <f>SUMIFS(og_stats!H$2:H$463,og_stats!A$2:A$463,A13,og_stats!C$2:C$463,"tot_acres")</f>
        <v>0</v>
      </c>
      <c r="E13" s="85">
        <f>SUMIFS(og_stats!I$2:I$463,og_stats!A$2:A$463,A13,og_stats!C$2:C$463,"new_acres")</f>
        <v>0</v>
      </c>
      <c r="F13" s="77">
        <f t="shared" si="5"/>
        <v>0</v>
      </c>
      <c r="G13" s="33" t="b">
        <f t="shared" si="6"/>
        <v>0</v>
      </c>
      <c r="H13" s="33">
        <f>IF(G13=true,1,SUMIFS(og_stats!I$2:I$463,og_stats!A$2:A$463,A13,og_stats!C$2:C$463,"new_lease_wells"))</f>
        <v>0</v>
      </c>
      <c r="I13" s="85">
        <f>ROUND(H13*SUMIF(dec!$A$2:$A$51,A13,dec!$D$2:$D$51),0)</f>
        <v>0</v>
      </c>
      <c r="J13" s="47">
        <f>ROUND(I13*efs!$F$19*efs!$F$75/1000/1000/1000000,4)</f>
        <v>0</v>
      </c>
      <c r="K13" s="47">
        <f>ROUND($I13*efs!$F$19*efs!$F$82/1000/1000/1000000,4)</f>
        <v>0</v>
      </c>
      <c r="L13" s="47">
        <f>ROUND($I13*efs!$F$19*efs!$F$83/1000/1000/1000000,4)</f>
        <v>0</v>
      </c>
      <c r="M13" s="47">
        <f>ROUND($I13*efs!$F$19*efs!$F$84/1000/1000/1000000,4)</f>
        <v>0</v>
      </c>
      <c r="N13" s="127">
        <f>ROUND(I13*42*efs!$H$57/1000/1000000,2)</f>
        <v>0</v>
      </c>
      <c r="O13" s="86">
        <f t="shared" si="7"/>
        <v>0</v>
      </c>
      <c r="P13" s="85">
        <f>ROUND(H13*SUMIF(dec!$A$2:$A$51,A13,dec!$L$2:$L$51),0)</f>
        <v>0</v>
      </c>
      <c r="Q13" s="47">
        <f>ROUND(P13*efs!$F$19*efs!$F$75/1000/1000/1000000,4)</f>
        <v>0</v>
      </c>
      <c r="R13" s="47">
        <f>ROUND($P13*efs!$F$19*efs!$F$82/1000/1000/1000000,4)</f>
        <v>0</v>
      </c>
      <c r="S13" s="47">
        <f>ROUND($P13*efs!$F$19*efs!$F$83/1000/1000/1000000,4)</f>
        <v>0</v>
      </c>
      <c r="T13" s="47">
        <f>ROUND($P13*efs!$F$19*efs!$F$84/1000/1000/1000000,4)</f>
        <v>0</v>
      </c>
      <c r="U13" s="127">
        <f>ROUND(P13*42*efs!$H$57/1000/1000000,2)</f>
        <v>0</v>
      </c>
      <c r="V13" s="47">
        <f t="shared" si="8"/>
        <v>0</v>
      </c>
      <c r="W13" s="127">
        <f>ROUND(Q13*efs!$E$32+U13,2)</f>
        <v>0</v>
      </c>
      <c r="X13" s="86">
        <f>ROUND(P13*42*efs!$F$57/1000/1000000+Q13*efs!$C$32,2)</f>
        <v>0</v>
      </c>
      <c r="Y13" s="86">
        <f>ROUND(P13*42*efs!$G$57/1000/1000000+Q13*efs!$D$32,2)</f>
        <v>0</v>
      </c>
      <c r="Z13" s="33">
        <f t="shared" si="4"/>
        <v>0</v>
      </c>
    </row>
    <row r="14">
      <c r="A14" s="26" t="s">
        <v>363</v>
      </c>
      <c r="B14" s="72" t="s">
        <v>173</v>
      </c>
      <c r="C14" s="26" t="s">
        <v>363</v>
      </c>
      <c r="D14" s="85">
        <f>SUMIFS(og_stats!H$2:H$463,og_stats!A$2:A$463,A14,og_stats!C$2:C$463,"tot_acres")</f>
        <v>15877</v>
      </c>
      <c r="E14" s="85">
        <f>SUMIFS(og_stats!I$2:I$463,og_stats!A$2:A$463,A14,og_stats!C$2:C$463,"new_acres")</f>
        <v>1881</v>
      </c>
      <c r="F14" s="77">
        <f t="shared" si="5"/>
        <v>2560</v>
      </c>
      <c r="G14" s="33" t="b">
        <f t="shared" si="6"/>
        <v>1</v>
      </c>
      <c r="H14" s="33">
        <f>IF(G14=true,1,SUMIFS(og_stats!I$2:I$463,og_stats!A$2:A$463,A14,og_stats!C$2:C$463,"new_lease_wells"))</f>
        <v>1</v>
      </c>
      <c r="I14" s="85">
        <f>ROUND(H14*SUMIF(dec!$A$2:$A$51,A14,dec!$D$2:$D$51),0)</f>
        <v>42120</v>
      </c>
      <c r="J14" s="47">
        <f>ROUND(I14*efs!$F$19*efs!$F$75/1000/1000/1000000,4)</f>
        <v>0</v>
      </c>
      <c r="K14" s="47">
        <f>ROUND($I14*efs!$F$19*efs!$F$82/1000/1000/1000000,4)</f>
        <v>0.0033</v>
      </c>
      <c r="L14" s="47">
        <f>ROUND($I14*efs!$F$19*efs!$F$83/1000/1000/1000000,4)</f>
        <v>0.002</v>
      </c>
      <c r="M14" s="47">
        <f>ROUND($I14*efs!$F$19*efs!$F$84/1000/1000/1000000,4)</f>
        <v>0.0004</v>
      </c>
      <c r="N14" s="127">
        <f>ROUND(I14*42*efs!$H$57/1000/1000000,2)</f>
        <v>0.02</v>
      </c>
      <c r="O14" s="86">
        <f t="shared" si="7"/>
        <v>0.03</v>
      </c>
      <c r="P14" s="85">
        <f>ROUND(H14*SUMIF(dec!$A$2:$A$51,A14,dec!$L$2:$L$51),0)</f>
        <v>202781</v>
      </c>
      <c r="Q14" s="47">
        <f>ROUND(P14*efs!$F$19*efs!$F$75/1000/1000/1000000,4)</f>
        <v>0.0002</v>
      </c>
      <c r="R14" s="47">
        <f>ROUND($P14*efs!$F$19*efs!$F$82/1000/1000/1000000,4)</f>
        <v>0.0161</v>
      </c>
      <c r="S14" s="47">
        <f>ROUND($P14*efs!$F$19*efs!$F$83/1000/1000/1000000,4)</f>
        <v>0.0096</v>
      </c>
      <c r="T14" s="47">
        <f>ROUND($P14*efs!$F$19*efs!$F$84/1000/1000/1000000,4)</f>
        <v>0.0021</v>
      </c>
      <c r="U14" s="127">
        <f>ROUND(P14*42*efs!$H$57/1000/1000000,2)</f>
        <v>0.09</v>
      </c>
      <c r="V14" s="47">
        <f t="shared" si="8"/>
        <v>0.12</v>
      </c>
      <c r="W14" s="127">
        <f>ROUND(Q14*efs!$E$32+U14,2)</f>
        <v>0.1</v>
      </c>
      <c r="X14" s="86">
        <f>ROUND(P14*42*efs!$F$57/1000/1000000+Q14*efs!$C$32,2)</f>
        <v>0.1</v>
      </c>
      <c r="Y14" s="86">
        <f>ROUND(P14*42*efs!$G$57/1000/1000000+Q14*efs!$D$32,2)</f>
        <v>0.09</v>
      </c>
      <c r="Z14" s="33">
        <f t="shared" si="4"/>
        <v>0.0000005917714184</v>
      </c>
    </row>
    <row r="15">
      <c r="A15" s="26" t="s">
        <v>244</v>
      </c>
      <c r="B15" s="72" t="s">
        <v>173</v>
      </c>
      <c r="C15" s="26" t="s">
        <v>548</v>
      </c>
      <c r="D15" s="85">
        <f>SUMIFS(og_stats!H$2:H$463,og_stats!A$2:A$463,A15,og_stats!C$2:C$463,"tot_acres")</f>
        <v>1501</v>
      </c>
      <c r="E15" s="85">
        <f>SUMIFS(og_stats!I$2:I$463,og_stats!A$2:A$463,A15,og_stats!C$2:C$463,"new_acres")</f>
        <v>0</v>
      </c>
      <c r="F15" s="77">
        <f t="shared" si="5"/>
        <v>100</v>
      </c>
      <c r="G15" s="33" t="b">
        <f t="shared" si="6"/>
        <v>1</v>
      </c>
      <c r="H15" s="33">
        <f>IF(G15=true,1,SUMIFS(og_stats!I$2:I$463,og_stats!A$2:A$463,A15,og_stats!C$2:C$463,"new_lease_wells"))</f>
        <v>1</v>
      </c>
      <c r="I15" s="85">
        <f>ROUND(H15*SUMIF(dec!$A$2:$A$51,A15,dec!$D$2:$D$51),0)</f>
        <v>29926</v>
      </c>
      <c r="J15" s="47">
        <f>ROUND(I15*efs!$F$19*efs!$F$75/1000/1000/1000000,4)</f>
        <v>0</v>
      </c>
      <c r="K15" s="47">
        <f>ROUND($I15*efs!$F$19*efs!$F$82/1000/1000/1000000,4)</f>
        <v>0.0024</v>
      </c>
      <c r="L15" s="47">
        <f>ROUND($I15*efs!$F$19*efs!$F$83/1000/1000/1000000,4)</f>
        <v>0.0014</v>
      </c>
      <c r="M15" s="47">
        <f>ROUND($I15*efs!$F$19*efs!$F$84/1000/1000/1000000,4)</f>
        <v>0.0003</v>
      </c>
      <c r="N15" s="127">
        <f>ROUND(I15*42*efs!$H$57/1000/1000000,2)</f>
        <v>0.01</v>
      </c>
      <c r="O15" s="86">
        <f t="shared" si="7"/>
        <v>0.01</v>
      </c>
      <c r="P15" s="85">
        <f>ROUND(H15*SUMIF(dec!$A$2:$A$51,A15,dec!$L$2:$L$51),0)</f>
        <v>188843</v>
      </c>
      <c r="Q15" s="47">
        <f>ROUND(P15*efs!$F$19*efs!$F$75/1000/1000/1000000,4)</f>
        <v>0.0002</v>
      </c>
      <c r="R15" s="47">
        <f>ROUND($P15*efs!$F$19*efs!$F$82/1000/1000/1000000,4)</f>
        <v>0.015</v>
      </c>
      <c r="S15" s="47">
        <f>ROUND($P15*efs!$F$19*efs!$F$83/1000/1000/1000000,4)</f>
        <v>0.0089</v>
      </c>
      <c r="T15" s="47">
        <f>ROUND($P15*efs!$F$19*efs!$F$84/1000/1000/1000000,4)</f>
        <v>0.0019</v>
      </c>
      <c r="U15" s="127">
        <f>ROUND(P15*42*efs!$H$57/1000/1000000,2)</f>
        <v>0.08</v>
      </c>
      <c r="V15" s="47">
        <f t="shared" si="8"/>
        <v>0.11</v>
      </c>
      <c r="W15" s="127">
        <f>ROUND(Q15*efs!$E$32+U15,2)</f>
        <v>0.09</v>
      </c>
      <c r="X15" s="86">
        <f>ROUND(P15*42*efs!$F$57/1000/1000000+Q15*efs!$C$32,2)</f>
        <v>0.1</v>
      </c>
      <c r="Y15" s="86">
        <f>ROUND(P15*42*efs!$G$57/1000/1000000+Q15*efs!$D$32,2)</f>
        <v>0.09</v>
      </c>
      <c r="Z15" s="33">
        <f t="shared" si="4"/>
        <v>0.0000005824944531</v>
      </c>
    </row>
    <row r="16">
      <c r="A16" s="19" t="s">
        <v>557</v>
      </c>
      <c r="B16" s="72" t="s">
        <v>173</v>
      </c>
      <c r="C16" s="26" t="s">
        <v>548</v>
      </c>
      <c r="D16" s="85">
        <f>SUMIFS(og_stats!H$2:H$463,og_stats!A$2:A$463,A16,og_stats!C$2:C$463,"tot_acres")</f>
        <v>68</v>
      </c>
      <c r="E16" s="85">
        <f>SUMIFS(og_stats!I$2:I$463,og_stats!A$2:A$463,A16,og_stats!C$2:C$463,"new_acres")</f>
        <v>0</v>
      </c>
      <c r="F16" s="77">
        <f t="shared" si="5"/>
        <v>100</v>
      </c>
      <c r="G16" s="33" t="b">
        <f t="shared" si="6"/>
        <v>1</v>
      </c>
      <c r="H16" s="33">
        <f>IF(G16=true,1,SUMIFS(og_stats!I$2:I$463,og_stats!A$2:A$463,A16,og_stats!C$2:C$463,"new_lease_wells"))</f>
        <v>1</v>
      </c>
      <c r="I16" s="85">
        <f>ROUND(H16*SUMIF(dec!$A$2:$A$51,A16,dec!$D$2:$D$51),0)</f>
        <v>0</v>
      </c>
      <c r="J16" s="47">
        <f>ROUND(I16*efs!$F$19*efs!$F$75/1000/1000/1000000,4)</f>
        <v>0</v>
      </c>
      <c r="K16" s="47">
        <f>ROUND($I16*efs!$F$19*efs!$F$82/1000/1000/1000000,4)</f>
        <v>0</v>
      </c>
      <c r="L16" s="47">
        <f>ROUND($I16*efs!$F$19*efs!$F$83/1000/1000/1000000,4)</f>
        <v>0</v>
      </c>
      <c r="M16" s="47">
        <f>ROUND($I16*efs!$F$19*efs!$F$84/1000/1000/1000000,4)</f>
        <v>0</v>
      </c>
      <c r="N16" s="127">
        <f>ROUND(I16*42*efs!$H$57/1000/1000000,2)</f>
        <v>0</v>
      </c>
      <c r="O16" s="86">
        <f t="shared" si="7"/>
        <v>0</v>
      </c>
      <c r="P16" s="85">
        <f>ROUND(H16*SUMIF(dec!$A$2:$A$51,A16,dec!$L$2:$L$51),0)</f>
        <v>0</v>
      </c>
      <c r="Q16" s="47">
        <f>ROUND(P16*efs!$F$19*efs!$F$75/1000/1000/1000000,4)</f>
        <v>0</v>
      </c>
      <c r="R16" s="47">
        <f>ROUND($P16*efs!$F$19*efs!$F$82/1000/1000/1000000,4)</f>
        <v>0</v>
      </c>
      <c r="S16" s="47">
        <f>ROUND($P16*efs!$F$19*efs!$F$83/1000/1000/1000000,4)</f>
        <v>0</v>
      </c>
      <c r="T16" s="47">
        <f>ROUND($P16*efs!$F$19*efs!$F$84/1000/1000/1000000,4)</f>
        <v>0</v>
      </c>
      <c r="U16" s="127">
        <f>ROUND(P16*42*efs!$H$57/1000/1000000,2)</f>
        <v>0</v>
      </c>
      <c r="V16" s="47">
        <f t="shared" si="8"/>
        <v>0</v>
      </c>
      <c r="W16" s="127">
        <f>ROUND(Q16*efs!$E$32+U16,2)</f>
        <v>0</v>
      </c>
      <c r="X16" s="86">
        <f>ROUND(P16*42*efs!$F$57/1000/1000000+Q16*efs!$C$32,2)</f>
        <v>0</v>
      </c>
      <c r="Y16" s="86">
        <f>ROUND(P16*42*efs!$G$57/1000/1000000+Q16*efs!$D$32,2)</f>
        <v>0</v>
      </c>
      <c r="Z16" s="33">
        <f t="shared" si="4"/>
        <v>0</v>
      </c>
    </row>
    <row r="17">
      <c r="A17" s="19" t="s">
        <v>558</v>
      </c>
      <c r="B17" s="72" t="s">
        <v>173</v>
      </c>
      <c r="C17" s="26" t="s">
        <v>548</v>
      </c>
      <c r="D17" s="85">
        <f>SUMIFS(og_stats!H$2:H$463,og_stats!A$2:A$463,A17,og_stats!C$2:C$463,"tot_acres")</f>
        <v>0</v>
      </c>
      <c r="E17" s="85">
        <f>SUMIFS(og_stats!I$2:I$463,og_stats!A$2:A$463,A17,og_stats!C$2:C$463,"new_acres")</f>
        <v>0</v>
      </c>
      <c r="F17" s="77">
        <f t="shared" si="5"/>
        <v>0</v>
      </c>
      <c r="G17" s="33" t="b">
        <f t="shared" si="6"/>
        <v>0</v>
      </c>
      <c r="H17" s="33">
        <f>IF(G17=true,1,SUMIFS(og_stats!I$2:I$463,og_stats!A$2:A$463,A17,og_stats!C$2:C$463,"new_lease_wells"))</f>
        <v>0</v>
      </c>
      <c r="I17" s="85">
        <f>ROUND(H17*SUMIF(dec!$A$2:$A$51,A17,dec!$D$2:$D$51),0)</f>
        <v>0</v>
      </c>
      <c r="J17" s="47">
        <f>ROUND(I17*efs!$F$19*efs!$F$75/1000/1000/1000000,4)</f>
        <v>0</v>
      </c>
      <c r="K17" s="47">
        <f>ROUND($I17*efs!$F$19*efs!$F$82/1000/1000/1000000,4)</f>
        <v>0</v>
      </c>
      <c r="L17" s="47">
        <f>ROUND($I17*efs!$F$19*efs!$F$83/1000/1000/1000000,4)</f>
        <v>0</v>
      </c>
      <c r="M17" s="47">
        <f>ROUND($I17*efs!$F$19*efs!$F$84/1000/1000/1000000,4)</f>
        <v>0</v>
      </c>
      <c r="N17" s="127">
        <f>ROUND(I17*42*efs!$H$57/1000/1000000,2)</f>
        <v>0</v>
      </c>
      <c r="O17" s="86">
        <f t="shared" si="7"/>
        <v>0</v>
      </c>
      <c r="P17" s="85">
        <f>ROUND(H17*SUMIF(dec!$A$2:$A$51,A17,dec!$L$2:$L$51),0)</f>
        <v>0</v>
      </c>
      <c r="Q17" s="47">
        <f>ROUND(P17*efs!$F$19*efs!$F$75/1000/1000/1000000,4)</f>
        <v>0</v>
      </c>
      <c r="R17" s="47">
        <f>ROUND($P17*efs!$F$19*efs!$F$82/1000/1000/1000000,4)</f>
        <v>0</v>
      </c>
      <c r="S17" s="47">
        <f>ROUND($P17*efs!$F$19*efs!$F$83/1000/1000/1000000,4)</f>
        <v>0</v>
      </c>
      <c r="T17" s="47">
        <f>ROUND($P17*efs!$F$19*efs!$F$84/1000/1000/1000000,4)</f>
        <v>0</v>
      </c>
      <c r="U17" s="127">
        <f>ROUND(P17*42*efs!$H$57/1000/1000000,2)</f>
        <v>0</v>
      </c>
      <c r="V17" s="47">
        <f t="shared" si="8"/>
        <v>0</v>
      </c>
      <c r="W17" s="127">
        <f>ROUND(Q17*efs!$E$32+U17,2)</f>
        <v>0</v>
      </c>
      <c r="X17" s="86">
        <f>ROUND(P17*42*efs!$F$57/1000/1000000+Q17*efs!$C$32,2)</f>
        <v>0</v>
      </c>
      <c r="Y17" s="86">
        <f>ROUND(P17*42*efs!$G$57/1000/1000000+Q17*efs!$D$32,2)</f>
        <v>0</v>
      </c>
      <c r="Z17" s="33">
        <f t="shared" si="4"/>
        <v>0</v>
      </c>
    </row>
    <row r="18">
      <c r="A18" s="26" t="s">
        <v>263</v>
      </c>
      <c r="B18" s="72" t="s">
        <v>173</v>
      </c>
      <c r="C18" s="26" t="s">
        <v>206</v>
      </c>
      <c r="D18" s="85">
        <f>SUMIFS(og_stats!H$2:H$463,og_stats!A$2:A$463,A18,og_stats!C$2:C$463,"tot_acres")</f>
        <v>109227</v>
      </c>
      <c r="E18" s="85">
        <f>SUMIFS(og_stats!I$2:I$463,og_stats!A$2:A$463,A18,og_stats!C$2:C$463,"new_acres")</f>
        <v>287</v>
      </c>
      <c r="F18" s="77">
        <f t="shared" si="5"/>
        <v>2560</v>
      </c>
      <c r="G18" s="33" t="b">
        <f t="shared" si="6"/>
        <v>1</v>
      </c>
      <c r="H18" s="33">
        <f>IF(G18=true,1,SUMIFS(og_stats!I$2:I$463,og_stats!A$2:A$463,A18,og_stats!C$2:C$463,"new_lease_wells"))</f>
        <v>1</v>
      </c>
      <c r="I18" s="85">
        <f>ROUND(H18*SUMIF(dec!$A$2:$A$51,A18,dec!$D$2:$D$51),0)</f>
        <v>10669</v>
      </c>
      <c r="J18" s="47">
        <f>ROUND(I18*efs!$F$19*efs!$F$75/1000/1000/1000000,4)</f>
        <v>0</v>
      </c>
      <c r="K18" s="47">
        <f>ROUND($I18*efs!$F$19*efs!$F$82/1000/1000/1000000,4)</f>
        <v>0.0008</v>
      </c>
      <c r="L18" s="47">
        <f>ROUND($I18*efs!$F$19*efs!$F$83/1000/1000/1000000,4)</f>
        <v>0.0005</v>
      </c>
      <c r="M18" s="47">
        <f>ROUND($I18*efs!$F$19*efs!$F$84/1000/1000/1000000,4)</f>
        <v>0.0001</v>
      </c>
      <c r="N18" s="127">
        <f>ROUND(I18*42*efs!$H$57/1000/1000000,2)</f>
        <v>0</v>
      </c>
      <c r="O18" s="86">
        <f t="shared" si="7"/>
        <v>0</v>
      </c>
      <c r="P18" s="85">
        <f>ROUND(H18*SUMIF(dec!$A$2:$A$51,A18,dec!$L$2:$L$51),0)</f>
        <v>47060</v>
      </c>
      <c r="Q18" s="47">
        <f>ROUND(P18*efs!$F$19*efs!$F$75/1000/1000/1000000,4)</f>
        <v>0.0001</v>
      </c>
      <c r="R18" s="47">
        <f>ROUND($P18*efs!$F$19*efs!$F$82/1000/1000/1000000,4)</f>
        <v>0.0037</v>
      </c>
      <c r="S18" s="47">
        <f>ROUND($P18*efs!$F$19*efs!$F$83/1000/1000/1000000,4)</f>
        <v>0.0022</v>
      </c>
      <c r="T18" s="47">
        <f>ROUND($P18*efs!$F$19*efs!$F$84/1000/1000/1000000,4)</f>
        <v>0.0005</v>
      </c>
      <c r="U18" s="127">
        <f>ROUND(P18*42*efs!$H$57/1000/1000000,2)</f>
        <v>0.02</v>
      </c>
      <c r="V18" s="47">
        <f t="shared" si="8"/>
        <v>0.03</v>
      </c>
      <c r="W18" s="127">
        <f>ROUND(Q18*efs!$E$32+U18,2)</f>
        <v>0.02</v>
      </c>
      <c r="X18" s="86">
        <f>ROUND(P18*42*efs!$F$57/1000/1000000+Q18*efs!$C$32,2)</f>
        <v>0.03</v>
      </c>
      <c r="Y18" s="86">
        <f>ROUND(P18*42*efs!$G$57/1000/1000000+Q18*efs!$D$32,2)</f>
        <v>0.02</v>
      </c>
      <c r="Z18" s="33">
        <f t="shared" si="4"/>
        <v>0.0000006374840629</v>
      </c>
    </row>
    <row r="19">
      <c r="A19" s="26" t="s">
        <v>217</v>
      </c>
      <c r="B19" s="72" t="s">
        <v>173</v>
      </c>
      <c r="C19" s="26" t="s">
        <v>548</v>
      </c>
      <c r="D19" s="85">
        <f>SUMIFS(og_stats!H$2:H$463,og_stats!A$2:A$463,A19,og_stats!C$2:C$463,"tot_acres")</f>
        <v>37557</v>
      </c>
      <c r="E19" s="85">
        <f>SUMIFS(og_stats!I$2:I$463,og_stats!A$2:A$463,A19,og_stats!C$2:C$463,"new_acres")</f>
        <v>37</v>
      </c>
      <c r="F19" s="77">
        <f t="shared" si="5"/>
        <v>2560</v>
      </c>
      <c r="G19" s="33" t="b">
        <f t="shared" si="6"/>
        <v>1</v>
      </c>
      <c r="H19" s="33">
        <f>IF(G19=true,1,SUMIFS(og_stats!I$2:I$463,og_stats!A$2:A$463,A19,og_stats!C$2:C$463,"new_lease_wells"))</f>
        <v>1</v>
      </c>
      <c r="I19" s="85">
        <f>ROUND(H19*SUMIF(dec!$A$2:$A$51,A19,dec!$D$2:$D$51),0)</f>
        <v>4330</v>
      </c>
      <c r="J19" s="47">
        <f>ROUND(I19*efs!$F$19*efs!$F$75/1000/1000/1000000,4)</f>
        <v>0</v>
      </c>
      <c r="K19" s="47">
        <f>ROUND($I19*efs!$F$19*efs!$F$82/1000/1000/1000000,4)</f>
        <v>0.0003</v>
      </c>
      <c r="L19" s="47">
        <f>ROUND($I19*efs!$F$19*efs!$F$83/1000/1000/1000000,4)</f>
        <v>0.0002</v>
      </c>
      <c r="M19" s="47">
        <f>ROUND($I19*efs!$F$19*efs!$F$84/1000/1000/1000000,4)</f>
        <v>0</v>
      </c>
      <c r="N19" s="127">
        <f>ROUND(I19*42*efs!$H$57/1000/1000000,2)</f>
        <v>0</v>
      </c>
      <c r="O19" s="86">
        <f t="shared" si="7"/>
        <v>0</v>
      </c>
      <c r="P19" s="85">
        <f>ROUND(H19*SUMIF(dec!$A$2:$A$51,A19,dec!$L$2:$L$51),0)</f>
        <v>12339</v>
      </c>
      <c r="Q19" s="47">
        <f>ROUND(P19*efs!$F$19*efs!$F$75/1000/1000/1000000,4)</f>
        <v>0</v>
      </c>
      <c r="R19" s="47">
        <f>ROUND($P19*efs!$F$19*efs!$F$82/1000/1000/1000000,4)</f>
        <v>0.001</v>
      </c>
      <c r="S19" s="47">
        <f>ROUND($P19*efs!$F$19*efs!$F$83/1000/1000/1000000,4)</f>
        <v>0.0006</v>
      </c>
      <c r="T19" s="47">
        <f>ROUND($P19*efs!$F$19*efs!$F$84/1000/1000/1000000,4)</f>
        <v>0.0001</v>
      </c>
      <c r="U19" s="127">
        <f>ROUND(P19*42*efs!$H$57/1000/1000000,2)</f>
        <v>0.01</v>
      </c>
      <c r="V19" s="47">
        <f t="shared" si="8"/>
        <v>0.01</v>
      </c>
      <c r="W19" s="127">
        <f>ROUND(Q19*efs!$E$32+U19,2)</f>
        <v>0.01</v>
      </c>
      <c r="X19" s="86">
        <f>ROUND(P19*42*efs!$F$57/1000/1000000+Q19*efs!$C$32,2)</f>
        <v>0.01</v>
      </c>
      <c r="Y19" s="86">
        <f>ROUND(P19*42*efs!$G$57/1000/1000000+Q19*efs!$D$32,2)</f>
        <v>0.01</v>
      </c>
      <c r="Z19" s="33">
        <f t="shared" si="4"/>
        <v>0.0000008104384472</v>
      </c>
    </row>
    <row r="20">
      <c r="A20" s="26" t="s">
        <v>192</v>
      </c>
      <c r="B20" s="72" t="s">
        <v>173</v>
      </c>
      <c r="C20" s="26" t="s">
        <v>548</v>
      </c>
      <c r="D20" s="85">
        <f>SUMIFS(og_stats!H$2:H$463,og_stats!A$2:A$463,A20,og_stats!C$2:C$463,"tot_acres")</f>
        <v>342467</v>
      </c>
      <c r="E20" s="85">
        <f>SUMIFS(og_stats!I$2:I$463,og_stats!A$2:A$463,A20,og_stats!C$2:C$463,"new_acres")</f>
        <v>9334</v>
      </c>
      <c r="F20" s="77">
        <f t="shared" si="5"/>
        <v>9334</v>
      </c>
      <c r="G20" s="33" t="b">
        <f t="shared" si="6"/>
        <v>0</v>
      </c>
      <c r="H20" s="33">
        <f>IF(G20=true,1,SUMIFS(og_stats!I$2:I$463,og_stats!A$2:A$463,A20,og_stats!C$2:C$463,"new_lease_wells"))</f>
        <v>13</v>
      </c>
      <c r="I20" s="85">
        <f>ROUND(H20*SUMIF(dec!$A$2:$A$51,A20,dec!$D$2:$D$51),0)</f>
        <v>668776</v>
      </c>
      <c r="J20" s="47">
        <f>ROUND(I20*efs!$F$19*efs!$F$75/1000/1000/1000000,4)</f>
        <v>0.0007</v>
      </c>
      <c r="K20" s="47">
        <f>ROUND($I20*efs!$F$19*efs!$F$82/1000/1000/1000000,4)</f>
        <v>0.0532</v>
      </c>
      <c r="L20" s="47">
        <f>ROUND($I20*efs!$F$19*efs!$F$83/1000/1000/1000000,4)</f>
        <v>0.0317</v>
      </c>
      <c r="M20" s="47">
        <f>ROUND($I20*efs!$F$19*efs!$F$84/1000/1000/1000000,4)</f>
        <v>0.0068</v>
      </c>
      <c r="N20" s="127">
        <f>ROUND(I20*42*efs!$H$57/1000/1000000,2)</f>
        <v>0.29</v>
      </c>
      <c r="O20" s="86">
        <f t="shared" si="7"/>
        <v>0.38</v>
      </c>
      <c r="P20" s="85">
        <f>ROUND(H20*SUMIF(dec!$A$2:$A$51,A20,dec!$L$2:$L$51),0)</f>
        <v>4922947</v>
      </c>
      <c r="Q20" s="47">
        <f>ROUND(P20*efs!$F$19*efs!$F$75/1000/1000/1000000,4)</f>
        <v>0.0055</v>
      </c>
      <c r="R20" s="47">
        <f>ROUND($P20*efs!$F$19*efs!$F$82/1000/1000/1000000,4)</f>
        <v>0.3914</v>
      </c>
      <c r="S20" s="47">
        <f>ROUND($P20*efs!$F$19*efs!$F$83/1000/1000/1000000,4)</f>
        <v>0.2332</v>
      </c>
      <c r="T20" s="47">
        <f>ROUND($P20*efs!$F$19*efs!$F$84/1000/1000/1000000,4)</f>
        <v>0.0499</v>
      </c>
      <c r="U20" s="127">
        <f>ROUND(P20*42*efs!$H$57/1000/1000000,2)</f>
        <v>2.14</v>
      </c>
      <c r="V20" s="47">
        <f t="shared" si="8"/>
        <v>2.81</v>
      </c>
      <c r="W20" s="127">
        <f>ROUND(Q20*efs!$E$32+U20,2)</f>
        <v>2.34</v>
      </c>
      <c r="X20" s="86">
        <f>ROUND(P20*42*efs!$F$57/1000/1000000+Q20*efs!$C$32,2)</f>
        <v>2.6</v>
      </c>
      <c r="Y20" s="86">
        <f>ROUND(P20*42*efs!$G$57/1000/1000000+Q20*efs!$D$32,2)</f>
        <v>2.29</v>
      </c>
      <c r="Z20" s="33">
        <f t="shared" si="4"/>
        <v>0.0000005707963137</v>
      </c>
    </row>
    <row r="21">
      <c r="A21" s="19" t="s">
        <v>559</v>
      </c>
      <c r="B21" s="72" t="s">
        <v>173</v>
      </c>
      <c r="C21" s="26" t="s">
        <v>548</v>
      </c>
      <c r="D21" s="85">
        <f>SUMIFS(og_stats!H$2:H$463,og_stats!A$2:A$463,A21,og_stats!C$2:C$463,"tot_acres")</f>
        <v>0</v>
      </c>
      <c r="E21" s="85">
        <f>SUMIFS(og_stats!I$2:I$463,og_stats!A$2:A$463,A21,og_stats!C$2:C$463,"new_acres")</f>
        <v>0</v>
      </c>
      <c r="F21" s="77">
        <f t="shared" si="5"/>
        <v>0</v>
      </c>
      <c r="G21" s="33" t="b">
        <f t="shared" si="6"/>
        <v>0</v>
      </c>
      <c r="H21" s="33">
        <f>IF(G21=true,1,SUMIFS(og_stats!I$2:I$463,og_stats!A$2:A$463,A21,og_stats!C$2:C$463,"new_lease_wells"))</f>
        <v>0</v>
      </c>
      <c r="I21" s="85">
        <f>ROUND(H21*SUMIF(dec!$A$2:$A$51,A21,dec!$D$2:$D$51),0)</f>
        <v>0</v>
      </c>
      <c r="J21" s="47">
        <f>ROUND(I21*efs!$F$19*efs!$F$75/1000/1000/1000000,4)</f>
        <v>0</v>
      </c>
      <c r="K21" s="47">
        <f>ROUND($I21*efs!$F$19*efs!$F$82/1000/1000/1000000,4)</f>
        <v>0</v>
      </c>
      <c r="L21" s="47">
        <f>ROUND($I21*efs!$F$19*efs!$F$83/1000/1000/1000000,4)</f>
        <v>0</v>
      </c>
      <c r="M21" s="47">
        <f>ROUND($I21*efs!$F$19*efs!$F$84/1000/1000/1000000,4)</f>
        <v>0</v>
      </c>
      <c r="N21" s="127">
        <f>ROUND(I21*42*efs!$H$57/1000/1000000,2)</f>
        <v>0</v>
      </c>
      <c r="O21" s="86">
        <f t="shared" si="7"/>
        <v>0</v>
      </c>
      <c r="P21" s="85">
        <f>ROUND(H21*SUMIF(dec!$A$2:$A$51,A21,dec!$L$2:$L$51),0)</f>
        <v>0</v>
      </c>
      <c r="Q21" s="47">
        <f>ROUND(P21*efs!$F$19*efs!$F$75/1000/1000/1000000,4)</f>
        <v>0</v>
      </c>
      <c r="R21" s="47">
        <f>ROUND($P21*efs!$F$19*efs!$F$82/1000/1000/1000000,4)</f>
        <v>0</v>
      </c>
      <c r="S21" s="47">
        <f>ROUND($P21*efs!$F$19*efs!$F$83/1000/1000/1000000,4)</f>
        <v>0</v>
      </c>
      <c r="T21" s="47">
        <f>ROUND($P21*efs!$F$19*efs!$F$84/1000/1000/1000000,4)</f>
        <v>0</v>
      </c>
      <c r="U21" s="127">
        <f>ROUND(P21*42*efs!$H$57/1000/1000000,2)</f>
        <v>0</v>
      </c>
      <c r="V21" s="47">
        <f t="shared" si="8"/>
        <v>0</v>
      </c>
      <c r="W21" s="127">
        <f>ROUND(Q21*efs!$E$32+U21,2)</f>
        <v>0</v>
      </c>
      <c r="X21" s="86">
        <f>ROUND(P21*42*efs!$F$57/1000/1000000+Q21*efs!$C$32,2)</f>
        <v>0</v>
      </c>
      <c r="Y21" s="86">
        <f>ROUND(P21*42*efs!$G$57/1000/1000000+Q21*efs!$D$32,2)</f>
        <v>0</v>
      </c>
      <c r="Z21" s="33">
        <f t="shared" si="4"/>
        <v>0</v>
      </c>
    </row>
    <row r="22">
      <c r="A22" s="19" t="s">
        <v>560</v>
      </c>
      <c r="B22" s="72" t="s">
        <v>173</v>
      </c>
      <c r="C22" s="26" t="s">
        <v>548</v>
      </c>
      <c r="D22" s="85">
        <f>SUMIFS(og_stats!H$2:H$463,og_stats!A$2:A$463,A22,og_stats!C$2:C$463,"tot_acres")</f>
        <v>2637</v>
      </c>
      <c r="E22" s="85">
        <f>SUMIFS(og_stats!I$2:I$463,og_stats!A$2:A$463,A22,og_stats!C$2:C$463,"new_acres")</f>
        <v>0</v>
      </c>
      <c r="F22" s="77">
        <f t="shared" si="5"/>
        <v>100</v>
      </c>
      <c r="G22" s="33" t="b">
        <f t="shared" si="6"/>
        <v>1</v>
      </c>
      <c r="H22" s="33">
        <f>IF(G22=true,1,SUMIFS(og_stats!I$2:I$463,og_stats!A$2:A$463,A22,og_stats!C$2:C$463,"new_lease_wells"))</f>
        <v>1</v>
      </c>
      <c r="I22" s="85">
        <f>ROUND(H22*SUMIF(dec!$A$2:$A$51,A22,dec!$D$2:$D$51),0)</f>
        <v>0</v>
      </c>
      <c r="J22" s="47">
        <f>ROUND(I22*efs!$F$19*efs!$F$75/1000/1000/1000000,4)</f>
        <v>0</v>
      </c>
      <c r="K22" s="47">
        <f>ROUND($I22*efs!$F$19*efs!$F$82/1000/1000/1000000,4)</f>
        <v>0</v>
      </c>
      <c r="L22" s="47">
        <f>ROUND($I22*efs!$F$19*efs!$F$83/1000/1000/1000000,4)</f>
        <v>0</v>
      </c>
      <c r="M22" s="47">
        <f>ROUND($I22*efs!$F$19*efs!$F$84/1000/1000/1000000,4)</f>
        <v>0</v>
      </c>
      <c r="N22" s="127">
        <f>ROUND(I22*42*efs!$H$57/1000/1000000,2)</f>
        <v>0</v>
      </c>
      <c r="O22" s="86">
        <f t="shared" si="7"/>
        <v>0</v>
      </c>
      <c r="P22" s="85">
        <f>ROUND(H22*SUMIF(dec!$A$2:$A$51,A22,dec!$L$2:$L$51),0)</f>
        <v>0</v>
      </c>
      <c r="Q22" s="47">
        <f>ROUND(P22*efs!$F$19*efs!$F$75/1000/1000/1000000,4)</f>
        <v>0</v>
      </c>
      <c r="R22" s="47">
        <f>ROUND($P22*efs!$F$19*efs!$F$82/1000/1000/1000000,4)</f>
        <v>0</v>
      </c>
      <c r="S22" s="47">
        <f>ROUND($P22*efs!$F$19*efs!$F$83/1000/1000/1000000,4)</f>
        <v>0</v>
      </c>
      <c r="T22" s="47">
        <f>ROUND($P22*efs!$F$19*efs!$F$84/1000/1000/1000000,4)</f>
        <v>0</v>
      </c>
      <c r="U22" s="127">
        <f>ROUND(P22*42*efs!$H$57/1000/1000000,2)</f>
        <v>0</v>
      </c>
      <c r="V22" s="47">
        <f t="shared" si="8"/>
        <v>0</v>
      </c>
      <c r="W22" s="127">
        <f>ROUND(Q22*efs!$E$32+U22,2)</f>
        <v>0</v>
      </c>
      <c r="X22" s="86">
        <f>ROUND(P22*42*efs!$F$57/1000/1000000+Q22*efs!$C$32,2)</f>
        <v>0</v>
      </c>
      <c r="Y22" s="86">
        <f>ROUND(P22*42*efs!$G$57/1000/1000000+Q22*efs!$D$32,2)</f>
        <v>0</v>
      </c>
      <c r="Z22" s="33">
        <f t="shared" si="4"/>
        <v>0</v>
      </c>
    </row>
    <row r="23">
      <c r="A23" s="19" t="s">
        <v>561</v>
      </c>
      <c r="B23" s="72" t="s">
        <v>173</v>
      </c>
      <c r="C23" s="26" t="s">
        <v>548</v>
      </c>
      <c r="D23" s="85">
        <f>SUMIFS(og_stats!H$2:H$463,og_stats!A$2:A$463,A23,og_stats!C$2:C$463,"tot_acres")</f>
        <v>0</v>
      </c>
      <c r="E23" s="85">
        <f>SUMIFS(og_stats!I$2:I$463,og_stats!A$2:A$463,A23,og_stats!C$2:C$463,"new_acres")</f>
        <v>0</v>
      </c>
      <c r="F23" s="77">
        <f t="shared" si="5"/>
        <v>0</v>
      </c>
      <c r="G23" s="33" t="b">
        <f t="shared" si="6"/>
        <v>0</v>
      </c>
      <c r="H23" s="33">
        <f>IF(G23=true,1,SUMIFS(og_stats!I$2:I$463,og_stats!A$2:A$463,A23,og_stats!C$2:C$463,"new_lease_wells"))</f>
        <v>0</v>
      </c>
      <c r="I23" s="85">
        <f>ROUND(H23*SUMIF(dec!$A$2:$A$51,A23,dec!$D$2:$D$51),0)</f>
        <v>0</v>
      </c>
      <c r="J23" s="47">
        <f>ROUND(I23*efs!$F$19*efs!$F$75/1000/1000/1000000,4)</f>
        <v>0</v>
      </c>
      <c r="K23" s="47">
        <f>ROUND($I23*efs!$F$19*efs!$F$82/1000/1000/1000000,4)</f>
        <v>0</v>
      </c>
      <c r="L23" s="47">
        <f>ROUND($I23*efs!$F$19*efs!$F$83/1000/1000/1000000,4)</f>
        <v>0</v>
      </c>
      <c r="M23" s="47">
        <f>ROUND($I23*efs!$F$19*efs!$F$84/1000/1000/1000000,4)</f>
        <v>0</v>
      </c>
      <c r="N23" s="127">
        <f>ROUND(I23*42*efs!$H$57/1000/1000000,2)</f>
        <v>0</v>
      </c>
      <c r="O23" s="86">
        <f t="shared" si="7"/>
        <v>0</v>
      </c>
      <c r="P23" s="85">
        <f>ROUND(H23*SUMIF(dec!$A$2:$A$51,A23,dec!$L$2:$L$51),0)</f>
        <v>0</v>
      </c>
      <c r="Q23" s="47">
        <f>ROUND(P23*efs!$F$19*efs!$F$75/1000/1000/1000000,4)</f>
        <v>0</v>
      </c>
      <c r="R23" s="47">
        <f>ROUND($P23*efs!$F$19*efs!$F$82/1000/1000/1000000,4)</f>
        <v>0</v>
      </c>
      <c r="S23" s="47">
        <f>ROUND($P23*efs!$F$19*efs!$F$83/1000/1000/1000000,4)</f>
        <v>0</v>
      </c>
      <c r="T23" s="47">
        <f>ROUND($P23*efs!$F$19*efs!$F$84/1000/1000/1000000,4)</f>
        <v>0</v>
      </c>
      <c r="U23" s="127">
        <f>ROUND(P23*42*efs!$H$57/1000/1000000,2)</f>
        <v>0</v>
      </c>
      <c r="V23" s="47">
        <f t="shared" si="8"/>
        <v>0</v>
      </c>
      <c r="W23" s="127">
        <f>ROUND(Q23*efs!$E$32+U23,2)</f>
        <v>0</v>
      </c>
      <c r="X23" s="86">
        <f>ROUND(P23*42*efs!$F$57/1000/1000000+Q23*efs!$C$32,2)</f>
        <v>0</v>
      </c>
      <c r="Y23" s="86">
        <f>ROUND(P23*42*efs!$G$57/1000/1000000+Q23*efs!$D$32,2)</f>
        <v>0</v>
      </c>
      <c r="Z23" s="33">
        <f t="shared" si="4"/>
        <v>0</v>
      </c>
    </row>
    <row r="24">
      <c r="A24" s="26" t="s">
        <v>202</v>
      </c>
      <c r="B24" s="72" t="s">
        <v>173</v>
      </c>
      <c r="C24" s="26" t="s">
        <v>548</v>
      </c>
      <c r="D24" s="85">
        <f>SUMIFS(og_stats!H$2:H$463,og_stats!A$2:A$463,A24,og_stats!C$2:C$463,"tot_acres")</f>
        <v>63380</v>
      </c>
      <c r="E24" s="85">
        <f>SUMIFS(og_stats!I$2:I$463,og_stats!A$2:A$463,A24,og_stats!C$2:C$463,"new_acres")</f>
        <v>5006</v>
      </c>
      <c r="F24" s="77">
        <f t="shared" si="5"/>
        <v>5006</v>
      </c>
      <c r="G24" s="33" t="b">
        <f t="shared" si="6"/>
        <v>0</v>
      </c>
      <c r="H24" s="33">
        <f>IF(G24=true,1,SUMIFS(og_stats!I$2:I$463,og_stats!A$2:A$463,A24,og_stats!C$2:C$463,"new_lease_wells"))</f>
        <v>7</v>
      </c>
      <c r="I24" s="85">
        <f>ROUND(H24*SUMIF(dec!$A$2:$A$51,A24,dec!$D$2:$D$51),0)</f>
        <v>209485</v>
      </c>
      <c r="J24" s="47">
        <f>ROUND(I24*efs!$F$19*efs!$F$75/1000/1000/1000000,4)</f>
        <v>0.0002</v>
      </c>
      <c r="K24" s="47">
        <f>ROUND($I24*efs!$F$19*efs!$F$82/1000/1000/1000000,4)</f>
        <v>0.0167</v>
      </c>
      <c r="L24" s="47">
        <f>ROUND($I24*efs!$F$19*efs!$F$83/1000/1000/1000000,4)</f>
        <v>0.0099</v>
      </c>
      <c r="M24" s="47">
        <f>ROUND($I24*efs!$F$19*efs!$F$84/1000/1000/1000000,4)</f>
        <v>0.0021</v>
      </c>
      <c r="N24" s="127">
        <f>ROUND(I24*42*efs!$H$57/1000/1000000,2)</f>
        <v>0.09</v>
      </c>
      <c r="O24" s="86">
        <f t="shared" si="7"/>
        <v>0.12</v>
      </c>
      <c r="P24" s="85">
        <f>ROUND(H24*SUMIF(dec!$A$2:$A$51,A24,dec!$L$2:$L$51),0)</f>
        <v>1321900</v>
      </c>
      <c r="Q24" s="47">
        <f>ROUND(P24*efs!$F$19*efs!$F$75/1000/1000/1000000,4)</f>
        <v>0.0015</v>
      </c>
      <c r="R24" s="47">
        <f>ROUND($P24*efs!$F$19*efs!$F$82/1000/1000/1000000,4)</f>
        <v>0.1051</v>
      </c>
      <c r="S24" s="47">
        <f>ROUND($P24*efs!$F$19*efs!$F$83/1000/1000/1000000,4)</f>
        <v>0.0626</v>
      </c>
      <c r="T24" s="47">
        <f>ROUND($P24*efs!$F$19*efs!$F$84/1000/1000/1000000,4)</f>
        <v>0.0134</v>
      </c>
      <c r="U24" s="127">
        <f>ROUND(P24*42*efs!$H$57/1000/1000000,2)</f>
        <v>0.57</v>
      </c>
      <c r="V24" s="47">
        <f t="shared" si="8"/>
        <v>0.75</v>
      </c>
      <c r="W24" s="127">
        <f>ROUND(Q24*efs!$E$32+U24,2)</f>
        <v>0.62</v>
      </c>
      <c r="X24" s="86">
        <f>ROUND(P24*42*efs!$F$57/1000/1000000+Q24*efs!$C$32,2)</f>
        <v>0.7</v>
      </c>
      <c r="Y24" s="86">
        <f>ROUND(P24*42*efs!$G$57/1000/1000000+Q24*efs!$D$32,2)</f>
        <v>0.61</v>
      </c>
      <c r="Z24" s="33">
        <f t="shared" si="4"/>
        <v>0.0000005673651562</v>
      </c>
    </row>
    <row r="25">
      <c r="A25" s="19" t="s">
        <v>562</v>
      </c>
      <c r="B25" s="72" t="s">
        <v>173</v>
      </c>
      <c r="C25" s="26" t="s">
        <v>548</v>
      </c>
      <c r="D25" s="85">
        <f>SUMIFS(og_stats!H$2:H$463,og_stats!A$2:A$463,A25,og_stats!C$2:C$463,"tot_acres")</f>
        <v>0</v>
      </c>
      <c r="E25" s="85">
        <f>SUMIFS(og_stats!I$2:I$463,og_stats!A$2:A$463,A25,og_stats!C$2:C$463,"new_acres")</f>
        <v>0</v>
      </c>
      <c r="F25" s="77">
        <f t="shared" si="5"/>
        <v>0</v>
      </c>
      <c r="G25" s="33" t="b">
        <f t="shared" si="6"/>
        <v>0</v>
      </c>
      <c r="H25" s="33">
        <f>IF(G25=true,1,SUMIFS(og_stats!I$2:I$463,og_stats!A$2:A$463,A25,og_stats!C$2:C$463,"new_lease_wells"))</f>
        <v>0</v>
      </c>
      <c r="I25" s="85">
        <f>ROUND(H25*SUMIF(dec!$A$2:$A$51,A25,dec!$D$2:$D$51),0)</f>
        <v>0</v>
      </c>
      <c r="J25" s="47">
        <f>ROUND(I25*efs!$F$19*efs!$F$75/1000/1000/1000000,4)</f>
        <v>0</v>
      </c>
      <c r="K25" s="47">
        <f>ROUND($I25*efs!$F$19*efs!$F$82/1000/1000/1000000,4)</f>
        <v>0</v>
      </c>
      <c r="L25" s="47">
        <f>ROUND($I25*efs!$F$19*efs!$F$83/1000/1000/1000000,4)</f>
        <v>0</v>
      </c>
      <c r="M25" s="47">
        <f>ROUND($I25*efs!$F$19*efs!$F$84/1000/1000/1000000,4)</f>
        <v>0</v>
      </c>
      <c r="N25" s="127">
        <f>ROUND(I25*42*efs!$H$57/1000/1000000,2)</f>
        <v>0</v>
      </c>
      <c r="O25" s="86">
        <f t="shared" si="7"/>
        <v>0</v>
      </c>
      <c r="P25" s="85">
        <f>ROUND(H25*SUMIF(dec!$A$2:$A$51,A25,dec!$L$2:$L$51),0)</f>
        <v>0</v>
      </c>
      <c r="Q25" s="47">
        <f>ROUND(P25*efs!$F$19*efs!$F$75/1000/1000/1000000,4)</f>
        <v>0</v>
      </c>
      <c r="R25" s="47">
        <f>ROUND($P25*efs!$F$19*efs!$F$82/1000/1000/1000000,4)</f>
        <v>0</v>
      </c>
      <c r="S25" s="47">
        <f>ROUND($P25*efs!$F$19*efs!$F$83/1000/1000/1000000,4)</f>
        <v>0</v>
      </c>
      <c r="T25" s="47">
        <f>ROUND($P25*efs!$F$19*efs!$F$84/1000/1000/1000000,4)</f>
        <v>0</v>
      </c>
      <c r="U25" s="127">
        <f>ROUND(P25*42*efs!$H$57/1000/1000000,2)</f>
        <v>0</v>
      </c>
      <c r="V25" s="47">
        <f t="shared" si="8"/>
        <v>0</v>
      </c>
      <c r="W25" s="127">
        <f>ROUND(Q25*efs!$E$32+U25,2)</f>
        <v>0</v>
      </c>
      <c r="X25" s="86">
        <f>ROUND(P25*42*efs!$F$57/1000/1000000+Q25*efs!$C$32,2)</f>
        <v>0</v>
      </c>
      <c r="Y25" s="86">
        <f>ROUND(P25*42*efs!$G$57/1000/1000000+Q25*efs!$D$32,2)</f>
        <v>0</v>
      </c>
      <c r="Z25" s="33">
        <f t="shared" si="4"/>
        <v>0</v>
      </c>
    </row>
    <row r="26">
      <c r="A26" s="26" t="s">
        <v>214</v>
      </c>
      <c r="B26" s="72" t="s">
        <v>173</v>
      </c>
      <c r="C26" s="26" t="s">
        <v>548</v>
      </c>
      <c r="D26" s="85">
        <f>SUMIFS(og_stats!H$2:H$463,og_stats!A$2:A$463,A26,og_stats!C$2:C$463,"tot_acres")</f>
        <v>242212</v>
      </c>
      <c r="E26" s="85">
        <f>SUMIFS(og_stats!I$2:I$463,og_stats!A$2:A$463,A26,og_stats!C$2:C$463,"new_acres")</f>
        <v>2609</v>
      </c>
      <c r="F26" s="77">
        <f t="shared" si="5"/>
        <v>2609</v>
      </c>
      <c r="G26" s="33" t="b">
        <f t="shared" si="6"/>
        <v>0</v>
      </c>
      <c r="H26" s="33">
        <f>IF(G26=true,1,SUMIFS(og_stats!I$2:I$463,og_stats!A$2:A$463,A26,og_stats!C$2:C$463,"new_lease_wells"))</f>
        <v>2</v>
      </c>
      <c r="I26" s="85">
        <f>ROUND(H26*SUMIF(dec!$A$2:$A$51,A26,dec!$D$2:$D$51),0)</f>
        <v>74080</v>
      </c>
      <c r="J26" s="47">
        <f>ROUND(I26*efs!$F$19*efs!$F$75/1000/1000/1000000,4)</f>
        <v>0.0001</v>
      </c>
      <c r="K26" s="47">
        <f>ROUND($I26*efs!$F$19*efs!$F$82/1000/1000/1000000,4)</f>
        <v>0.0059</v>
      </c>
      <c r="L26" s="47">
        <f>ROUND($I26*efs!$F$19*efs!$F$83/1000/1000/1000000,4)</f>
        <v>0.0035</v>
      </c>
      <c r="M26" s="47">
        <f>ROUND($I26*efs!$F$19*efs!$F$84/1000/1000/1000000,4)</f>
        <v>0.0008</v>
      </c>
      <c r="N26" s="127">
        <f>ROUND(I26*42*efs!$H$57/1000/1000000,2)</f>
        <v>0.03</v>
      </c>
      <c r="O26" s="86">
        <f t="shared" si="7"/>
        <v>0.04</v>
      </c>
      <c r="P26" s="85">
        <f>ROUND(H26*SUMIF(dec!$A$2:$A$51,A26,dec!$L$2:$L$51),0)</f>
        <v>428592</v>
      </c>
      <c r="Q26" s="47">
        <f>ROUND(P26*efs!$F$19*efs!$F$75/1000/1000/1000000,4)</f>
        <v>0.0005</v>
      </c>
      <c r="R26" s="47">
        <f>ROUND($P26*efs!$F$19*efs!$F$82/1000/1000/1000000,4)</f>
        <v>0.0341</v>
      </c>
      <c r="S26" s="47">
        <f>ROUND($P26*efs!$F$19*efs!$F$83/1000/1000/1000000,4)</f>
        <v>0.0203</v>
      </c>
      <c r="T26" s="47">
        <f>ROUND($P26*efs!$F$19*efs!$F$84/1000/1000/1000000,4)</f>
        <v>0.0043</v>
      </c>
      <c r="U26" s="127">
        <f>ROUND(P26*42*efs!$H$57/1000/1000000,2)</f>
        <v>0.19</v>
      </c>
      <c r="V26" s="47">
        <f t="shared" si="8"/>
        <v>0.25</v>
      </c>
      <c r="W26" s="127">
        <f>ROUND(Q26*efs!$E$32+U26,2)</f>
        <v>0.21</v>
      </c>
      <c r="X26" s="86">
        <f>ROUND(P26*42*efs!$F$57/1000/1000000+Q26*efs!$C$32,2)</f>
        <v>0.23</v>
      </c>
      <c r="Y26" s="86">
        <f>ROUND(P26*42*efs!$G$57/1000/1000000+Q26*efs!$D$32,2)</f>
        <v>0.2</v>
      </c>
      <c r="Z26" s="33">
        <f t="shared" si="4"/>
        <v>0.0000005833053347</v>
      </c>
    </row>
    <row r="27">
      <c r="A27" s="19" t="s">
        <v>563</v>
      </c>
      <c r="B27" s="72" t="s">
        <v>173</v>
      </c>
      <c r="C27" s="26" t="s">
        <v>548</v>
      </c>
      <c r="D27" s="85">
        <f>SUMIFS(og_stats!H$2:H$463,og_stats!A$2:A$463,A27,og_stats!C$2:C$463,"tot_acres")</f>
        <v>0</v>
      </c>
      <c r="E27" s="85">
        <f>SUMIFS(og_stats!I$2:I$463,og_stats!A$2:A$463,A27,og_stats!C$2:C$463,"new_acres")</f>
        <v>0</v>
      </c>
      <c r="F27" s="77">
        <f t="shared" si="5"/>
        <v>0</v>
      </c>
      <c r="G27" s="33" t="b">
        <f t="shared" si="6"/>
        <v>0</v>
      </c>
      <c r="H27" s="33">
        <f>IF(G27=true,1,SUMIFS(og_stats!I$2:I$463,og_stats!A$2:A$463,A27,og_stats!C$2:C$463,"new_lease_wells"))</f>
        <v>0</v>
      </c>
      <c r="I27" s="85">
        <f>ROUND(H27*SUMIF(dec!$A$2:$A$51,A27,dec!$D$2:$D$51),0)</f>
        <v>0</v>
      </c>
      <c r="J27" s="47">
        <f>ROUND(I27*efs!$F$19*efs!$F$75/1000/1000/1000000,4)</f>
        <v>0</v>
      </c>
      <c r="K27" s="47">
        <f>ROUND($I27*efs!$F$19*efs!$F$82/1000/1000/1000000,4)</f>
        <v>0</v>
      </c>
      <c r="L27" s="47">
        <f>ROUND($I27*efs!$F$19*efs!$F$83/1000/1000/1000000,4)</f>
        <v>0</v>
      </c>
      <c r="M27" s="47">
        <f>ROUND($I27*efs!$F$19*efs!$F$84/1000/1000/1000000,4)</f>
        <v>0</v>
      </c>
      <c r="N27" s="127">
        <f>ROUND(I27*42*efs!$H$57/1000/1000000,2)</f>
        <v>0</v>
      </c>
      <c r="O27" s="86">
        <f t="shared" si="7"/>
        <v>0</v>
      </c>
      <c r="P27" s="85">
        <f>ROUND(H27*SUMIF(dec!$A$2:$A$51,A27,dec!$L$2:$L$51),0)</f>
        <v>0</v>
      </c>
      <c r="Q27" s="47">
        <f>ROUND(P27*efs!$F$19*efs!$F$75/1000/1000/1000000,4)</f>
        <v>0</v>
      </c>
      <c r="R27" s="47">
        <f>ROUND($P27*efs!$F$19*efs!$F$82/1000/1000/1000000,4)</f>
        <v>0</v>
      </c>
      <c r="S27" s="47">
        <f>ROUND($P27*efs!$F$19*efs!$F$83/1000/1000/1000000,4)</f>
        <v>0</v>
      </c>
      <c r="T27" s="47">
        <f>ROUND($P27*efs!$F$19*efs!$F$84/1000/1000/1000000,4)</f>
        <v>0</v>
      </c>
      <c r="U27" s="127">
        <f>ROUND(P27*42*efs!$H$57/1000/1000000,2)</f>
        <v>0</v>
      </c>
      <c r="V27" s="47">
        <f t="shared" si="8"/>
        <v>0</v>
      </c>
      <c r="W27" s="127">
        <f>ROUND(Q27*efs!$E$32+U27,2)</f>
        <v>0</v>
      </c>
      <c r="X27" s="86">
        <f>ROUND(P27*42*efs!$F$57/1000/1000000+Q27*efs!$C$32,2)</f>
        <v>0</v>
      </c>
      <c r="Y27" s="86">
        <f>ROUND(P27*42*efs!$G$57/1000/1000000+Q27*efs!$D$32,2)</f>
        <v>0</v>
      </c>
      <c r="Z27" s="33">
        <f t="shared" si="4"/>
        <v>0</v>
      </c>
    </row>
    <row r="28">
      <c r="A28" s="26" t="s">
        <v>250</v>
      </c>
      <c r="B28" s="72" t="s">
        <v>173</v>
      </c>
      <c r="C28" s="26" t="s">
        <v>250</v>
      </c>
      <c r="D28" s="85">
        <f>SUMIFS(og_stats!H$2:H$463,og_stats!A$2:A$463,A28,og_stats!C$2:C$463,"tot_acres")</f>
        <v>1608882</v>
      </c>
      <c r="E28" s="85">
        <f>SUMIFS(og_stats!I$2:I$463,og_stats!A$2:A$463,A28,og_stats!C$2:C$463,"new_acres")</f>
        <v>60807</v>
      </c>
      <c r="F28" s="77">
        <f t="shared" si="5"/>
        <v>60807</v>
      </c>
      <c r="G28" s="33" t="b">
        <f t="shared" si="6"/>
        <v>0</v>
      </c>
      <c r="H28" s="33">
        <f>IF(G28=true,1,SUMIFS(og_stats!I$2:I$463,og_stats!A$2:A$463,A28,og_stats!C$2:C$463,"new_lease_wells"))</f>
        <v>90</v>
      </c>
      <c r="I28" s="85">
        <f>ROUND(H28*SUMIF(dec!$A$2:$A$51,A28,dec!$D$2:$D$51),0)</f>
        <v>3790833</v>
      </c>
      <c r="J28" s="47">
        <f>ROUND(I28*efs!$F$19*efs!$F$75/1000/1000/1000000,4)</f>
        <v>0.0042</v>
      </c>
      <c r="K28" s="47">
        <f>ROUND($I28*efs!$F$19*efs!$F$82/1000/1000/1000000,4)</f>
        <v>0.3014</v>
      </c>
      <c r="L28" s="47">
        <f>ROUND($I28*efs!$F$19*efs!$F$83/1000/1000/1000000,4)</f>
        <v>0.1796</v>
      </c>
      <c r="M28" s="47">
        <f>ROUND($I28*efs!$F$19*efs!$F$84/1000/1000/1000000,4)</f>
        <v>0.0385</v>
      </c>
      <c r="N28" s="127">
        <f>ROUND(I28*42*efs!$H$57/1000/1000000,2)</f>
        <v>1.64</v>
      </c>
      <c r="O28" s="86">
        <f t="shared" si="7"/>
        <v>2.16</v>
      </c>
      <c r="P28" s="85">
        <f>ROUND(H28*SUMIF(dec!$A$2:$A$51,A28,dec!$L$2:$L$51),0)</f>
        <v>18250254</v>
      </c>
      <c r="Q28" s="47">
        <f>ROUND(P28*efs!$F$19*efs!$F$75/1000/1000/1000000,4)</f>
        <v>0.0202</v>
      </c>
      <c r="R28" s="47">
        <f>ROUND($P28*efs!$F$19*efs!$F$82/1000/1000/1000000,4)</f>
        <v>1.4508</v>
      </c>
      <c r="S28" s="47">
        <f>ROUND($P28*efs!$F$19*efs!$F$83/1000/1000/1000000,4)</f>
        <v>0.8646</v>
      </c>
      <c r="T28" s="47">
        <f>ROUND($P28*efs!$F$19*efs!$F$84/1000/1000/1000000,4)</f>
        <v>0.1852</v>
      </c>
      <c r="U28" s="127">
        <f>ROUND(P28*42*efs!$H$57/1000/1000000,2)</f>
        <v>7.92</v>
      </c>
      <c r="V28" s="47">
        <f t="shared" si="8"/>
        <v>10.42</v>
      </c>
      <c r="W28" s="127">
        <f>ROUND(Q28*efs!$E$32+U28,2)</f>
        <v>8.65</v>
      </c>
      <c r="X28" s="86">
        <f>ROUND(P28*42*efs!$F$57/1000/1000000+Q28*efs!$C$32,2)</f>
        <v>9.62</v>
      </c>
      <c r="Y28" s="86">
        <f>ROUND(P28*42*efs!$G$57/1000/1000000+Q28*efs!$D$32,2)</f>
        <v>8.48</v>
      </c>
      <c r="Z28" s="33">
        <f t="shared" si="4"/>
        <v>0.0000005709509577</v>
      </c>
    </row>
    <row r="29">
      <c r="A29" s="26" t="s">
        <v>222</v>
      </c>
      <c r="B29" s="72" t="s">
        <v>173</v>
      </c>
      <c r="C29" s="26" t="s">
        <v>187</v>
      </c>
      <c r="D29" s="85">
        <f>SUMIFS(og_stats!H$2:H$463,og_stats!A$2:A$463,A29,og_stats!C$2:C$463,"tot_acres")</f>
        <v>10536</v>
      </c>
      <c r="E29" s="85">
        <f>SUMIFS(og_stats!I$2:I$463,og_stats!A$2:A$463,A29,og_stats!C$2:C$463,"new_acres")</f>
        <v>19</v>
      </c>
      <c r="F29" s="77">
        <f t="shared" si="5"/>
        <v>2560</v>
      </c>
      <c r="G29" s="33" t="b">
        <f t="shared" si="6"/>
        <v>1</v>
      </c>
      <c r="H29" s="33">
        <f>IF(G29=true,1,SUMIFS(og_stats!I$2:I$463,og_stats!A$2:A$463,A29,og_stats!C$2:C$463,"new_lease_wells"))</f>
        <v>1</v>
      </c>
      <c r="I29" s="85">
        <f>ROUND(H29*SUMIF(dec!$A$2:$A$51,A29,dec!$D$2:$D$51),0)</f>
        <v>11063</v>
      </c>
      <c r="J29" s="47">
        <f>ROUND(I29*efs!$F$19*efs!$F$75/1000/1000/1000000,4)</f>
        <v>0</v>
      </c>
      <c r="K29" s="47">
        <f>ROUND($I29*efs!$F$19*efs!$F$82/1000/1000/1000000,4)</f>
        <v>0.0009</v>
      </c>
      <c r="L29" s="47">
        <f>ROUND($I29*efs!$F$19*efs!$F$83/1000/1000/1000000,4)</f>
        <v>0.0005</v>
      </c>
      <c r="M29" s="47">
        <f>ROUND($I29*efs!$F$19*efs!$F$84/1000/1000/1000000,4)</f>
        <v>0.0001</v>
      </c>
      <c r="N29" s="127">
        <f>ROUND(I29*42*efs!$H$57/1000/1000000,2)</f>
        <v>0</v>
      </c>
      <c r="O29" s="86">
        <f t="shared" si="7"/>
        <v>0</v>
      </c>
      <c r="P29" s="85">
        <f>ROUND(H29*SUMIF(dec!$A$2:$A$51,A29,dec!$L$2:$L$51),0)</f>
        <v>61363</v>
      </c>
      <c r="Q29" s="47">
        <f>ROUND(P29*efs!$F$19*efs!$F$75/1000/1000/1000000,4)</f>
        <v>0.0001</v>
      </c>
      <c r="R29" s="47">
        <f>ROUND($P29*efs!$F$19*efs!$F$82/1000/1000/1000000,4)</f>
        <v>0.0049</v>
      </c>
      <c r="S29" s="47">
        <f>ROUND($P29*efs!$F$19*efs!$F$83/1000/1000/1000000,4)</f>
        <v>0.0029</v>
      </c>
      <c r="T29" s="47">
        <f>ROUND($P29*efs!$F$19*efs!$F$84/1000/1000/1000000,4)</f>
        <v>0.0006</v>
      </c>
      <c r="U29" s="127">
        <f>ROUND(P29*42*efs!$H$57/1000/1000000,2)</f>
        <v>0.03</v>
      </c>
      <c r="V29" s="47">
        <f t="shared" si="8"/>
        <v>0.04</v>
      </c>
      <c r="W29" s="127">
        <f>ROUND(Q29*efs!$E$32+U29,2)</f>
        <v>0.03</v>
      </c>
      <c r="X29" s="86">
        <f>ROUND(P29*42*efs!$F$57/1000/1000000+Q29*efs!$C$32,2)</f>
        <v>0.04</v>
      </c>
      <c r="Y29" s="86">
        <f>ROUND(P29*42*efs!$G$57/1000/1000000+Q29*efs!$D$32,2)</f>
        <v>0.03</v>
      </c>
      <c r="Z29" s="33">
        <f t="shared" si="4"/>
        <v>0.0000006518586119</v>
      </c>
    </row>
    <row r="30">
      <c r="A30" s="26" t="s">
        <v>286</v>
      </c>
      <c r="B30" s="72" t="s">
        <v>173</v>
      </c>
      <c r="C30" s="26" t="s">
        <v>300</v>
      </c>
      <c r="D30" s="85">
        <f>SUMIFS(og_stats!H$2:H$463,og_stats!A$2:A$463,A30,og_stats!C$2:C$463,"tot_acres")</f>
        <v>872234</v>
      </c>
      <c r="E30" s="85">
        <f>SUMIFS(og_stats!I$2:I$463,og_stats!A$2:A$463,A30,og_stats!C$2:C$463,"new_acres")</f>
        <v>155583</v>
      </c>
      <c r="F30" s="77">
        <f t="shared" si="5"/>
        <v>155583</v>
      </c>
      <c r="G30" s="33" t="b">
        <f t="shared" si="6"/>
        <v>0</v>
      </c>
      <c r="H30" s="33">
        <f>IF(G30=true,1,SUMIFS(og_stats!I$2:I$463,og_stats!A$2:A$463,A30,og_stats!C$2:C$463,"new_lease_wells"))</f>
        <v>20</v>
      </c>
      <c r="I30" s="85">
        <f>ROUND(H30*SUMIF(dec!$A$2:$A$51,A30,dec!$D$2:$D$51),0)</f>
        <v>304518</v>
      </c>
      <c r="J30" s="47">
        <f>ROUND(I30*efs!$F$19*efs!$F$75/1000/1000/1000000,4)</f>
        <v>0.0003</v>
      </c>
      <c r="K30" s="47">
        <f>ROUND($I30*efs!$F$19*efs!$F$82/1000/1000/1000000,4)</f>
        <v>0.0242</v>
      </c>
      <c r="L30" s="47">
        <f>ROUND($I30*efs!$F$19*efs!$F$83/1000/1000/1000000,4)</f>
        <v>0.0144</v>
      </c>
      <c r="M30" s="47">
        <f>ROUND($I30*efs!$F$19*efs!$F$84/1000/1000/1000000,4)</f>
        <v>0.0031</v>
      </c>
      <c r="N30" s="127">
        <f>ROUND(I30*42*efs!$H$57/1000/1000000,2)</f>
        <v>0.13</v>
      </c>
      <c r="O30" s="86">
        <f t="shared" si="7"/>
        <v>0.17</v>
      </c>
      <c r="P30" s="85">
        <f>ROUND(H30*SUMIF(dec!$A$2:$A$51,A30,dec!$L$2:$L$51),0)</f>
        <v>1038856</v>
      </c>
      <c r="Q30" s="47">
        <f>ROUND(P30*efs!$F$19*efs!$F$75/1000/1000/1000000,4)</f>
        <v>0.0012</v>
      </c>
      <c r="R30" s="47">
        <f>ROUND($P30*efs!$F$19*efs!$F$82/1000/1000/1000000,4)</f>
        <v>0.0826</v>
      </c>
      <c r="S30" s="47">
        <f>ROUND($P30*efs!$F$19*efs!$F$83/1000/1000/1000000,4)</f>
        <v>0.0492</v>
      </c>
      <c r="T30" s="47">
        <f>ROUND($P30*efs!$F$19*efs!$F$84/1000/1000/1000000,4)</f>
        <v>0.0105</v>
      </c>
      <c r="U30" s="127">
        <f>ROUND(P30*42*efs!$H$57/1000/1000000,2)</f>
        <v>0.45</v>
      </c>
      <c r="V30" s="47">
        <f t="shared" si="8"/>
        <v>0.59</v>
      </c>
      <c r="W30" s="127">
        <f>ROUND(Q30*efs!$E$32+U30,2)</f>
        <v>0.49</v>
      </c>
      <c r="X30" s="86">
        <f>ROUND(P30*42*efs!$F$57/1000/1000000+Q30*efs!$C$32,2)</f>
        <v>0.55</v>
      </c>
      <c r="Y30" s="86">
        <f>ROUND(P30*42*efs!$G$57/1000/1000000+Q30*efs!$D$32,2)</f>
        <v>0.48</v>
      </c>
      <c r="Z30" s="33">
        <f t="shared" si="4"/>
        <v>0.000000567932418</v>
      </c>
    </row>
    <row r="31">
      <c r="A31" s="19" t="s">
        <v>565</v>
      </c>
      <c r="B31" s="72" t="s">
        <v>173</v>
      </c>
      <c r="C31" s="26" t="s">
        <v>548</v>
      </c>
      <c r="D31" s="85">
        <f>SUMIFS(og_stats!H$2:H$463,og_stats!A$2:A$463,A31,og_stats!C$2:C$463,"tot_acres")</f>
        <v>0</v>
      </c>
      <c r="E31" s="85">
        <f>SUMIFS(og_stats!I$2:I$463,og_stats!A$2:A$463,A31,og_stats!C$2:C$463,"new_acres")</f>
        <v>0</v>
      </c>
      <c r="F31" s="77">
        <f t="shared" si="5"/>
        <v>0</v>
      </c>
      <c r="G31" s="33" t="b">
        <f t="shared" si="6"/>
        <v>0</v>
      </c>
      <c r="H31" s="33">
        <f>IF(G31=true,1,SUMIFS(og_stats!I$2:I$463,og_stats!A$2:A$463,A31,og_stats!C$2:C$463,"new_lease_wells"))</f>
        <v>0</v>
      </c>
      <c r="I31" s="85">
        <f>ROUND(H31*SUMIF(dec!$A$2:$A$51,A31,dec!$D$2:$D$51),0)</f>
        <v>0</v>
      </c>
      <c r="J31" s="47">
        <f>ROUND(I31*efs!$F$19*efs!$F$75/1000/1000/1000000,4)</f>
        <v>0</v>
      </c>
      <c r="K31" s="47">
        <f>ROUND($I31*efs!$F$19*efs!$F$82/1000/1000/1000000,4)</f>
        <v>0</v>
      </c>
      <c r="L31" s="47">
        <f>ROUND($I31*efs!$F$19*efs!$F$83/1000/1000/1000000,4)</f>
        <v>0</v>
      </c>
      <c r="M31" s="47">
        <f>ROUND($I31*efs!$F$19*efs!$F$84/1000/1000/1000000,4)</f>
        <v>0</v>
      </c>
      <c r="N31" s="127">
        <f>ROUND(I31*42*efs!$H$57/1000/1000000,2)</f>
        <v>0</v>
      </c>
      <c r="O31" s="86">
        <f t="shared" si="7"/>
        <v>0</v>
      </c>
      <c r="P31" s="85">
        <f>ROUND(H31*SUMIF(dec!$A$2:$A$51,A31,dec!$L$2:$L$51),0)</f>
        <v>0</v>
      </c>
      <c r="Q31" s="47">
        <f>ROUND(P31*efs!$F$19*efs!$F$75/1000/1000/1000000,4)</f>
        <v>0</v>
      </c>
      <c r="R31" s="47">
        <f>ROUND($P31*efs!$F$19*efs!$F$82/1000/1000/1000000,4)</f>
        <v>0</v>
      </c>
      <c r="S31" s="47">
        <f>ROUND($P31*efs!$F$19*efs!$F$83/1000/1000/1000000,4)</f>
        <v>0</v>
      </c>
      <c r="T31" s="47">
        <f>ROUND($P31*efs!$F$19*efs!$F$84/1000/1000/1000000,4)</f>
        <v>0</v>
      </c>
      <c r="U31" s="127">
        <f>ROUND(P31*42*efs!$H$57/1000/1000000,2)</f>
        <v>0</v>
      </c>
      <c r="V31" s="47">
        <f t="shared" si="8"/>
        <v>0</v>
      </c>
      <c r="W31" s="127">
        <f>ROUND(Q31*efs!$E$32+U31,2)</f>
        <v>0</v>
      </c>
      <c r="X31" s="86">
        <f>ROUND(P31*42*efs!$F$57/1000/1000000+Q31*efs!$C$32,2)</f>
        <v>0</v>
      </c>
      <c r="Y31" s="86">
        <f>ROUND(P31*42*efs!$G$57/1000/1000000+Q31*efs!$D$32,2)</f>
        <v>0</v>
      </c>
      <c r="Z31" s="33">
        <f t="shared" si="4"/>
        <v>0</v>
      </c>
    </row>
    <row r="32">
      <c r="A32" s="19" t="s">
        <v>566</v>
      </c>
      <c r="B32" s="72" t="s">
        <v>173</v>
      </c>
      <c r="C32" s="26" t="s">
        <v>548</v>
      </c>
      <c r="D32" s="85">
        <f>SUMIFS(og_stats!H$2:H$463,og_stats!A$2:A$463,A32,og_stats!C$2:C$463,"tot_acres")</f>
        <v>0</v>
      </c>
      <c r="E32" s="85">
        <f>SUMIFS(og_stats!I$2:I$463,og_stats!A$2:A$463,A32,og_stats!C$2:C$463,"new_acres")</f>
        <v>0</v>
      </c>
      <c r="F32" s="77">
        <f t="shared" si="5"/>
        <v>0</v>
      </c>
      <c r="G32" s="33" t="b">
        <f t="shared" si="6"/>
        <v>0</v>
      </c>
      <c r="H32" s="33">
        <f>IF(G32=true,1,SUMIFS(og_stats!I$2:I$463,og_stats!A$2:A$463,A32,og_stats!C$2:C$463,"new_lease_wells"))</f>
        <v>0</v>
      </c>
      <c r="I32" s="85">
        <f>ROUND(H32*SUMIF(dec!$A$2:$A$51,A32,dec!$D$2:$D$51),0)</f>
        <v>0</v>
      </c>
      <c r="J32" s="47">
        <f>ROUND(I32*efs!$F$19*efs!$F$75/1000/1000/1000000,4)</f>
        <v>0</v>
      </c>
      <c r="K32" s="47">
        <f>ROUND($I32*efs!$F$19*efs!$F$82/1000/1000/1000000,4)</f>
        <v>0</v>
      </c>
      <c r="L32" s="47">
        <f>ROUND($I32*efs!$F$19*efs!$F$83/1000/1000/1000000,4)</f>
        <v>0</v>
      </c>
      <c r="M32" s="47">
        <f>ROUND($I32*efs!$F$19*efs!$F$84/1000/1000/1000000,4)</f>
        <v>0</v>
      </c>
      <c r="N32" s="127">
        <f>ROUND(I32*42*efs!$H$57/1000/1000000,2)</f>
        <v>0</v>
      </c>
      <c r="O32" s="86">
        <f t="shared" si="7"/>
        <v>0</v>
      </c>
      <c r="P32" s="85">
        <f>ROUND(H32*SUMIF(dec!$A$2:$A$51,A32,dec!$L$2:$L$51),0)</f>
        <v>0</v>
      </c>
      <c r="Q32" s="47">
        <f>ROUND(P32*efs!$F$19*efs!$F$75/1000/1000/1000000,4)</f>
        <v>0</v>
      </c>
      <c r="R32" s="47">
        <f>ROUND($P32*efs!$F$19*efs!$F$82/1000/1000/1000000,4)</f>
        <v>0</v>
      </c>
      <c r="S32" s="47">
        <f>ROUND($P32*efs!$F$19*efs!$F$83/1000/1000/1000000,4)</f>
        <v>0</v>
      </c>
      <c r="T32" s="47">
        <f>ROUND($P32*efs!$F$19*efs!$F$84/1000/1000/1000000,4)</f>
        <v>0</v>
      </c>
      <c r="U32" s="127">
        <f>ROUND(P32*42*efs!$H$57/1000/1000000,2)</f>
        <v>0</v>
      </c>
      <c r="V32" s="47">
        <f t="shared" si="8"/>
        <v>0</v>
      </c>
      <c r="W32" s="127">
        <f>ROUND(Q32*efs!$E$32+U32,2)</f>
        <v>0</v>
      </c>
      <c r="X32" s="86">
        <f>ROUND(P32*42*efs!$F$57/1000/1000000+Q32*efs!$C$32,2)</f>
        <v>0</v>
      </c>
      <c r="Y32" s="86">
        <f>ROUND(P32*42*efs!$G$57/1000/1000000+Q32*efs!$D$32,2)</f>
        <v>0</v>
      </c>
      <c r="Z32" s="33">
        <f t="shared" si="4"/>
        <v>0</v>
      </c>
    </row>
    <row r="33">
      <c r="A33" s="26" t="s">
        <v>206</v>
      </c>
      <c r="B33" s="72" t="s">
        <v>173</v>
      </c>
      <c r="C33" s="26" t="s">
        <v>206</v>
      </c>
      <c r="D33" s="85">
        <f>SUMIFS(og_stats!H$2:H$463,og_stats!A$2:A$463,A33,og_stats!C$2:C$463,"tot_acres")</f>
        <v>4263470</v>
      </c>
      <c r="E33" s="85">
        <f>SUMIFS(og_stats!I$2:I$463,og_stats!A$2:A$463,A33,og_stats!C$2:C$463,"new_acres")</f>
        <v>38926</v>
      </c>
      <c r="F33" s="77">
        <f t="shared" si="5"/>
        <v>38926</v>
      </c>
      <c r="G33" s="33" t="b">
        <f t="shared" si="6"/>
        <v>0</v>
      </c>
      <c r="H33" s="33">
        <f>IF(G33=true,1,SUMIFS(og_stats!I$2:I$463,og_stats!A$2:A$463,A33,og_stats!C$2:C$463,"new_lease_wells"))</f>
        <v>281</v>
      </c>
      <c r="I33" s="85">
        <f>ROUND(H33*SUMIF(dec!$A$2:$A$51,A33,dec!$D$2:$D$51),0)</f>
        <v>29395175</v>
      </c>
      <c r="J33" s="47">
        <f>ROUND(I33*efs!$F$19*efs!$F$75/1000/1000/1000000,4)</f>
        <v>0.0326</v>
      </c>
      <c r="K33" s="47">
        <f>ROUND($I33*efs!$F$19*efs!$F$82/1000/1000/1000000,4)</f>
        <v>2.3368</v>
      </c>
      <c r="L33" s="47">
        <f>ROUND($I33*efs!$F$19*efs!$F$83/1000/1000/1000000,4)</f>
        <v>1.3926</v>
      </c>
      <c r="M33" s="47">
        <f>ROUND($I33*efs!$F$19*efs!$F$84/1000/1000/1000000,4)</f>
        <v>0.2982</v>
      </c>
      <c r="N33" s="127">
        <f>ROUND(I33*42*efs!$H$57/1000/1000000,2)</f>
        <v>12.75</v>
      </c>
      <c r="O33" s="86">
        <f t="shared" si="7"/>
        <v>16.78</v>
      </c>
      <c r="P33" s="85">
        <f>ROUND(H33*SUMIF(dec!$A$2:$A$51,A33,dec!$L$2:$L$51),0)</f>
        <v>57502292</v>
      </c>
      <c r="Q33" s="47">
        <f>ROUND(P33*efs!$F$19*efs!$F$75/1000/1000/1000000,4)</f>
        <v>0.0638</v>
      </c>
      <c r="R33" s="47">
        <f>ROUND($P33*efs!$F$19*efs!$F$82/1000/1000/1000000,4)</f>
        <v>4.5712</v>
      </c>
      <c r="S33" s="47">
        <f>ROUND($P33*efs!$F$19*efs!$F$83/1000/1000/1000000,4)</f>
        <v>2.7241</v>
      </c>
      <c r="T33" s="47">
        <f>ROUND($P33*efs!$F$19*efs!$F$84/1000/1000/1000000,4)</f>
        <v>0.5834</v>
      </c>
      <c r="U33" s="127">
        <f>ROUND(P33*42*efs!$H$57/1000/1000000,2)</f>
        <v>24.94</v>
      </c>
      <c r="V33" s="47">
        <f t="shared" si="8"/>
        <v>32.82</v>
      </c>
      <c r="W33" s="127">
        <f>ROUND(Q33*efs!$E$32+U33,2)</f>
        <v>27.24</v>
      </c>
      <c r="X33" s="86">
        <f>ROUND(P33*42*efs!$F$57/1000/1000000+Q33*efs!$C$32,2)</f>
        <v>30.34</v>
      </c>
      <c r="Y33" s="86">
        <f>ROUND(P33*42*efs!$G$57/1000/1000000+Q33*efs!$D$32,2)</f>
        <v>26.71</v>
      </c>
      <c r="Z33" s="33">
        <f t="shared" si="4"/>
        <v>0.0000005707598577</v>
      </c>
    </row>
    <row r="34">
      <c r="A34" s="26" t="s">
        <v>398</v>
      </c>
      <c r="B34" s="72" t="s">
        <v>173</v>
      </c>
      <c r="C34" s="26" t="s">
        <v>548</v>
      </c>
      <c r="D34" s="85">
        <f>SUMIFS(og_stats!H$2:H$463,og_stats!A$2:A$463,A34,og_stats!C$2:C$463,"tot_acres")</f>
        <v>1182</v>
      </c>
      <c r="E34" s="85">
        <f>SUMIFS(og_stats!I$2:I$463,og_stats!A$2:A$463,A34,og_stats!C$2:C$463,"new_acres")</f>
        <v>0</v>
      </c>
      <c r="F34" s="77">
        <f t="shared" si="5"/>
        <v>100</v>
      </c>
      <c r="G34" s="33" t="b">
        <f t="shared" si="6"/>
        <v>1</v>
      </c>
      <c r="H34" s="33">
        <f>IF(G34=true,1,SUMIFS(og_stats!I$2:I$463,og_stats!A$2:A$463,A34,og_stats!C$2:C$463,"new_lease_wells"))</f>
        <v>1</v>
      </c>
      <c r="I34" s="85">
        <f>ROUND(H34*SUMIF(dec!$A$2:$A$51,A34,dec!$D$2:$D$51),0)</f>
        <v>493</v>
      </c>
      <c r="J34" s="47">
        <f>ROUND(I34*efs!$F$19*efs!$F$75/1000/1000/1000000,4)</f>
        <v>0</v>
      </c>
      <c r="K34" s="47">
        <f>ROUND($I34*efs!$F$19*efs!$F$82/1000/1000/1000000,4)</f>
        <v>0</v>
      </c>
      <c r="L34" s="47">
        <f>ROUND($I34*efs!$F$19*efs!$F$83/1000/1000/1000000,4)</f>
        <v>0</v>
      </c>
      <c r="M34" s="47">
        <f>ROUND($I34*efs!$F$19*efs!$F$84/1000/1000/1000000,4)</f>
        <v>0</v>
      </c>
      <c r="N34" s="127">
        <f>ROUND(I34*42*efs!$H$57/1000/1000000,2)</f>
        <v>0</v>
      </c>
      <c r="O34" s="86">
        <f t="shared" si="7"/>
        <v>0</v>
      </c>
      <c r="P34" s="85">
        <f>ROUND(H34*SUMIF(dec!$A$2:$A$51,A34,dec!$L$2:$L$51),0)</f>
        <v>2204</v>
      </c>
      <c r="Q34" s="47">
        <f>ROUND(P34*efs!$F$19*efs!$F$75/1000/1000/1000000,4)</f>
        <v>0</v>
      </c>
      <c r="R34" s="47">
        <f>ROUND($P34*efs!$F$19*efs!$F$82/1000/1000/1000000,4)</f>
        <v>0.0002</v>
      </c>
      <c r="S34" s="47">
        <f>ROUND($P34*efs!$F$19*efs!$F$83/1000/1000/1000000,4)</f>
        <v>0.0001</v>
      </c>
      <c r="T34" s="47">
        <f>ROUND($P34*efs!$F$19*efs!$F$84/1000/1000/1000000,4)</f>
        <v>0</v>
      </c>
      <c r="U34" s="127">
        <f>ROUND(P34*42*efs!$H$57/1000/1000000,2)</f>
        <v>0</v>
      </c>
      <c r="V34" s="47">
        <f t="shared" si="8"/>
        <v>0</v>
      </c>
      <c r="W34" s="127">
        <f>ROUND(Q34*efs!$E$32+U34,2)</f>
        <v>0</v>
      </c>
      <c r="X34" s="86">
        <f>ROUND(P34*42*efs!$F$57/1000/1000000+Q34*efs!$C$32,2)</f>
        <v>0</v>
      </c>
      <c r="Y34" s="86">
        <f>ROUND(P34*42*efs!$G$57/1000/1000000+Q34*efs!$D$32,2)</f>
        <v>0</v>
      </c>
      <c r="Z34" s="33">
        <f t="shared" si="4"/>
        <v>0</v>
      </c>
    </row>
    <row r="35">
      <c r="A35" s="19" t="s">
        <v>564</v>
      </c>
      <c r="B35" s="72" t="s">
        <v>173</v>
      </c>
      <c r="C35" s="26" t="s">
        <v>548</v>
      </c>
      <c r="D35" s="85">
        <f>SUMIFS(og_stats!H$2:H$463,og_stats!A$2:A$463,A35,og_stats!C$2:C$463,"tot_acres")</f>
        <v>0</v>
      </c>
      <c r="E35" s="85">
        <f>SUMIFS(og_stats!I$2:I$463,og_stats!A$2:A$463,A35,og_stats!C$2:C$463,"new_acres")</f>
        <v>0</v>
      </c>
      <c r="F35" s="77">
        <f t="shared" si="5"/>
        <v>0</v>
      </c>
      <c r="G35" s="33" t="b">
        <f t="shared" si="6"/>
        <v>0</v>
      </c>
      <c r="H35" s="33">
        <f>IF(G35=true,1,SUMIFS(og_stats!I$2:I$463,og_stats!A$2:A$463,A35,og_stats!C$2:C$463,"new_lease_wells"))</f>
        <v>0</v>
      </c>
      <c r="I35" s="85">
        <f>ROUND(H35*SUMIF(dec!$A$2:$A$51,A35,dec!$D$2:$D$51),0)</f>
        <v>0</v>
      </c>
      <c r="J35" s="47">
        <f>ROUND(I35*efs!$F$19*efs!$F$75/1000/1000/1000000,4)</f>
        <v>0</v>
      </c>
      <c r="K35" s="47">
        <f>ROUND($I35*efs!$F$19*efs!$F$82/1000/1000/1000000,4)</f>
        <v>0</v>
      </c>
      <c r="L35" s="47">
        <f>ROUND($I35*efs!$F$19*efs!$F$83/1000/1000/1000000,4)</f>
        <v>0</v>
      </c>
      <c r="M35" s="47">
        <f>ROUND($I35*efs!$F$19*efs!$F$84/1000/1000/1000000,4)</f>
        <v>0</v>
      </c>
      <c r="N35" s="127">
        <f>ROUND(I35*42*efs!$H$57/1000/1000000,2)</f>
        <v>0</v>
      </c>
      <c r="O35" s="86">
        <f t="shared" si="7"/>
        <v>0</v>
      </c>
      <c r="P35" s="85">
        <f>ROUND(H35*SUMIF(dec!$A$2:$A$51,A35,dec!$L$2:$L$51),0)</f>
        <v>0</v>
      </c>
      <c r="Q35" s="47">
        <f>ROUND(P35*efs!$F$19*efs!$F$75/1000/1000/1000000,4)</f>
        <v>0</v>
      </c>
      <c r="R35" s="47">
        <f>ROUND($P35*efs!$F$19*efs!$F$82/1000/1000/1000000,4)</f>
        <v>0</v>
      </c>
      <c r="S35" s="47">
        <f>ROUND($P35*efs!$F$19*efs!$F$83/1000/1000/1000000,4)</f>
        <v>0</v>
      </c>
      <c r="T35" s="47">
        <f>ROUND($P35*efs!$F$19*efs!$F$84/1000/1000/1000000,4)</f>
        <v>0</v>
      </c>
      <c r="U35" s="127">
        <f>ROUND(P35*42*efs!$H$57/1000/1000000,2)</f>
        <v>0</v>
      </c>
      <c r="V35" s="47">
        <f t="shared" si="8"/>
        <v>0</v>
      </c>
      <c r="W35" s="127">
        <f>ROUND(Q35*efs!$E$32+U35,2)</f>
        <v>0</v>
      </c>
      <c r="X35" s="86">
        <f>ROUND(P35*42*efs!$F$57/1000/1000000+Q35*efs!$C$32,2)</f>
        <v>0</v>
      </c>
      <c r="Y35" s="86">
        <f>ROUND(P35*42*efs!$G$57/1000/1000000+Q35*efs!$D$32,2)</f>
        <v>0</v>
      </c>
      <c r="Z35" s="33">
        <f t="shared" si="4"/>
        <v>0</v>
      </c>
    </row>
    <row r="36">
      <c r="A36" s="26" t="s">
        <v>194</v>
      </c>
      <c r="B36" s="72" t="s">
        <v>173</v>
      </c>
      <c r="C36" s="26" t="s">
        <v>250</v>
      </c>
      <c r="D36" s="85">
        <f>SUMIFS(og_stats!H$2:H$463,og_stats!A$2:A$463,A36,og_stats!C$2:C$463,"tot_acres")</f>
        <v>780886</v>
      </c>
      <c r="E36" s="85">
        <f>SUMIFS(og_stats!I$2:I$463,og_stats!A$2:A$463,A36,og_stats!C$2:C$463,"new_acres")</f>
        <v>2477</v>
      </c>
      <c r="F36" s="77">
        <f t="shared" si="5"/>
        <v>2560</v>
      </c>
      <c r="G36" s="33" t="b">
        <f t="shared" si="6"/>
        <v>1</v>
      </c>
      <c r="H36" s="33">
        <f>IF(G36=true,1,SUMIFS(og_stats!I$2:I$463,og_stats!A$2:A$463,A36,og_stats!C$2:C$463,"new_lease_wells"))</f>
        <v>1</v>
      </c>
      <c r="I36" s="85">
        <f>ROUND(H36*SUMIF(dec!$A$2:$A$51,A36,dec!$D$2:$D$51),0)</f>
        <v>105062</v>
      </c>
      <c r="J36" s="47">
        <f>ROUND(I36*efs!$F$19*efs!$F$75/1000/1000/1000000,4)</f>
        <v>0.0001</v>
      </c>
      <c r="K36" s="47">
        <f>ROUND($I36*efs!$F$19*efs!$F$82/1000/1000/1000000,4)</f>
        <v>0.0084</v>
      </c>
      <c r="L36" s="47">
        <f>ROUND($I36*efs!$F$19*efs!$F$83/1000/1000/1000000,4)</f>
        <v>0.005</v>
      </c>
      <c r="M36" s="47">
        <f>ROUND($I36*efs!$F$19*efs!$F$84/1000/1000/1000000,4)</f>
        <v>0.0011</v>
      </c>
      <c r="N36" s="127">
        <f>ROUND(I36*42*efs!$H$57/1000/1000000,2)</f>
        <v>0.05</v>
      </c>
      <c r="O36" s="86">
        <f t="shared" si="7"/>
        <v>0.06</v>
      </c>
      <c r="P36" s="85">
        <f>ROUND(H36*SUMIF(dec!$A$2:$A$51,A36,dec!$L$2:$L$51),0)</f>
        <v>370582</v>
      </c>
      <c r="Q36" s="47">
        <f>ROUND(P36*efs!$F$19*efs!$F$75/1000/1000/1000000,4)</f>
        <v>0.0004</v>
      </c>
      <c r="R36" s="47">
        <f>ROUND($P36*efs!$F$19*efs!$F$82/1000/1000/1000000,4)</f>
        <v>0.0295</v>
      </c>
      <c r="S36" s="47">
        <f>ROUND($P36*efs!$F$19*efs!$F$83/1000/1000/1000000,4)</f>
        <v>0.0176</v>
      </c>
      <c r="T36" s="47">
        <f>ROUND($P36*efs!$F$19*efs!$F$84/1000/1000/1000000,4)</f>
        <v>0.0038</v>
      </c>
      <c r="U36" s="127">
        <f>ROUND(P36*42*efs!$H$57/1000/1000000,2)</f>
        <v>0.16</v>
      </c>
      <c r="V36" s="47">
        <f t="shared" si="8"/>
        <v>0.21</v>
      </c>
      <c r="W36" s="127">
        <f>ROUND(Q36*efs!$E$32+U36,2)</f>
        <v>0.17</v>
      </c>
      <c r="X36" s="86">
        <f>ROUND(P36*42*efs!$F$57/1000/1000000+Q36*efs!$C$32,2)</f>
        <v>0.19</v>
      </c>
      <c r="Y36" s="86">
        <f>ROUND(P36*42*efs!$G$57/1000/1000000+Q36*efs!$D$32,2)</f>
        <v>0.17</v>
      </c>
      <c r="Z36" s="33">
        <f t="shared" si="4"/>
        <v>0.0000005666762012</v>
      </c>
    </row>
    <row r="37">
      <c r="A37" s="26" t="s">
        <v>256</v>
      </c>
      <c r="B37" s="72" t="s">
        <v>173</v>
      </c>
      <c r="C37" s="26" t="s">
        <v>548</v>
      </c>
      <c r="D37" s="85">
        <f>SUMIFS(og_stats!H$2:H$463,og_stats!A$2:A$463,A37,og_stats!C$2:C$463,"tot_acres")</f>
        <v>37948</v>
      </c>
      <c r="E37" s="85">
        <f>SUMIFS(og_stats!I$2:I$463,og_stats!A$2:A$463,A37,og_stats!C$2:C$463,"new_acres")</f>
        <v>681</v>
      </c>
      <c r="F37" s="77">
        <f t="shared" si="5"/>
        <v>2560</v>
      </c>
      <c r="G37" s="33" t="b">
        <f t="shared" si="6"/>
        <v>1</v>
      </c>
      <c r="H37" s="33">
        <f>IF(G37=true,1,SUMIFS(og_stats!I$2:I$463,og_stats!A$2:A$463,A37,og_stats!C$2:C$463,"new_lease_wells"))</f>
        <v>1</v>
      </c>
      <c r="I37" s="85">
        <f>ROUND(H37*SUMIF(dec!$A$2:$A$51,A37,dec!$D$2:$D$51),0)</f>
        <v>36073</v>
      </c>
      <c r="J37" s="47">
        <f>ROUND(I37*efs!$F$19*efs!$F$75/1000/1000/1000000,4)</f>
        <v>0</v>
      </c>
      <c r="K37" s="47">
        <f>ROUND($I37*efs!$F$19*efs!$F$82/1000/1000/1000000,4)</f>
        <v>0.0029</v>
      </c>
      <c r="L37" s="47">
        <f>ROUND($I37*efs!$F$19*efs!$F$83/1000/1000/1000000,4)</f>
        <v>0.0017</v>
      </c>
      <c r="M37" s="47">
        <f>ROUND($I37*efs!$F$19*efs!$F$84/1000/1000/1000000,4)</f>
        <v>0.0004</v>
      </c>
      <c r="N37" s="127">
        <f>ROUND(I37*42*efs!$H$57/1000/1000000,2)</f>
        <v>0.02</v>
      </c>
      <c r="O37" s="86">
        <f t="shared" si="7"/>
        <v>0.03</v>
      </c>
      <c r="P37" s="85">
        <f>ROUND(H37*SUMIF(dec!$A$2:$A$51,A37,dec!$L$2:$L$51),0)</f>
        <v>70243</v>
      </c>
      <c r="Q37" s="47">
        <f>ROUND(P37*efs!$F$19*efs!$F$75/1000/1000/1000000,4)</f>
        <v>0.0001</v>
      </c>
      <c r="R37" s="47">
        <f>ROUND($P37*efs!$F$19*efs!$F$82/1000/1000/1000000,4)</f>
        <v>0.0056</v>
      </c>
      <c r="S37" s="47">
        <f>ROUND($P37*efs!$F$19*efs!$F$83/1000/1000/1000000,4)</f>
        <v>0.0033</v>
      </c>
      <c r="T37" s="47">
        <f>ROUND($P37*efs!$F$19*efs!$F$84/1000/1000/1000000,4)</f>
        <v>0.0007</v>
      </c>
      <c r="U37" s="127">
        <f>ROUND(P37*42*efs!$H$57/1000/1000000,2)</f>
        <v>0.03</v>
      </c>
      <c r="V37" s="47">
        <f t="shared" si="8"/>
        <v>0.04</v>
      </c>
      <c r="W37" s="127">
        <f>ROUND(Q37*efs!$E$32+U37,2)</f>
        <v>0.03</v>
      </c>
      <c r="X37" s="86">
        <f>ROUND(P37*42*efs!$F$57/1000/1000000+Q37*efs!$C$32,2)</f>
        <v>0.04</v>
      </c>
      <c r="Y37" s="86">
        <f>ROUND(P37*42*efs!$G$57/1000/1000000+Q37*efs!$D$32,2)</f>
        <v>0.03</v>
      </c>
      <c r="Z37" s="33">
        <f t="shared" si="4"/>
        <v>0.0000005694517603</v>
      </c>
    </row>
    <row r="38">
      <c r="A38" s="26" t="s">
        <v>200</v>
      </c>
      <c r="B38" s="72" t="s">
        <v>173</v>
      </c>
      <c r="C38" s="26" t="s">
        <v>206</v>
      </c>
      <c r="D38" s="85">
        <f>SUMIFS(og_stats!H$2:H$463,og_stats!A$2:A$463,A38,og_stats!C$2:C$463,"tot_acres")</f>
        <v>174935</v>
      </c>
      <c r="E38" s="85">
        <f>SUMIFS(og_stats!I$2:I$463,og_stats!A$2:A$463,A38,og_stats!C$2:C$463,"new_acres")</f>
        <v>2052</v>
      </c>
      <c r="F38" s="77">
        <f t="shared" si="5"/>
        <v>2560</v>
      </c>
      <c r="G38" s="33" t="b">
        <f t="shared" si="6"/>
        <v>1</v>
      </c>
      <c r="H38" s="33">
        <f>IF(G38=true,1,SUMIFS(og_stats!I$2:I$463,og_stats!A$2:A$463,A38,og_stats!C$2:C$463,"new_lease_wells"))</f>
        <v>1</v>
      </c>
      <c r="I38" s="85">
        <f>ROUND(H38*SUMIF(dec!$A$2:$A$51,A38,dec!$D$2:$D$51),0)</f>
        <v>32943</v>
      </c>
      <c r="J38" s="47">
        <f>ROUND(I38*efs!$F$19*efs!$F$75/1000/1000/1000000,4)</f>
        <v>0</v>
      </c>
      <c r="K38" s="47">
        <f>ROUND($I38*efs!$F$19*efs!$F$82/1000/1000/1000000,4)</f>
        <v>0.0026</v>
      </c>
      <c r="L38" s="47">
        <f>ROUND($I38*efs!$F$19*efs!$F$83/1000/1000/1000000,4)</f>
        <v>0.0016</v>
      </c>
      <c r="M38" s="47">
        <f>ROUND($I38*efs!$F$19*efs!$F$84/1000/1000/1000000,4)</f>
        <v>0.0003</v>
      </c>
      <c r="N38" s="127">
        <f>ROUND(I38*42*efs!$H$57/1000/1000000,2)</f>
        <v>0.01</v>
      </c>
      <c r="O38" s="86">
        <f t="shared" si="7"/>
        <v>0.01</v>
      </c>
      <c r="P38" s="85">
        <f>ROUND(H38*SUMIF(dec!$A$2:$A$51,A38,dec!$L$2:$L$51),0)</f>
        <v>122792</v>
      </c>
      <c r="Q38" s="47">
        <f>ROUND(P38*efs!$F$19*efs!$F$75/1000/1000/1000000,4)</f>
        <v>0.0001</v>
      </c>
      <c r="R38" s="47">
        <f>ROUND($P38*efs!$F$19*efs!$F$82/1000/1000/1000000,4)</f>
        <v>0.0098</v>
      </c>
      <c r="S38" s="47">
        <f>ROUND($P38*efs!$F$19*efs!$F$83/1000/1000/1000000,4)</f>
        <v>0.0058</v>
      </c>
      <c r="T38" s="47">
        <f>ROUND($P38*efs!$F$19*efs!$F$84/1000/1000/1000000,4)</f>
        <v>0.0012</v>
      </c>
      <c r="U38" s="127">
        <f>ROUND(P38*42*efs!$H$57/1000/1000000,2)</f>
        <v>0.05</v>
      </c>
      <c r="V38" s="47">
        <f t="shared" si="8"/>
        <v>0.07</v>
      </c>
      <c r="W38" s="127">
        <f>ROUND(Q38*efs!$E$32+U38,2)</f>
        <v>0.05</v>
      </c>
      <c r="X38" s="86">
        <f>ROUND(P38*42*efs!$F$57/1000/1000000+Q38*efs!$C$32,2)</f>
        <v>0.06</v>
      </c>
      <c r="Y38" s="86">
        <f>ROUND(P38*42*efs!$G$57/1000/1000000+Q38*efs!$D$32,2)</f>
        <v>0.06</v>
      </c>
      <c r="Z38" s="33">
        <f t="shared" si="4"/>
        <v>0.0000005700697114</v>
      </c>
    </row>
    <row r="39">
      <c r="A39" s="19" t="s">
        <v>567</v>
      </c>
      <c r="B39" s="72" t="s">
        <v>173</v>
      </c>
      <c r="C39" s="26" t="s">
        <v>567</v>
      </c>
      <c r="D39" s="85">
        <f>SUMIFS(og_stats!H$2:H$463,og_stats!A$2:A$463,A39,og_stats!C$2:C$463,"tot_acres")</f>
        <v>172760</v>
      </c>
      <c r="E39" s="85">
        <f>SUMIFS(og_stats!I$2:I$463,og_stats!A$2:A$463,A39,og_stats!C$2:C$463,"new_acres")</f>
        <v>0</v>
      </c>
      <c r="F39" s="77">
        <f t="shared" si="5"/>
        <v>2560</v>
      </c>
      <c r="G39" s="33" t="b">
        <f t="shared" si="6"/>
        <v>1</v>
      </c>
      <c r="H39" s="217">
        <f>IF(G39=true,1,SUMIFS(og_stats!I$2:I$463,og_stats!A$2:A$463,A39,og_stats!C$2:C$463,"new_lease_wells"))</f>
        <v>1</v>
      </c>
      <c r="I39" s="85">
        <f>ROUND(H39*SUMIF(dec!$A$2:$A$51,A39,dec!$D$2:$D$51),0)</f>
        <v>0</v>
      </c>
      <c r="J39" s="47">
        <f>ROUND(I39*efs!$F$19*efs!$F$75/1000/1000/1000000,4)</f>
        <v>0</v>
      </c>
      <c r="K39" s="47">
        <f>ROUND($I39*efs!$F$19*efs!$F$82/1000/1000/1000000,4)</f>
        <v>0</v>
      </c>
      <c r="L39" s="47">
        <f>ROUND($I39*efs!$F$19*efs!$F$83/1000/1000/1000000,4)</f>
        <v>0</v>
      </c>
      <c r="M39" s="47">
        <f>ROUND($I39*efs!$F$19*efs!$F$84/1000/1000/1000000,4)</f>
        <v>0</v>
      </c>
      <c r="N39" s="127">
        <f>ROUND(I39*42*efs!$H$57/1000/1000000,2)</f>
        <v>0</v>
      </c>
      <c r="O39" s="86">
        <f t="shared" si="7"/>
        <v>0</v>
      </c>
      <c r="P39" s="85">
        <f>ROUND(H39*SUMIF(dec!$A$2:$A$51,A39,dec!$L$2:$L$51),0)</f>
        <v>0</v>
      </c>
      <c r="Q39" s="47">
        <f>ROUND(P39*efs!$F$19*efs!$F$75/1000/1000/1000000,4)</f>
        <v>0</v>
      </c>
      <c r="R39" s="47">
        <f>ROUND($P39*efs!$F$19*efs!$F$82/1000/1000/1000000,4)</f>
        <v>0</v>
      </c>
      <c r="S39" s="47">
        <f>ROUND($P39*efs!$F$19*efs!$F$83/1000/1000/1000000,4)</f>
        <v>0</v>
      </c>
      <c r="T39" s="47">
        <f>ROUND($P39*efs!$F$19*efs!$F$84/1000/1000/1000000,4)</f>
        <v>0</v>
      </c>
      <c r="U39" s="127">
        <f>ROUND(P39*42*efs!$H$57/1000/1000000,2)</f>
        <v>0</v>
      </c>
      <c r="V39" s="47">
        <f t="shared" si="8"/>
        <v>0</v>
      </c>
      <c r="W39" s="127">
        <f>ROUND(Q39*efs!$E$32+U39,2)</f>
        <v>0</v>
      </c>
      <c r="X39" s="86">
        <f>ROUND(P39*42*efs!$F$57/1000/1000000+Q39*efs!$C$32,2)</f>
        <v>0</v>
      </c>
      <c r="Y39" s="86">
        <f>ROUND(P39*42*efs!$G$57/1000/1000000+Q39*efs!$D$32,2)</f>
        <v>0</v>
      </c>
      <c r="Z39" s="33">
        <f t="shared" si="4"/>
        <v>0</v>
      </c>
    </row>
    <row r="40">
      <c r="A40" s="26" t="s">
        <v>260</v>
      </c>
      <c r="B40" s="72" t="s">
        <v>173</v>
      </c>
      <c r="C40" s="26" t="s">
        <v>548</v>
      </c>
      <c r="D40" s="85">
        <f>SUMIFS(og_stats!H$2:H$463,og_stats!A$2:A$463,A40,og_stats!C$2:C$463,"tot_acres")</f>
        <v>9174</v>
      </c>
      <c r="E40" s="85">
        <f>SUMIFS(og_stats!I$2:I$463,og_stats!A$2:A$463,A40,og_stats!C$2:C$463,"new_acres")</f>
        <v>0</v>
      </c>
      <c r="F40" s="77">
        <f t="shared" si="5"/>
        <v>2560</v>
      </c>
      <c r="G40" s="33" t="b">
        <f t="shared" si="6"/>
        <v>1</v>
      </c>
      <c r="H40" s="33">
        <f>IF(G40=true,1,SUMIFS(og_stats!I$2:I$463,og_stats!A$2:A$463,A40,og_stats!C$2:C$463,"new_lease_wells"))</f>
        <v>1</v>
      </c>
      <c r="I40" s="85">
        <f>ROUND(H40*SUMIF(dec!$A$2:$A$51,A40,dec!$D$2:$D$51),0)</f>
        <v>4330</v>
      </c>
      <c r="J40" s="47">
        <f>ROUND(I40*efs!$F$19*efs!$F$75/1000/1000/1000000,4)</f>
        <v>0</v>
      </c>
      <c r="K40" s="47">
        <f>ROUND($I40*efs!$F$19*efs!$F$82/1000/1000/1000000,4)</f>
        <v>0.0003</v>
      </c>
      <c r="L40" s="47">
        <f>ROUND($I40*efs!$F$19*efs!$F$83/1000/1000/1000000,4)</f>
        <v>0.0002</v>
      </c>
      <c r="M40" s="47">
        <f>ROUND($I40*efs!$F$19*efs!$F$84/1000/1000/1000000,4)</f>
        <v>0</v>
      </c>
      <c r="N40" s="127">
        <f>ROUND(I40*42*efs!$H$57/1000/1000000,2)</f>
        <v>0</v>
      </c>
      <c r="O40" s="86">
        <f t="shared" si="7"/>
        <v>0</v>
      </c>
      <c r="P40" s="85">
        <f>ROUND(H40*SUMIF(dec!$A$2:$A$51,A40,dec!$L$2:$L$51),0)</f>
        <v>12339</v>
      </c>
      <c r="Q40" s="47">
        <f>ROUND(P40*efs!$F$19*efs!$F$75/1000/1000/1000000,4)</f>
        <v>0</v>
      </c>
      <c r="R40" s="47">
        <f>ROUND($P40*efs!$F$19*efs!$F$82/1000/1000/1000000,4)</f>
        <v>0.001</v>
      </c>
      <c r="S40" s="47">
        <f>ROUND($P40*efs!$F$19*efs!$F$83/1000/1000/1000000,4)</f>
        <v>0.0006</v>
      </c>
      <c r="T40" s="47">
        <f>ROUND($P40*efs!$F$19*efs!$F$84/1000/1000/1000000,4)</f>
        <v>0.0001</v>
      </c>
      <c r="U40" s="127">
        <f>ROUND(P40*42*efs!$H$57/1000/1000000,2)</f>
        <v>0.01</v>
      </c>
      <c r="V40" s="47">
        <f t="shared" si="8"/>
        <v>0.01</v>
      </c>
      <c r="W40" s="127">
        <f>ROUND(Q40*efs!$E$32+U40,2)</f>
        <v>0.01</v>
      </c>
      <c r="X40" s="86">
        <f>ROUND(P40*42*efs!$F$57/1000/1000000+Q40*efs!$C$32,2)</f>
        <v>0.01</v>
      </c>
      <c r="Y40" s="86">
        <f>ROUND(P40*42*efs!$G$57/1000/1000000+Q40*efs!$D$32,2)</f>
        <v>0.01</v>
      </c>
      <c r="Z40" s="33">
        <f t="shared" si="4"/>
        <v>0.0000008104384472</v>
      </c>
    </row>
    <row r="41">
      <c r="A41" s="19" t="s">
        <v>568</v>
      </c>
      <c r="B41" s="72" t="s">
        <v>173</v>
      </c>
      <c r="C41" s="26" t="s">
        <v>548</v>
      </c>
      <c r="D41" s="85">
        <f>SUMIFS(og_stats!H$2:H$463,og_stats!A$2:A$463,A41,og_stats!C$2:C$463,"tot_acres")</f>
        <v>0</v>
      </c>
      <c r="E41" s="85">
        <f>SUMIFS(og_stats!I$2:I$463,og_stats!A$2:A$463,A41,og_stats!C$2:C$463,"new_acres")</f>
        <v>0</v>
      </c>
      <c r="F41" s="77">
        <f t="shared" si="5"/>
        <v>0</v>
      </c>
      <c r="G41" s="33" t="b">
        <f t="shared" si="6"/>
        <v>0</v>
      </c>
      <c r="H41" s="33">
        <f>IF(G41=true,1,SUMIFS(og_stats!I$2:I$463,og_stats!A$2:A$463,A41,og_stats!C$2:C$463,"new_lease_wells"))</f>
        <v>0</v>
      </c>
      <c r="I41" s="85">
        <f>ROUND(H41*SUMIF(dec!$A$2:$A$51,A41,dec!$D$2:$D$51),0)</f>
        <v>0</v>
      </c>
      <c r="J41" s="47">
        <f>ROUND(I41*efs!$F$19*efs!$F$75/1000/1000/1000000,4)</f>
        <v>0</v>
      </c>
      <c r="K41" s="47">
        <f>ROUND($I41*efs!$F$19*efs!$F$82/1000/1000/1000000,4)</f>
        <v>0</v>
      </c>
      <c r="L41" s="47">
        <f>ROUND($I41*efs!$F$19*efs!$F$83/1000/1000/1000000,4)</f>
        <v>0</v>
      </c>
      <c r="M41" s="47">
        <f>ROUND($I41*efs!$F$19*efs!$F$84/1000/1000/1000000,4)</f>
        <v>0</v>
      </c>
      <c r="N41" s="127">
        <f>ROUND(I41*42*efs!$H$57/1000/1000000,2)</f>
        <v>0</v>
      </c>
      <c r="O41" s="86">
        <f t="shared" si="7"/>
        <v>0</v>
      </c>
      <c r="P41" s="85">
        <f>ROUND(H41*SUMIF(dec!$A$2:$A$51,A41,dec!$L$2:$L$51),0)</f>
        <v>0</v>
      </c>
      <c r="Q41" s="47">
        <f>ROUND(P41*efs!$F$19*efs!$F$75/1000/1000/1000000,4)</f>
        <v>0</v>
      </c>
      <c r="R41" s="47">
        <f>ROUND($P41*efs!$F$19*efs!$F$82/1000/1000/1000000,4)</f>
        <v>0</v>
      </c>
      <c r="S41" s="47">
        <f>ROUND($P41*efs!$F$19*efs!$F$83/1000/1000/1000000,4)</f>
        <v>0</v>
      </c>
      <c r="T41" s="47">
        <f>ROUND($P41*efs!$F$19*efs!$F$84/1000/1000/1000000,4)</f>
        <v>0</v>
      </c>
      <c r="U41" s="127">
        <f>ROUND(P41*42*efs!$H$57/1000/1000000,2)</f>
        <v>0</v>
      </c>
      <c r="V41" s="47">
        <f t="shared" si="8"/>
        <v>0</v>
      </c>
      <c r="W41" s="127">
        <f>ROUND(Q41*efs!$E$32+U41,2)</f>
        <v>0</v>
      </c>
      <c r="X41" s="86">
        <f>ROUND(P41*42*efs!$F$57/1000/1000000+Q41*efs!$C$32,2)</f>
        <v>0</v>
      </c>
      <c r="Y41" s="86">
        <f>ROUND(P41*42*efs!$G$57/1000/1000000+Q41*efs!$D$32,2)</f>
        <v>0</v>
      </c>
      <c r="Z41" s="33">
        <f t="shared" si="4"/>
        <v>0</v>
      </c>
    </row>
    <row r="42">
      <c r="A42" s="19" t="s">
        <v>569</v>
      </c>
      <c r="B42" s="72" t="s">
        <v>173</v>
      </c>
      <c r="C42" s="26" t="s">
        <v>548</v>
      </c>
      <c r="D42" s="85">
        <f>SUMIFS(og_stats!H$2:H$463,og_stats!A$2:A$463,A42,og_stats!C$2:C$463,"tot_acres")</f>
        <v>0</v>
      </c>
      <c r="E42" s="85">
        <f>SUMIFS(og_stats!I$2:I$463,og_stats!A$2:A$463,A42,og_stats!C$2:C$463,"new_acres")</f>
        <v>0</v>
      </c>
      <c r="F42" s="77">
        <f t="shared" si="5"/>
        <v>0</v>
      </c>
      <c r="G42" s="33" t="b">
        <f t="shared" si="6"/>
        <v>0</v>
      </c>
      <c r="H42" s="33">
        <f>IF(G42=true,1,SUMIFS(og_stats!I$2:I$463,og_stats!A$2:A$463,A42,og_stats!C$2:C$463,"new_lease_wells"))</f>
        <v>0</v>
      </c>
      <c r="I42" s="85">
        <f>ROUND(H42*SUMIF(dec!$A$2:$A$51,A42,dec!$D$2:$D$51),0)</f>
        <v>0</v>
      </c>
      <c r="J42" s="47">
        <f>ROUND(I42*efs!$F$19*efs!$F$75/1000/1000/1000000,4)</f>
        <v>0</v>
      </c>
      <c r="K42" s="47">
        <f>ROUND($I42*efs!$F$19*efs!$F$82/1000/1000/1000000,4)</f>
        <v>0</v>
      </c>
      <c r="L42" s="47">
        <f>ROUND($I42*efs!$F$19*efs!$F$83/1000/1000/1000000,4)</f>
        <v>0</v>
      </c>
      <c r="M42" s="47">
        <f>ROUND($I42*efs!$F$19*efs!$F$84/1000/1000/1000000,4)</f>
        <v>0</v>
      </c>
      <c r="N42" s="127">
        <f>ROUND(I42*42*efs!$H$57/1000/1000000,2)</f>
        <v>0</v>
      </c>
      <c r="O42" s="86">
        <f t="shared" si="7"/>
        <v>0</v>
      </c>
      <c r="P42" s="85">
        <f>ROUND(H42*SUMIF(dec!$A$2:$A$51,A42,dec!$L$2:$L$51),0)</f>
        <v>0</v>
      </c>
      <c r="Q42" s="47">
        <f>ROUND(P42*efs!$F$19*efs!$F$75/1000/1000/1000000,4)</f>
        <v>0</v>
      </c>
      <c r="R42" s="47">
        <f>ROUND($P42*efs!$F$19*efs!$F$82/1000/1000/1000000,4)</f>
        <v>0</v>
      </c>
      <c r="S42" s="47">
        <f>ROUND($P42*efs!$F$19*efs!$F$83/1000/1000/1000000,4)</f>
        <v>0</v>
      </c>
      <c r="T42" s="47">
        <f>ROUND($P42*efs!$F$19*efs!$F$84/1000/1000/1000000,4)</f>
        <v>0</v>
      </c>
      <c r="U42" s="127">
        <f>ROUND(P42*42*efs!$H$57/1000/1000000,2)</f>
        <v>0</v>
      </c>
      <c r="V42" s="47">
        <f t="shared" si="8"/>
        <v>0</v>
      </c>
      <c r="W42" s="127">
        <f>ROUND(Q42*efs!$E$32+U42,2)</f>
        <v>0</v>
      </c>
      <c r="X42" s="86">
        <f>ROUND(P42*42*efs!$F$57/1000/1000000+Q42*efs!$C$32,2)</f>
        <v>0</v>
      </c>
      <c r="Y42" s="86">
        <f>ROUND(P42*42*efs!$G$57/1000/1000000+Q42*efs!$D$32,2)</f>
        <v>0</v>
      </c>
      <c r="Z42" s="33">
        <f t="shared" si="4"/>
        <v>0</v>
      </c>
    </row>
    <row r="43">
      <c r="A43" s="26" t="s">
        <v>396</v>
      </c>
      <c r="B43" s="72" t="s">
        <v>173</v>
      </c>
      <c r="C43" s="26" t="s">
        <v>250</v>
      </c>
      <c r="D43" s="85">
        <f>SUMIFS(og_stats!H$2:H$463,og_stats!A$2:A$463,A43,og_stats!C$2:C$463,"tot_acres")</f>
        <v>150432</v>
      </c>
      <c r="E43" s="85">
        <f>SUMIFS(og_stats!I$2:I$463,og_stats!A$2:A$463,A43,og_stats!C$2:C$463,"new_acres")</f>
        <v>1543</v>
      </c>
      <c r="F43" s="77">
        <f t="shared" si="5"/>
        <v>2560</v>
      </c>
      <c r="G43" s="33" t="b">
        <f t="shared" si="6"/>
        <v>1</v>
      </c>
      <c r="H43" s="33">
        <f>IF(G43=true,1,SUMIFS(og_stats!I$2:I$463,og_stats!A$2:A$463,A43,og_stats!C$2:C$463,"new_lease_wells"))</f>
        <v>1</v>
      </c>
      <c r="I43" s="85">
        <f>ROUND(H43*SUMIF(dec!$A$2:$A$51,A43,dec!$D$2:$D$51),0)</f>
        <v>24811</v>
      </c>
      <c r="J43" s="47">
        <f>ROUND(I43*efs!$F$19*efs!$F$75/1000/1000/1000000,4)</f>
        <v>0</v>
      </c>
      <c r="K43" s="47">
        <f>ROUND($I43*efs!$F$19*efs!$F$82/1000/1000/1000000,4)</f>
        <v>0.002</v>
      </c>
      <c r="L43" s="47">
        <f>ROUND($I43*efs!$F$19*efs!$F$83/1000/1000/1000000,4)</f>
        <v>0.0012</v>
      </c>
      <c r="M43" s="47">
        <f>ROUND($I43*efs!$F$19*efs!$F$84/1000/1000/1000000,4)</f>
        <v>0.0003</v>
      </c>
      <c r="N43" s="127">
        <f>ROUND(I43*42*efs!$H$57/1000/1000000,2)</f>
        <v>0.01</v>
      </c>
      <c r="O43" s="86">
        <f t="shared" si="7"/>
        <v>0.01</v>
      </c>
      <c r="P43" s="85">
        <f>ROUND(H43*SUMIF(dec!$A$2:$A$51,A43,dec!$L$2:$L$51),0)</f>
        <v>187848</v>
      </c>
      <c r="Q43" s="47">
        <f>ROUND(P43*efs!$F$19*efs!$F$75/1000/1000/1000000,4)</f>
        <v>0.0002</v>
      </c>
      <c r="R43" s="47">
        <f>ROUND($P43*efs!$F$19*efs!$F$82/1000/1000/1000000,4)</f>
        <v>0.0149</v>
      </c>
      <c r="S43" s="47">
        <f>ROUND($P43*efs!$F$19*efs!$F$83/1000/1000/1000000,4)</f>
        <v>0.0089</v>
      </c>
      <c r="T43" s="47">
        <f>ROUND($P43*efs!$F$19*efs!$F$84/1000/1000/1000000,4)</f>
        <v>0.0019</v>
      </c>
      <c r="U43" s="127">
        <f>ROUND(P43*42*efs!$H$57/1000/1000000,2)</f>
        <v>0.08</v>
      </c>
      <c r="V43" s="47">
        <f t="shared" si="8"/>
        <v>0.11</v>
      </c>
      <c r="W43" s="127">
        <f>ROUND(Q43*efs!$E$32+U43,2)</f>
        <v>0.09</v>
      </c>
      <c r="X43" s="86">
        <f>ROUND(P43*42*efs!$F$57/1000/1000000+Q43*efs!$C$32,2)</f>
        <v>0.1</v>
      </c>
      <c r="Y43" s="86">
        <f>ROUND(P43*42*efs!$G$57/1000/1000000+Q43*efs!$D$32,2)</f>
        <v>0.09</v>
      </c>
      <c r="Z43" s="33">
        <f t="shared" si="4"/>
        <v>0.0000005855798305</v>
      </c>
    </row>
    <row r="44">
      <c r="A44" s="19" t="s">
        <v>570</v>
      </c>
      <c r="B44" s="72" t="s">
        <v>173</v>
      </c>
      <c r="C44" s="26" t="s">
        <v>548</v>
      </c>
      <c r="D44" s="85">
        <f>SUMIFS(og_stats!H$2:H$463,og_stats!A$2:A$463,A44,og_stats!C$2:C$463,"tot_acres")</f>
        <v>736</v>
      </c>
      <c r="E44" s="85">
        <f>SUMIFS(og_stats!I$2:I$463,og_stats!A$2:A$463,A44,og_stats!C$2:C$463,"new_acres")</f>
        <v>0</v>
      </c>
      <c r="F44" s="77">
        <f t="shared" si="5"/>
        <v>100</v>
      </c>
      <c r="G44" s="33" t="b">
        <f t="shared" si="6"/>
        <v>1</v>
      </c>
      <c r="H44" s="33">
        <f>IF(G44=true,1,SUMIFS(og_stats!I$2:I$463,og_stats!A$2:A$463,A44,og_stats!C$2:C$463,"new_lease_wells"))</f>
        <v>1</v>
      </c>
      <c r="I44" s="85">
        <f>ROUND(H44*SUMIF(dec!$A$2:$A$51,A44,dec!$D$2:$D$51),0)</f>
        <v>0</v>
      </c>
      <c r="J44" s="47">
        <f>ROUND(I44*efs!$F$19*efs!$F$75/1000/1000/1000000,4)</f>
        <v>0</v>
      </c>
      <c r="K44" s="47">
        <f>ROUND($I44*efs!$F$19*efs!$F$82/1000/1000/1000000,4)</f>
        <v>0</v>
      </c>
      <c r="L44" s="47">
        <f>ROUND($I44*efs!$F$19*efs!$F$83/1000/1000/1000000,4)</f>
        <v>0</v>
      </c>
      <c r="M44" s="47">
        <f>ROUND($I44*efs!$F$19*efs!$F$84/1000/1000/1000000,4)</f>
        <v>0</v>
      </c>
      <c r="N44" s="127">
        <f>ROUND(I44*42*efs!$H$57/1000/1000000,2)</f>
        <v>0</v>
      </c>
      <c r="O44" s="86">
        <f t="shared" si="7"/>
        <v>0</v>
      </c>
      <c r="P44" s="85">
        <f>ROUND(H44*SUMIF(dec!$A$2:$A$51,A44,dec!$L$2:$L$51),0)</f>
        <v>0</v>
      </c>
      <c r="Q44" s="47">
        <f>ROUND(P44*efs!$F$19*efs!$F$75/1000/1000/1000000,4)</f>
        <v>0</v>
      </c>
      <c r="R44" s="47">
        <f>ROUND($P44*efs!$F$19*efs!$F$82/1000/1000/1000000,4)</f>
        <v>0</v>
      </c>
      <c r="S44" s="47">
        <f>ROUND($P44*efs!$F$19*efs!$F$83/1000/1000/1000000,4)</f>
        <v>0</v>
      </c>
      <c r="T44" s="47">
        <f>ROUND($P44*efs!$F$19*efs!$F$84/1000/1000/1000000,4)</f>
        <v>0</v>
      </c>
      <c r="U44" s="127">
        <f>ROUND(P44*42*efs!$H$57/1000/1000000,2)</f>
        <v>0</v>
      </c>
      <c r="V44" s="47">
        <f t="shared" si="8"/>
        <v>0</v>
      </c>
      <c r="W44" s="127">
        <f>ROUND(Q44*efs!$E$32+U44,2)</f>
        <v>0</v>
      </c>
      <c r="X44" s="86">
        <f>ROUND(P44*42*efs!$F$57/1000/1000000+Q44*efs!$C$32,2)</f>
        <v>0</v>
      </c>
      <c r="Y44" s="86">
        <f>ROUND(P44*42*efs!$G$57/1000/1000000+Q44*efs!$D$32,2)</f>
        <v>0</v>
      </c>
      <c r="Z44" s="33">
        <f t="shared" si="4"/>
        <v>0</v>
      </c>
    </row>
    <row r="45">
      <c r="A45" s="26" t="s">
        <v>190</v>
      </c>
      <c r="B45" s="72" t="s">
        <v>173</v>
      </c>
      <c r="C45" s="26" t="s">
        <v>206</v>
      </c>
      <c r="D45" s="85">
        <f>SUMIFS(og_stats!H$2:H$463,og_stats!A$2:A$463,A45,og_stats!C$2:C$463,"tot_acres")</f>
        <v>311601</v>
      </c>
      <c r="E45" s="85">
        <f>SUMIFS(og_stats!I$2:I$463,og_stats!A$2:A$463,A45,og_stats!C$2:C$463,"new_acres")</f>
        <v>1602</v>
      </c>
      <c r="F45" s="77">
        <f t="shared" si="5"/>
        <v>2560</v>
      </c>
      <c r="G45" s="33" t="b">
        <f t="shared" si="6"/>
        <v>1</v>
      </c>
      <c r="H45" s="33">
        <f>IF(G45=true,1,SUMIFS(og_stats!I$2:I$463,og_stats!A$2:A$463,A45,og_stats!C$2:C$463,"new_lease_wells"))</f>
        <v>1</v>
      </c>
      <c r="I45" s="85">
        <f>ROUND(H45*SUMIF(dec!$A$2:$A$51,A45,dec!$D$2:$D$51),0)</f>
        <v>87737</v>
      </c>
      <c r="J45" s="47">
        <f>ROUND(I45*efs!$F$19*efs!$F$75/1000/1000/1000000,4)</f>
        <v>0.0001</v>
      </c>
      <c r="K45" s="47">
        <f>ROUND($I45*efs!$F$19*efs!$F$82/1000/1000/1000000,4)</f>
        <v>0.007</v>
      </c>
      <c r="L45" s="47">
        <f>ROUND($I45*efs!$F$19*efs!$F$83/1000/1000/1000000,4)</f>
        <v>0.0042</v>
      </c>
      <c r="M45" s="47">
        <f>ROUND($I45*efs!$F$19*efs!$F$84/1000/1000/1000000,4)</f>
        <v>0.0009</v>
      </c>
      <c r="N45" s="127">
        <f>ROUND(I45*42*efs!$H$57/1000/1000000,2)</f>
        <v>0.04</v>
      </c>
      <c r="O45" s="86">
        <f t="shared" si="7"/>
        <v>0.05</v>
      </c>
      <c r="P45" s="85">
        <f>ROUND(H45*SUMIF(dec!$A$2:$A$51,A45,dec!$L$2:$L$51),0)</f>
        <v>468073</v>
      </c>
      <c r="Q45" s="47">
        <f>ROUND(P45*efs!$F$19*efs!$F$75/1000/1000/1000000,4)</f>
        <v>0.0005</v>
      </c>
      <c r="R45" s="47">
        <f>ROUND($P45*efs!$F$19*efs!$F$82/1000/1000/1000000,4)</f>
        <v>0.0372</v>
      </c>
      <c r="S45" s="47">
        <f>ROUND($P45*efs!$F$19*efs!$F$83/1000/1000/1000000,4)</f>
        <v>0.0222</v>
      </c>
      <c r="T45" s="47">
        <f>ROUND($P45*efs!$F$19*efs!$F$84/1000/1000/1000000,4)</f>
        <v>0.0047</v>
      </c>
      <c r="U45" s="127">
        <f>ROUND(P45*42*efs!$H$57/1000/1000000,2)</f>
        <v>0.2</v>
      </c>
      <c r="V45" s="47">
        <f t="shared" si="8"/>
        <v>0.26</v>
      </c>
      <c r="W45" s="127">
        <f>ROUND(Q45*efs!$E$32+U45,2)</f>
        <v>0.22</v>
      </c>
      <c r="X45" s="86">
        <f>ROUND(P45*42*efs!$F$57/1000/1000000+Q45*efs!$C$32,2)</f>
        <v>0.25</v>
      </c>
      <c r="Y45" s="86">
        <f>ROUND(P45*42*efs!$G$57/1000/1000000+Q45*efs!$D$32,2)</f>
        <v>0.22</v>
      </c>
      <c r="Z45" s="33">
        <f t="shared" si="4"/>
        <v>0.0000005554689119</v>
      </c>
    </row>
    <row r="46">
      <c r="A46" s="26" t="s">
        <v>196</v>
      </c>
      <c r="B46" s="72" t="s">
        <v>173</v>
      </c>
      <c r="C46" s="26" t="s">
        <v>196</v>
      </c>
      <c r="D46" s="85">
        <f>SUMIFS(og_stats!H$2:H$463,og_stats!A$2:A$463,A46,og_stats!C$2:C$463,"tot_acres")</f>
        <v>2880985</v>
      </c>
      <c r="E46" s="85">
        <f>SUMIFS(og_stats!I$2:I$463,og_stats!A$2:A$463,A46,og_stats!C$2:C$463,"new_acres")</f>
        <v>141832</v>
      </c>
      <c r="F46" s="77">
        <f t="shared" si="5"/>
        <v>141832</v>
      </c>
      <c r="G46" s="33" t="b">
        <f t="shared" si="6"/>
        <v>0</v>
      </c>
      <c r="H46" s="33">
        <f>IF(G46=true,1,SUMIFS(og_stats!I$2:I$463,og_stats!A$2:A$463,A46,og_stats!C$2:C$463,"new_lease_wells"))</f>
        <v>464</v>
      </c>
      <c r="I46" s="85">
        <f>ROUND(H46*SUMIF(dec!$A$2:$A$51,A46,dec!$D$2:$D$51),0)</f>
        <v>9266849</v>
      </c>
      <c r="J46" s="47">
        <f>ROUND(I46*efs!$F$19*efs!$F$75/1000/1000/1000000,4)</f>
        <v>0.0103</v>
      </c>
      <c r="K46" s="47">
        <f>ROUND($I46*efs!$F$19*efs!$F$82/1000/1000/1000000,4)</f>
        <v>0.7367</v>
      </c>
      <c r="L46" s="47">
        <f>ROUND($I46*efs!$F$19*efs!$F$83/1000/1000/1000000,4)</f>
        <v>0.439</v>
      </c>
      <c r="M46" s="47">
        <f>ROUND($I46*efs!$F$19*efs!$F$84/1000/1000/1000000,4)</f>
        <v>0.094</v>
      </c>
      <c r="N46" s="127">
        <f>ROUND(I46*42*efs!$H$57/1000/1000000,2)</f>
        <v>4.02</v>
      </c>
      <c r="O46" s="86">
        <f t="shared" si="7"/>
        <v>5.29</v>
      </c>
      <c r="P46" s="85">
        <f>ROUND(H46*SUMIF(dec!$A$2:$A$51,A46,dec!$L$2:$L$51),0)</f>
        <v>27381530</v>
      </c>
      <c r="Q46" s="47">
        <f>ROUND(P46*efs!$F$19*efs!$F$75/1000/1000/1000000,4)</f>
        <v>0.0304</v>
      </c>
      <c r="R46" s="47">
        <f>ROUND($P46*efs!$F$19*efs!$F$82/1000/1000/1000000,4)</f>
        <v>2.1767</v>
      </c>
      <c r="S46" s="47">
        <f>ROUND($P46*efs!$F$19*efs!$F$83/1000/1000/1000000,4)</f>
        <v>1.2972</v>
      </c>
      <c r="T46" s="47">
        <f>ROUND($P46*efs!$F$19*efs!$F$84/1000/1000/1000000,4)</f>
        <v>0.2778</v>
      </c>
      <c r="U46" s="127">
        <f>ROUND(P46*42*efs!$H$57/1000/1000000,2)</f>
        <v>11.88</v>
      </c>
      <c r="V46" s="47">
        <f t="shared" si="8"/>
        <v>15.63</v>
      </c>
      <c r="W46" s="127">
        <f>ROUND(Q46*efs!$E$32+U46,2)</f>
        <v>12.97</v>
      </c>
      <c r="X46" s="86">
        <f>ROUND(P46*42*efs!$F$57/1000/1000000+Q46*efs!$C$32,2)</f>
        <v>14.45</v>
      </c>
      <c r="Y46" s="86">
        <f>ROUND(P46*42*efs!$G$57/1000/1000000+Q46*efs!$D$32,2)</f>
        <v>12.72</v>
      </c>
      <c r="Z46" s="33">
        <f t="shared" si="4"/>
        <v>0.0000005708227407</v>
      </c>
    </row>
    <row r="47">
      <c r="A47" s="19" t="s">
        <v>571</v>
      </c>
      <c r="B47" s="72" t="s">
        <v>173</v>
      </c>
      <c r="C47" s="26" t="s">
        <v>548</v>
      </c>
      <c r="D47" s="85">
        <f>SUMIFS(og_stats!H$2:H$463,og_stats!A$2:A$463,A47,og_stats!C$2:C$463,"tot_acres")</f>
        <v>0</v>
      </c>
      <c r="E47" s="85">
        <f>SUMIFS(og_stats!I$2:I$463,og_stats!A$2:A$463,A47,og_stats!C$2:C$463,"new_acres")</f>
        <v>0</v>
      </c>
      <c r="F47" s="77">
        <f t="shared" si="5"/>
        <v>0</v>
      </c>
      <c r="G47" s="33" t="b">
        <f t="shared" si="6"/>
        <v>0</v>
      </c>
      <c r="H47" s="33">
        <f>IF(G47=true,1,SUMIFS(og_stats!I$2:I$463,og_stats!A$2:A$463,A47,og_stats!C$2:C$463,"new_lease_wells"))</f>
        <v>0</v>
      </c>
      <c r="I47" s="85">
        <f>ROUND(H47*SUMIF(dec!$A$2:$A$51,A47,dec!$D$2:$D$51),0)</f>
        <v>0</v>
      </c>
      <c r="J47" s="47">
        <f>ROUND(I47*efs!$F$19*efs!$F$75/1000/1000/1000000,4)</f>
        <v>0</v>
      </c>
      <c r="K47" s="47">
        <f>ROUND($I47*efs!$F$19*efs!$F$82/1000/1000/1000000,4)</f>
        <v>0</v>
      </c>
      <c r="L47" s="47">
        <f>ROUND($I47*efs!$F$19*efs!$F$83/1000/1000/1000000,4)</f>
        <v>0</v>
      </c>
      <c r="M47" s="47">
        <f>ROUND($I47*efs!$F$19*efs!$F$84/1000/1000/1000000,4)</f>
        <v>0</v>
      </c>
      <c r="N47" s="127">
        <f>ROUND(I47*42*efs!$H$57/1000/1000000,2)</f>
        <v>0</v>
      </c>
      <c r="O47" s="86">
        <f t="shared" si="7"/>
        <v>0</v>
      </c>
      <c r="P47" s="85">
        <f>ROUND(H47*SUMIF(dec!$A$2:$A$51,A47,dec!$L$2:$L$51),0)</f>
        <v>0</v>
      </c>
      <c r="Q47" s="47">
        <f>ROUND(P47*efs!$F$19*efs!$F$75/1000/1000/1000000,4)</f>
        <v>0</v>
      </c>
      <c r="R47" s="47">
        <f>ROUND($P47*efs!$F$19*efs!$F$82/1000/1000/1000000,4)</f>
        <v>0</v>
      </c>
      <c r="S47" s="47">
        <f>ROUND($P47*efs!$F$19*efs!$F$83/1000/1000/1000000,4)</f>
        <v>0</v>
      </c>
      <c r="T47" s="47">
        <f>ROUND($P47*efs!$F$19*efs!$F$84/1000/1000/1000000,4)</f>
        <v>0</v>
      </c>
      <c r="U47" s="127">
        <f>ROUND(P47*42*efs!$H$57/1000/1000000,2)</f>
        <v>0</v>
      </c>
      <c r="V47" s="47">
        <f t="shared" si="8"/>
        <v>0</v>
      </c>
      <c r="W47" s="127">
        <f>ROUND(Q47*efs!$E$32+U47,2)</f>
        <v>0</v>
      </c>
      <c r="X47" s="86">
        <f>ROUND(P47*42*efs!$F$57/1000/1000000+Q47*efs!$C$32,2)</f>
        <v>0</v>
      </c>
      <c r="Y47" s="86">
        <f>ROUND(P47*42*efs!$G$57/1000/1000000+Q47*efs!$D$32,2)</f>
        <v>0</v>
      </c>
      <c r="Z47" s="33">
        <f t="shared" si="4"/>
        <v>0</v>
      </c>
    </row>
    <row r="48">
      <c r="A48" s="26" t="s">
        <v>209</v>
      </c>
      <c r="B48" s="72" t="s">
        <v>173</v>
      </c>
      <c r="C48" s="26" t="s">
        <v>548</v>
      </c>
      <c r="D48" s="85">
        <f>SUMIFS(og_stats!H$2:H$463,og_stats!A$2:A$463,A48,og_stats!C$2:C$463,"tot_acres")</f>
        <v>16929</v>
      </c>
      <c r="E48" s="85">
        <f>SUMIFS(og_stats!I$2:I$463,og_stats!A$2:A$463,A48,og_stats!C$2:C$463,"new_acres")</f>
        <v>0</v>
      </c>
      <c r="F48" s="77">
        <f t="shared" si="5"/>
        <v>2560</v>
      </c>
      <c r="G48" s="33" t="b">
        <f t="shared" si="6"/>
        <v>1</v>
      </c>
      <c r="H48" s="33">
        <f>IF(G48=true,1,SUMIFS(og_stats!I$2:I$463,og_stats!A$2:A$463,A48,og_stats!C$2:C$463,"new_lease_wells"))</f>
        <v>1</v>
      </c>
      <c r="I48" s="85">
        <f>ROUND(H48*SUMIF(dec!$A$2:$A$51,A48,dec!$D$2:$D$51),0)</f>
        <v>0</v>
      </c>
      <c r="J48" s="47">
        <f>ROUND(I48*efs!$F$19*efs!$F$75/1000/1000/1000000,4)</f>
        <v>0</v>
      </c>
      <c r="K48" s="47">
        <f>ROUND($I48*efs!$F$19*efs!$F$82/1000/1000/1000000,4)</f>
        <v>0</v>
      </c>
      <c r="L48" s="47">
        <f>ROUND($I48*efs!$F$19*efs!$F$83/1000/1000/1000000,4)</f>
        <v>0</v>
      </c>
      <c r="M48" s="47">
        <f>ROUND($I48*efs!$F$19*efs!$F$84/1000/1000/1000000,4)</f>
        <v>0</v>
      </c>
      <c r="N48" s="127">
        <f>ROUND(I48*42*efs!$H$57/1000/1000000,2)</f>
        <v>0</v>
      </c>
      <c r="O48" s="86">
        <f t="shared" si="7"/>
        <v>0</v>
      </c>
      <c r="P48" s="85">
        <f>ROUND(H48*SUMIF(dec!$A$2:$A$51,A48,dec!$L$2:$L$51),0)</f>
        <v>0</v>
      </c>
      <c r="Q48" s="47">
        <f>ROUND(P48*efs!$F$19*efs!$F$75/1000/1000/1000000,4)</f>
        <v>0</v>
      </c>
      <c r="R48" s="47">
        <f>ROUND($P48*efs!$F$19*efs!$F$82/1000/1000/1000000,4)</f>
        <v>0</v>
      </c>
      <c r="S48" s="47">
        <f>ROUND($P48*efs!$F$19*efs!$F$83/1000/1000/1000000,4)</f>
        <v>0</v>
      </c>
      <c r="T48" s="47">
        <f>ROUND($P48*efs!$F$19*efs!$F$84/1000/1000/1000000,4)</f>
        <v>0</v>
      </c>
      <c r="U48" s="127">
        <f>ROUND(P48*42*efs!$H$57/1000/1000000,2)</f>
        <v>0</v>
      </c>
      <c r="V48" s="47">
        <f t="shared" si="8"/>
        <v>0</v>
      </c>
      <c r="W48" s="127">
        <f>ROUND(Q48*efs!$E$32+U48,2)</f>
        <v>0</v>
      </c>
      <c r="X48" s="86">
        <f>ROUND(P48*42*efs!$F$57/1000/1000000+Q48*efs!$C$32,2)</f>
        <v>0</v>
      </c>
      <c r="Y48" s="86">
        <f>ROUND(P48*42*efs!$G$57/1000/1000000+Q48*efs!$D$32,2)</f>
        <v>0</v>
      </c>
      <c r="Z48" s="33">
        <f t="shared" si="4"/>
        <v>0</v>
      </c>
    </row>
    <row r="49">
      <c r="A49" s="19" t="s">
        <v>239</v>
      </c>
      <c r="B49" s="72" t="s">
        <v>173</v>
      </c>
      <c r="C49" s="26" t="s">
        <v>567</v>
      </c>
      <c r="D49" s="85">
        <f>SUMIFS(og_stats!H$2:H$463,og_stats!A$2:A$463,A49,og_stats!C$2:C$463,"tot_acres")</f>
        <v>0</v>
      </c>
      <c r="E49" s="85">
        <f>SUMIFS(og_stats!I$2:I$463,og_stats!A$2:A$463,A49,og_stats!C$2:C$463,"new_acres")</f>
        <v>0</v>
      </c>
      <c r="F49" s="77">
        <f t="shared" si="5"/>
        <v>0</v>
      </c>
      <c r="G49" s="33" t="b">
        <f t="shared" si="6"/>
        <v>0</v>
      </c>
      <c r="H49" s="33">
        <f>IF(G49=true,1,SUMIFS(og_stats!I$2:I$463,og_stats!A$2:A$463,A49,og_stats!C$2:C$463,"new_lease_wells"))</f>
        <v>0</v>
      </c>
      <c r="I49" s="85">
        <f>ROUND(H49*SUMIF(dec!$A$2:$A$51,A49,dec!$D$2:$D$51),0)</f>
        <v>0</v>
      </c>
      <c r="J49" s="47">
        <f>ROUND(I49*efs!$F$19*efs!$F$75/1000/1000/1000000,4)</f>
        <v>0</v>
      </c>
      <c r="K49" s="47">
        <f>ROUND($I49*efs!$F$19*efs!$F$82/1000/1000/1000000,4)</f>
        <v>0</v>
      </c>
      <c r="L49" s="47">
        <f>ROUND($I49*efs!$F$19*efs!$F$83/1000/1000/1000000,4)</f>
        <v>0</v>
      </c>
      <c r="M49" s="47">
        <f>ROUND($I49*efs!$F$19*efs!$F$84/1000/1000/1000000,4)</f>
        <v>0</v>
      </c>
      <c r="N49" s="127">
        <f>ROUND(I49*42*efs!$H$57/1000/1000000,2)</f>
        <v>0</v>
      </c>
      <c r="O49" s="86">
        <f t="shared" si="7"/>
        <v>0</v>
      </c>
      <c r="P49" s="85">
        <f>ROUND(H49*SUMIF(dec!$A$2:$A$51,A49,dec!$L$2:$L$51),0)</f>
        <v>0</v>
      </c>
      <c r="Q49" s="47">
        <f>ROUND(P49*efs!$F$19*efs!$F$75/1000/1000/1000000,4)</f>
        <v>0</v>
      </c>
      <c r="R49" s="47">
        <f>ROUND($P49*efs!$F$19*efs!$F$82/1000/1000/1000000,4)</f>
        <v>0</v>
      </c>
      <c r="S49" s="47">
        <f>ROUND($P49*efs!$F$19*efs!$F$83/1000/1000/1000000,4)</f>
        <v>0</v>
      </c>
      <c r="T49" s="47">
        <f>ROUND($P49*efs!$F$19*efs!$F$84/1000/1000/1000000,4)</f>
        <v>0</v>
      </c>
      <c r="U49" s="127">
        <f>ROUND(P49*42*efs!$H$57/1000/1000000,2)</f>
        <v>0</v>
      </c>
      <c r="V49" s="47">
        <f t="shared" si="8"/>
        <v>0</v>
      </c>
      <c r="W49" s="127">
        <f>ROUND(Q49*efs!$E$32+U49,2)</f>
        <v>0</v>
      </c>
      <c r="X49" s="86">
        <f>ROUND(P49*42*efs!$F$57/1000/1000000+Q49*efs!$C$32,2)</f>
        <v>0</v>
      </c>
      <c r="Y49" s="86">
        <f>ROUND(P49*42*efs!$G$57/1000/1000000+Q49*efs!$D$32,2)</f>
        <v>0</v>
      </c>
      <c r="Z49" s="33">
        <f t="shared" si="4"/>
        <v>0</v>
      </c>
    </row>
    <row r="50">
      <c r="A50" s="26" t="s">
        <v>220</v>
      </c>
      <c r="B50" s="72" t="s">
        <v>173</v>
      </c>
      <c r="C50" s="26" t="s">
        <v>548</v>
      </c>
      <c r="D50" s="85">
        <f>SUMIFS(og_stats!H$2:H$463,og_stats!A$2:A$463,A50,og_stats!C$2:C$463,"tot_acres")</f>
        <v>69259</v>
      </c>
      <c r="E50" s="85">
        <f>SUMIFS(og_stats!I$2:I$463,og_stats!A$2:A$463,A50,og_stats!C$2:C$463,"new_acres")</f>
        <v>42</v>
      </c>
      <c r="F50" s="77">
        <f t="shared" si="5"/>
        <v>2560</v>
      </c>
      <c r="G50" s="33" t="b">
        <f t="shared" si="6"/>
        <v>1</v>
      </c>
      <c r="H50" s="33">
        <f>IF(G50=true,1,SUMIFS(og_stats!I$2:I$463,og_stats!A$2:A$463,A50,og_stats!C$2:C$463,"new_lease_wells"))</f>
        <v>1</v>
      </c>
      <c r="I50" s="85">
        <f>ROUND(H50*SUMIF(dec!$A$2:$A$51,A50,dec!$D$2:$D$51),0)</f>
        <v>26829</v>
      </c>
      <c r="J50" s="47">
        <f>ROUND(I50*efs!$F$19*efs!$F$75/1000/1000/1000000,4)</f>
        <v>0</v>
      </c>
      <c r="K50" s="47">
        <f>ROUND($I50*efs!$F$19*efs!$F$82/1000/1000/1000000,4)</f>
        <v>0.0021</v>
      </c>
      <c r="L50" s="47">
        <f>ROUND($I50*efs!$F$19*efs!$F$83/1000/1000/1000000,4)</f>
        <v>0.0013</v>
      </c>
      <c r="M50" s="47">
        <f>ROUND($I50*efs!$F$19*efs!$F$84/1000/1000/1000000,4)</f>
        <v>0.0003</v>
      </c>
      <c r="N50" s="127">
        <f>ROUND(I50*42*efs!$H$57/1000/1000000,2)</f>
        <v>0.01</v>
      </c>
      <c r="O50" s="86">
        <f t="shared" si="7"/>
        <v>0.01</v>
      </c>
      <c r="P50" s="85">
        <f>ROUND(H50*SUMIF(dec!$A$2:$A$51,A50,dec!$L$2:$L$51),0)</f>
        <v>45490</v>
      </c>
      <c r="Q50" s="47">
        <f>ROUND(P50*efs!$F$19*efs!$F$75/1000/1000/1000000,4)</f>
        <v>0.0001</v>
      </c>
      <c r="R50" s="47">
        <f>ROUND($P50*efs!$F$19*efs!$F$82/1000/1000/1000000,4)</f>
        <v>0.0036</v>
      </c>
      <c r="S50" s="47">
        <f>ROUND($P50*efs!$F$19*efs!$F$83/1000/1000/1000000,4)</f>
        <v>0.0022</v>
      </c>
      <c r="T50" s="47">
        <f>ROUND($P50*efs!$F$19*efs!$F$84/1000/1000/1000000,4)</f>
        <v>0.0005</v>
      </c>
      <c r="U50" s="127">
        <f>ROUND(P50*42*efs!$H$57/1000/1000000,2)</f>
        <v>0.02</v>
      </c>
      <c r="V50" s="47">
        <f t="shared" si="8"/>
        <v>0.03</v>
      </c>
      <c r="W50" s="127">
        <f>ROUND(Q50*efs!$E$32+U50,2)</f>
        <v>0.02</v>
      </c>
      <c r="X50" s="86">
        <f>ROUND(P50*42*efs!$F$57/1000/1000000+Q50*efs!$C$32,2)</f>
        <v>0.03</v>
      </c>
      <c r="Y50" s="86">
        <f>ROUND(P50*42*efs!$G$57/1000/1000000+Q50*efs!$D$32,2)</f>
        <v>0.02</v>
      </c>
      <c r="Z50" s="33">
        <f t="shared" si="4"/>
        <v>0.0000006594856012</v>
      </c>
    </row>
    <row r="51">
      <c r="A51" s="19" t="s">
        <v>572</v>
      </c>
      <c r="B51" s="72" t="s">
        <v>173</v>
      </c>
      <c r="C51" s="26" t="s">
        <v>548</v>
      </c>
      <c r="D51" s="85">
        <f>SUMIFS(og_stats!H$2:H$463,og_stats!A$2:A$463,A51,og_stats!C$2:C$463,"tot_acres")</f>
        <v>0</v>
      </c>
      <c r="E51" s="85">
        <f>SUMIFS(og_stats!I$2:I$463,og_stats!A$2:A$463,A51,og_stats!C$2:C$463,"new_acres")</f>
        <v>0</v>
      </c>
      <c r="F51" s="77">
        <f t="shared" si="5"/>
        <v>0</v>
      </c>
      <c r="G51" s="33" t="b">
        <f t="shared" si="6"/>
        <v>0</v>
      </c>
      <c r="H51" s="33">
        <f>IF(G51=true,1,SUMIFS(og_stats!I$2:I$463,og_stats!A$2:A$463,A51,og_stats!C$2:C$463,"new_lease_wells"))</f>
        <v>0</v>
      </c>
      <c r="I51" s="85">
        <f>ROUND(H51*SUMIF(dec!$A$2:$A$51,A51,dec!$D$2:$D$51),0)</f>
        <v>0</v>
      </c>
      <c r="J51" s="47">
        <f>ROUND(I51*efs!$F$19*efs!$F$75/1000/1000/1000000,4)</f>
        <v>0</v>
      </c>
      <c r="K51" s="47">
        <f>ROUND($I51*efs!$F$19*efs!$F$82/1000/1000/1000000,4)</f>
        <v>0</v>
      </c>
      <c r="L51" s="47">
        <f>ROUND($I51*efs!$F$19*efs!$F$83/1000/1000/1000000,4)</f>
        <v>0</v>
      </c>
      <c r="M51" s="47">
        <f>ROUND($I51*efs!$F$19*efs!$F$84/1000/1000/1000000,4)</f>
        <v>0</v>
      </c>
      <c r="N51" s="127">
        <f>ROUND(I51*42*efs!$H$57/1000/1000000,2)</f>
        <v>0</v>
      </c>
      <c r="O51" s="86">
        <f t="shared" si="7"/>
        <v>0</v>
      </c>
      <c r="P51" s="85">
        <f>ROUND(H51*SUMIF(dec!$A$2:$A$51,A51,dec!$L$2:$L$51),0)</f>
        <v>0</v>
      </c>
      <c r="Q51" s="47">
        <f>ROUND(P51*efs!$F$19*efs!$F$75/1000/1000/1000000,4)</f>
        <v>0</v>
      </c>
      <c r="R51" s="47">
        <f>ROUND($P51*efs!$F$19*efs!$F$82/1000/1000/1000000,4)</f>
        <v>0</v>
      </c>
      <c r="S51" s="47">
        <f>ROUND($P51*efs!$F$19*efs!$F$83/1000/1000/1000000,4)</f>
        <v>0</v>
      </c>
      <c r="T51" s="47">
        <f>ROUND($P51*efs!$F$19*efs!$F$84/1000/1000/1000000,4)</f>
        <v>0</v>
      </c>
      <c r="U51" s="127">
        <f>ROUND(P51*42*efs!$H$57/1000/1000000,2)</f>
        <v>0</v>
      </c>
      <c r="V51" s="47">
        <f t="shared" si="8"/>
        <v>0</v>
      </c>
      <c r="W51" s="127">
        <f>ROUND(Q51*efs!$E$32+U51,2)</f>
        <v>0</v>
      </c>
      <c r="X51" s="86">
        <f>ROUND(P51*42*efs!$F$57/1000/1000000+Q51*efs!$C$32,2)</f>
        <v>0</v>
      </c>
      <c r="Y51" s="86">
        <f>ROUND(P51*42*efs!$G$57/1000/1000000+Q51*efs!$D$32,2)</f>
        <v>0</v>
      </c>
      <c r="Z51" s="33">
        <f t="shared" si="4"/>
        <v>0</v>
      </c>
    </row>
    <row r="52">
      <c r="A52" s="26" t="s">
        <v>187</v>
      </c>
      <c r="B52" s="72" t="s">
        <v>173</v>
      </c>
      <c r="C52" s="26" t="s">
        <v>187</v>
      </c>
      <c r="D52" s="85">
        <f>SUMIFS(og_stats!H$2:H$463,og_stats!A$2:A$463,A52,og_stats!C$2:C$463,"tot_acres")</f>
        <v>8896853</v>
      </c>
      <c r="E52" s="85">
        <f>SUMIFS(og_stats!I$2:I$463,og_stats!A$2:A$463,A52,og_stats!C$2:C$463,"new_acres")</f>
        <v>562985</v>
      </c>
      <c r="F52" s="77">
        <f t="shared" si="5"/>
        <v>562985</v>
      </c>
      <c r="G52" s="33" t="b">
        <f t="shared" si="6"/>
        <v>0</v>
      </c>
      <c r="H52" s="33">
        <f>IF(G52=true,1,SUMIFS(og_stats!I$2:I$463,og_stats!A$2:A$463,A52,og_stats!C$2:C$463,"new_lease_wells"))</f>
        <v>2011</v>
      </c>
      <c r="I52" s="85">
        <f>ROUND(H52*SUMIF(dec!$A$2:$A$51,A52,dec!$D$2:$D$51),0)</f>
        <v>69658043</v>
      </c>
      <c r="J52" s="47">
        <f>ROUND(I52*efs!$F$19*efs!$F$75/1000/1000/1000000,4)</f>
        <v>0.0773</v>
      </c>
      <c r="K52" s="47">
        <f>ROUND($I52*efs!$F$19*efs!$F$82/1000/1000/1000000,4)</f>
        <v>5.5376</v>
      </c>
      <c r="L52" s="47">
        <f>ROUND($I52*efs!$F$19*efs!$F$83/1000/1000/1000000,4)</f>
        <v>3.3</v>
      </c>
      <c r="M52" s="47">
        <f>ROUND($I52*efs!$F$19*efs!$F$84/1000/1000/1000000,4)</f>
        <v>0.7067</v>
      </c>
      <c r="N52" s="127">
        <f>ROUND(I52*42*efs!$H$57/1000/1000000,2)</f>
        <v>30.21</v>
      </c>
      <c r="O52" s="86">
        <f t="shared" si="7"/>
        <v>39.75</v>
      </c>
      <c r="P52" s="85">
        <f>ROUND(H52*SUMIF(dec!$A$2:$A$51,A52,dec!$L$2:$L$51),0)</f>
        <v>167132228</v>
      </c>
      <c r="Q52" s="47">
        <f>ROUND(P52*efs!$F$19*efs!$F$75/1000/1000/1000000,4)</f>
        <v>0.1854</v>
      </c>
      <c r="R52" s="47">
        <f>ROUND($P52*efs!$F$19*efs!$F$82/1000/1000/1000000,4)</f>
        <v>13.2864</v>
      </c>
      <c r="S52" s="47">
        <f>ROUND($P52*efs!$F$19*efs!$F$83/1000/1000/1000000,4)</f>
        <v>7.9177</v>
      </c>
      <c r="T52" s="47">
        <f>ROUND($P52*efs!$F$19*efs!$F$84/1000/1000/1000000,4)</f>
        <v>1.6956</v>
      </c>
      <c r="U52" s="127">
        <f>ROUND(P52*42*efs!$H$57/1000/1000000,2)</f>
        <v>72.48</v>
      </c>
      <c r="V52" s="47">
        <f t="shared" si="8"/>
        <v>95.38</v>
      </c>
      <c r="W52" s="127">
        <f>ROUND(Q52*efs!$E$32+U52,2)</f>
        <v>79.15</v>
      </c>
      <c r="X52" s="86">
        <f>ROUND(P52*42*efs!$F$57/1000/1000000+Q52*efs!$C$32,2)</f>
        <v>88.18</v>
      </c>
      <c r="Y52" s="86">
        <f>ROUND(P52*42*efs!$G$57/1000/1000000+Q52*efs!$D$32,2)</f>
        <v>77.63</v>
      </c>
      <c r="Z52" s="33">
        <f t="shared" si="4"/>
        <v>0.0000005706858644</v>
      </c>
    </row>
    <row r="53">
      <c r="A53" s="158" t="s">
        <v>535</v>
      </c>
      <c r="B53" s="157" t="s">
        <v>174</v>
      </c>
      <c r="C53" s="216"/>
      <c r="D53" s="159"/>
      <c r="E53" s="159">
        <f t="shared" ref="E53:F53" si="9">SUM(E54:E103)</f>
        <v>1412553</v>
      </c>
      <c r="F53" s="159">
        <f t="shared" si="9"/>
        <v>1444391</v>
      </c>
      <c r="G53" s="216"/>
      <c r="H53" s="216">
        <f>SUM(H54:H103)</f>
        <v>3113</v>
      </c>
      <c r="I53" s="159">
        <f>ROUND(SUM(I54:I103),0)</f>
        <v>978385575</v>
      </c>
      <c r="J53" s="209">
        <f>ROUND(SUM(J54:J103),4)</f>
        <v>0.0845</v>
      </c>
      <c r="K53" s="210">
        <f t="shared" ref="K53:N53" si="10">ROUND(SUM(K54:K103),2)</f>
        <v>6.07</v>
      </c>
      <c r="L53" s="210">
        <f t="shared" si="10"/>
        <v>1.96</v>
      </c>
      <c r="M53" s="210">
        <f t="shared" si="10"/>
        <v>13.04</v>
      </c>
      <c r="N53" s="211">
        <f t="shared" si="10"/>
        <v>52.65</v>
      </c>
      <c r="O53" s="160">
        <f>SUM(K53:N53)</f>
        <v>73.72</v>
      </c>
      <c r="P53" s="159">
        <f t="shared" ref="P53:Q53" si="11">SUM(P54:P103)</f>
        <v>4272865406</v>
      </c>
      <c r="Q53" s="161">
        <f t="shared" si="11"/>
        <v>0.3699</v>
      </c>
      <c r="R53" s="160">
        <f t="shared" ref="R53:Y53" si="12">ROUND(SUM(R54:R103),2)</f>
        <v>26.51</v>
      </c>
      <c r="S53" s="160">
        <f t="shared" si="12"/>
        <v>8.58</v>
      </c>
      <c r="T53" s="160">
        <f t="shared" si="12"/>
        <v>56.96</v>
      </c>
      <c r="U53" s="160">
        <f t="shared" si="12"/>
        <v>230.02</v>
      </c>
      <c r="V53" s="160">
        <f t="shared" si="12"/>
        <v>322.05</v>
      </c>
      <c r="W53" s="160">
        <f t="shared" si="12"/>
        <v>243.34</v>
      </c>
      <c r="X53" s="160">
        <f t="shared" si="12"/>
        <v>261.27</v>
      </c>
      <c r="Y53" s="160">
        <f t="shared" si="12"/>
        <v>240.31</v>
      </c>
      <c r="Z53" s="33">
        <f t="shared" si="4"/>
        <v>0.00000007537096758</v>
      </c>
    </row>
    <row r="54">
      <c r="A54" s="26" t="s">
        <v>198</v>
      </c>
      <c r="B54" s="26" t="s">
        <v>174</v>
      </c>
      <c r="C54" s="26" t="str">
        <f t="shared" ref="C54:G54" si="13">C3</f>
        <v>ES</v>
      </c>
      <c r="D54" s="85">
        <f t="shared" si="13"/>
        <v>30867</v>
      </c>
      <c r="E54" s="85">
        <f t="shared" si="13"/>
        <v>1</v>
      </c>
      <c r="F54" s="85">
        <f t="shared" si="13"/>
        <v>2560</v>
      </c>
      <c r="G54" s="33" t="b">
        <f t="shared" si="13"/>
        <v>1</v>
      </c>
      <c r="H54" s="33">
        <f>IF(G54=true,1,SUMIFS(og_stats!I$2:I$463,og_stats!A$2:A$463,A54,og_stats!C$2:C$463,"new_lease_wells"))</f>
        <v>1</v>
      </c>
      <c r="I54" s="85">
        <f>ROUND(H54*SUMIF(dec!$A$53:$A$102,A54,dec!$D$53:$D$102),0)</f>
        <v>79079</v>
      </c>
      <c r="J54" s="47">
        <f>ROUND(I54*efs!$F$20*efs!$D$64/1000/1000000,4)</f>
        <v>0</v>
      </c>
      <c r="K54" s="47">
        <f>ROUND($I54*efs!$F$20*efs!$F$64/1000/1000000,4)</f>
        <v>0.0005</v>
      </c>
      <c r="L54" s="47">
        <f>ROUND($I54*efs!$F$20*efs!$F$66/1000/1000000,4)</f>
        <v>0.0002</v>
      </c>
      <c r="M54" s="47">
        <f>ROUND($I54*efs!$F$20*(efs!$F$65+efs!$F$67)/1000/1000000,4)</f>
        <v>0.0011</v>
      </c>
      <c r="N54" s="127">
        <f>ROUND(I54*efs!$C$70*efs!$H$58/1000000,2)</f>
        <v>0</v>
      </c>
      <c r="O54" s="86">
        <f t="shared" ref="O54:O103" si="15">ROUND(SUM(K54:N54),2)</f>
        <v>0</v>
      </c>
      <c r="P54" s="85">
        <f>ROUND(H54*SUMIF(dec!$A$53:$A$102,A54,dec!$L$53:$L$102),0)</f>
        <v>415553</v>
      </c>
      <c r="Q54" s="47">
        <f>ROUND(P54*efs!$F$20*efs!$D$64/1000/1000000,4)</f>
        <v>0</v>
      </c>
      <c r="R54" s="47">
        <f>ROUND($P54*efs!$F$20*efs!$F$64/1000/1000000,4)</f>
        <v>0.0026</v>
      </c>
      <c r="S54" s="47">
        <f>ROUND($P54*efs!$F$20*efs!$F$66/1000/1000000,4)</f>
        <v>0.0008</v>
      </c>
      <c r="T54" s="47">
        <f>ROUND($P54*efs!$F$20*(efs!$F$65+efs!$F$67)/1000/1000000,4)</f>
        <v>0.0055</v>
      </c>
      <c r="U54" s="127">
        <f>ROUND(P54*efs!$C$70*efs!$H$58/1000000,2)</f>
        <v>0.02</v>
      </c>
      <c r="V54" s="47">
        <f t="shared" ref="V54:V103" si="16">ROUND(SUM(R54:U54),2)</f>
        <v>0.03</v>
      </c>
      <c r="W54" s="127">
        <f>ROUND(Q54*efs!$E$32+U54,2)</f>
        <v>0.02</v>
      </c>
      <c r="X54" s="86">
        <f>ROUND($P54*efs!$C$70*efs!F$58/1000000+$Q54*efs!C$32,2)</f>
        <v>0.02</v>
      </c>
      <c r="Y54" s="86">
        <f>ROUND($P54*efs!$C$70*efs!G$58/1000000+$Q54*efs!D$32,2)</f>
        <v>0.02</v>
      </c>
      <c r="Z54" s="33">
        <f t="shared" si="4"/>
        <v>0.00000007219295734</v>
      </c>
    </row>
    <row r="55">
      <c r="A55" s="26" t="s">
        <v>234</v>
      </c>
      <c r="B55" s="26" t="s">
        <v>174</v>
      </c>
      <c r="C55" s="26" t="str">
        <f t="shared" ref="C55:G55" si="14">C4</f>
        <v>AK</v>
      </c>
      <c r="D55" s="85">
        <f t="shared" si="14"/>
        <v>2631070</v>
      </c>
      <c r="E55" s="85">
        <f t="shared" si="14"/>
        <v>356021</v>
      </c>
      <c r="F55" s="85">
        <f t="shared" si="14"/>
        <v>356021</v>
      </c>
      <c r="G55" s="33" t="b">
        <f t="shared" si="14"/>
        <v>0</v>
      </c>
      <c r="H55" s="33">
        <f>IF(G55=true,1,SUMIFS(og_stats!I$2:I$463,og_stats!A$2:A$463,A55,og_stats!C$2:C$463,"new_lease_wells"))</f>
        <v>22</v>
      </c>
      <c r="I55" s="85">
        <f>ROUND(H55*SUMIF(dec!$A$53:$A$102,A55,dec!$D$53:$D$102),0)</f>
        <v>82666439</v>
      </c>
      <c r="J55" s="47">
        <f>ROUND(I55*efs!$F$20*efs!$D$64/1000/1000000,4)</f>
        <v>0.0072</v>
      </c>
      <c r="K55" s="47">
        <f>ROUND($I55*efs!$F$20*efs!$F$64/1000/1000000,4)</f>
        <v>0.5129</v>
      </c>
      <c r="L55" s="47">
        <f>ROUND($I55*efs!$F$20*efs!$F$66/1000/1000000,4)</f>
        <v>0.1659</v>
      </c>
      <c r="M55" s="47">
        <f>ROUND($I55*efs!$F$20*(efs!$F$65+efs!$F$67)/1000/1000000,4)</f>
        <v>1.1019</v>
      </c>
      <c r="N55" s="127">
        <f>ROUND(I55*efs!$C$70*efs!$H$58/1000000,2)</f>
        <v>4.45</v>
      </c>
      <c r="O55" s="86">
        <f t="shared" si="15"/>
        <v>6.23</v>
      </c>
      <c r="P55" s="85">
        <f>ROUND(H55*SUMIF(dec!$A$53:$A$102,A55,dec!$L$53:$L$102),0)</f>
        <v>394114659</v>
      </c>
      <c r="Q55" s="47">
        <f>ROUND(P55*efs!$F$20*efs!$D$64/1000/1000000,4)</f>
        <v>0.0341</v>
      </c>
      <c r="R55" s="47">
        <f>ROUND($P55*efs!$F$20*efs!$F$64/1000/1000000,4)</f>
        <v>2.4454</v>
      </c>
      <c r="S55" s="47">
        <f>ROUND($P55*efs!$F$20*efs!$F$66/1000/1000000,4)</f>
        <v>0.791</v>
      </c>
      <c r="T55" s="47">
        <f>ROUND($P55*efs!$F$20*(efs!$F$65+efs!$F$67)/1000/1000000,4)</f>
        <v>5.2534</v>
      </c>
      <c r="U55" s="127">
        <f>ROUND(P55*efs!$C$70*efs!$H$58/1000000,2)</f>
        <v>21.22</v>
      </c>
      <c r="V55" s="47">
        <f t="shared" si="16"/>
        <v>29.71</v>
      </c>
      <c r="W55" s="127">
        <f>ROUND(Q55*efs!$E$32+U55,2)</f>
        <v>22.45</v>
      </c>
      <c r="X55" s="86">
        <f>ROUND($P55*efs!$C$70*efs!F$58/1000000+$Q55*efs!C$32,2)</f>
        <v>24.1</v>
      </c>
      <c r="Y55" s="86">
        <f>ROUND($P55*efs!$C$70*efs!G$58/1000000+$Q55*efs!D$32,2)</f>
        <v>22.17</v>
      </c>
      <c r="Z55" s="33">
        <f t="shared" si="4"/>
        <v>0.00000007538415363</v>
      </c>
    </row>
    <row r="56">
      <c r="A56" s="26" t="s">
        <v>549</v>
      </c>
      <c r="B56" s="26" t="s">
        <v>174</v>
      </c>
      <c r="C56" s="26" t="str">
        <f t="shared" ref="C56:G56" si="17">C5</f>
        <v>AZ</v>
      </c>
      <c r="D56" s="85">
        <f t="shared" si="17"/>
        <v>4201</v>
      </c>
      <c r="E56" s="85">
        <f t="shared" si="17"/>
        <v>840</v>
      </c>
      <c r="F56" s="85">
        <f t="shared" si="17"/>
        <v>2560</v>
      </c>
      <c r="G56" s="33" t="b">
        <f t="shared" si="17"/>
        <v>1</v>
      </c>
      <c r="H56" s="33">
        <f>IF(G56=true,1,SUMIFS(og_stats!I$2:I$463,og_stats!A$2:A$463,A56,og_stats!C$2:C$463,"new_lease_wells"))</f>
        <v>1</v>
      </c>
      <c r="I56" s="85">
        <f>ROUND(H56*SUMIF(dec!$A$53:$A$102,A56,dec!$D$53:$D$102),0)</f>
        <v>0</v>
      </c>
      <c r="J56" s="47">
        <f>ROUND(I56*efs!$F$20*efs!$D$64/1000/1000000,4)</f>
        <v>0</v>
      </c>
      <c r="K56" s="47">
        <f>ROUND($I56*efs!$F$20*efs!$F$64/1000/1000000,4)</f>
        <v>0</v>
      </c>
      <c r="L56" s="47">
        <f>ROUND($I56*efs!$F$20*efs!$F$66/1000/1000000,4)</f>
        <v>0</v>
      </c>
      <c r="M56" s="47">
        <f>ROUND($I56*efs!$F$20*(efs!$F$65+efs!$F$67)/1000/1000000,4)</f>
        <v>0</v>
      </c>
      <c r="N56" s="127">
        <f>ROUND(I56*efs!$C$70*efs!$H$58/1000000,2)</f>
        <v>0</v>
      </c>
      <c r="O56" s="86">
        <f t="shared" si="15"/>
        <v>0</v>
      </c>
      <c r="P56" s="85">
        <f>ROUND(H56*SUMIF(dec!$A$53:$A$102,A56,dec!$L$53:$L$102),0)</f>
        <v>0</v>
      </c>
      <c r="Q56" s="47">
        <f>ROUND(P56*efs!$F$20*efs!$D$64/1000/1000000,4)</f>
        <v>0</v>
      </c>
      <c r="R56" s="47">
        <f>ROUND($P56*efs!$F$20*efs!$F$64/1000/1000000,4)</f>
        <v>0</v>
      </c>
      <c r="S56" s="47">
        <f>ROUND($P56*efs!$F$20*efs!$F$66/1000/1000000,4)</f>
        <v>0</v>
      </c>
      <c r="T56" s="47">
        <f>ROUND($P56*efs!$F$20*(efs!$F$65+efs!$F$67)/1000/1000000,4)</f>
        <v>0</v>
      </c>
      <c r="U56" s="127">
        <f>ROUND(P56*efs!$C$70*efs!$H$58/1000000,2)</f>
        <v>0</v>
      </c>
      <c r="V56" s="47">
        <f t="shared" si="16"/>
        <v>0</v>
      </c>
      <c r="W56" s="127">
        <f>ROUND(Q56*efs!$E$32+U56,2)</f>
        <v>0</v>
      </c>
      <c r="X56" s="86">
        <f>ROUND($P56*efs!$C$70*efs!F$58/1000000+$Q56*efs!C$32,2)</f>
        <v>0</v>
      </c>
      <c r="Y56" s="86">
        <f>ROUND($P56*efs!$C$70*efs!G$58/1000000+$Q56*efs!D$32,2)</f>
        <v>0</v>
      </c>
      <c r="Z56" s="33">
        <f t="shared" si="4"/>
        <v>0</v>
      </c>
    </row>
    <row r="57">
      <c r="A57" s="26" t="s">
        <v>231</v>
      </c>
      <c r="B57" s="26" t="s">
        <v>174</v>
      </c>
      <c r="C57" s="26" t="str">
        <f t="shared" ref="C57:G57" si="18">C6</f>
        <v>ES</v>
      </c>
      <c r="D57" s="85">
        <f t="shared" si="18"/>
        <v>316243</v>
      </c>
      <c r="E57" s="85">
        <f t="shared" si="18"/>
        <v>536</v>
      </c>
      <c r="F57" s="85">
        <f t="shared" si="18"/>
        <v>2560</v>
      </c>
      <c r="G57" s="33" t="b">
        <f t="shared" si="18"/>
        <v>1</v>
      </c>
      <c r="H57" s="33">
        <f>IF(G57=true,1,SUMIFS(og_stats!I$2:I$463,og_stats!A$2:A$463,A57,og_stats!C$2:C$463,"new_lease_wells"))</f>
        <v>1</v>
      </c>
      <c r="I57" s="85">
        <f>ROUND(H57*SUMIF(dec!$A$53:$A$102,A57,dec!$D$53:$D$102),0)</f>
        <v>483554</v>
      </c>
      <c r="J57" s="47">
        <f>ROUND(I57*efs!$F$20*efs!$D$64/1000/1000000,4)</f>
        <v>0</v>
      </c>
      <c r="K57" s="47">
        <f>ROUND($I57*efs!$F$20*efs!$F$64/1000/1000000,4)</f>
        <v>0.003</v>
      </c>
      <c r="L57" s="47">
        <f>ROUND($I57*efs!$F$20*efs!$F$66/1000/1000000,4)</f>
        <v>0.001</v>
      </c>
      <c r="M57" s="47">
        <f>ROUND($I57*efs!$F$20*(efs!$F$65+efs!$F$67)/1000/1000000,4)</f>
        <v>0.0064</v>
      </c>
      <c r="N57" s="127">
        <f>ROUND(I57*efs!$C$70*efs!$H$58/1000000,2)</f>
        <v>0.03</v>
      </c>
      <c r="O57" s="86">
        <f t="shared" si="15"/>
        <v>0.04</v>
      </c>
      <c r="P57" s="85">
        <f>ROUND(H57*SUMIF(dec!$A$53:$A$102,A57,dec!$L$53:$L$102),0)</f>
        <v>2531700</v>
      </c>
      <c r="Q57" s="47">
        <f>ROUND(P57*efs!$F$20*efs!$D$64/1000/1000000,4)</f>
        <v>0.0002</v>
      </c>
      <c r="R57" s="47">
        <f>ROUND($P57*efs!$F$20*efs!$F$64/1000/1000000,4)</f>
        <v>0.0157</v>
      </c>
      <c r="S57" s="47">
        <f>ROUND($P57*efs!$F$20*efs!$F$66/1000/1000000,4)</f>
        <v>0.0051</v>
      </c>
      <c r="T57" s="47">
        <f>ROUND($P57*efs!$F$20*(efs!$F$65+efs!$F$67)/1000/1000000,4)</f>
        <v>0.0337</v>
      </c>
      <c r="U57" s="127">
        <f>ROUND(P57*efs!$C$70*efs!$H$58/1000000,2)</f>
        <v>0.14</v>
      </c>
      <c r="V57" s="47">
        <f t="shared" si="16"/>
        <v>0.19</v>
      </c>
      <c r="W57" s="127">
        <f>ROUND(Q57*efs!$E$32+U57,2)</f>
        <v>0.15</v>
      </c>
      <c r="X57" s="86">
        <f>ROUND($P57*efs!$C$70*efs!F$58/1000000+$Q57*efs!C$32,2)</f>
        <v>0.15</v>
      </c>
      <c r="Y57" s="86">
        <f>ROUND($P57*efs!$C$70*efs!G$58/1000000+$Q57*efs!D$32,2)</f>
        <v>0.14</v>
      </c>
      <c r="Z57" s="33">
        <f t="shared" si="4"/>
        <v>0.00000007504838646</v>
      </c>
    </row>
    <row r="58">
      <c r="A58" s="26" t="s">
        <v>300</v>
      </c>
      <c r="B58" s="26" t="s">
        <v>174</v>
      </c>
      <c r="C58" s="26" t="str">
        <f t="shared" ref="C58:G58" si="19">C7</f>
        <v>CA</v>
      </c>
      <c r="D58" s="85">
        <f t="shared" si="19"/>
        <v>174213</v>
      </c>
      <c r="E58" s="85">
        <f t="shared" si="19"/>
        <v>184</v>
      </c>
      <c r="F58" s="85">
        <f t="shared" si="19"/>
        <v>2560</v>
      </c>
      <c r="G58" s="33" t="b">
        <f t="shared" si="19"/>
        <v>1</v>
      </c>
      <c r="H58" s="33">
        <f>IF(G58=true,1,SUMIFS(og_stats!I$2:I$463,og_stats!A$2:A$463,A58,og_stats!C$2:C$463,"new_lease_wells"))</f>
        <v>1</v>
      </c>
      <c r="I58" s="85">
        <f>ROUND(H58*SUMIF(dec!$A$53:$A$102,A58,dec!$D$53:$D$102),0)</f>
        <v>77010</v>
      </c>
      <c r="J58" s="47">
        <f>ROUND(I58*efs!$F$20*efs!$D$64/1000/1000000,4)</f>
        <v>0</v>
      </c>
      <c r="K58" s="47">
        <f>ROUND($I58*efs!$F$20*efs!$F$64/1000/1000000,4)</f>
        <v>0.0005</v>
      </c>
      <c r="L58" s="47">
        <f>ROUND($I58*efs!$F$20*efs!$F$66/1000/1000000,4)</f>
        <v>0.0002</v>
      </c>
      <c r="M58" s="47">
        <f>ROUND($I58*efs!$F$20*(efs!$F$65+efs!$F$67)/1000/1000000,4)</f>
        <v>0.001</v>
      </c>
      <c r="N58" s="127">
        <f>ROUND(I58*efs!$C$70*efs!$H$58/1000000,2)</f>
        <v>0</v>
      </c>
      <c r="O58" s="86">
        <f t="shared" si="15"/>
        <v>0</v>
      </c>
      <c r="P58" s="85">
        <f>ROUND(H58*SUMIF(dec!$A$53:$A$102,A58,dec!$L$53:$L$102),0)</f>
        <v>330339</v>
      </c>
      <c r="Q58" s="47">
        <f>ROUND(P58*efs!$F$20*efs!$D$64/1000/1000000,4)</f>
        <v>0</v>
      </c>
      <c r="R58" s="47">
        <f>ROUND($P58*efs!$F$20*efs!$F$64/1000/1000000,4)</f>
        <v>0.002</v>
      </c>
      <c r="S58" s="47">
        <f>ROUND($P58*efs!$F$20*efs!$F$66/1000/1000000,4)</f>
        <v>0.0007</v>
      </c>
      <c r="T58" s="47">
        <f>ROUND($P58*efs!$F$20*(efs!$F$65+efs!$F$67)/1000/1000000,4)</f>
        <v>0.0044</v>
      </c>
      <c r="U58" s="127">
        <f>ROUND(P58*efs!$C$70*efs!$H$58/1000000,2)</f>
        <v>0.02</v>
      </c>
      <c r="V58" s="47">
        <f t="shared" si="16"/>
        <v>0.03</v>
      </c>
      <c r="W58" s="127">
        <f>ROUND(Q58*efs!$E$32+U58,2)</f>
        <v>0.02</v>
      </c>
      <c r="X58" s="86">
        <f>ROUND($P58*efs!$C$70*efs!F$58/1000000+$Q58*efs!C$32,2)</f>
        <v>0.02</v>
      </c>
      <c r="Y58" s="86">
        <f>ROUND($P58*efs!$C$70*efs!G$58/1000000+$Q58*efs!D$32,2)</f>
        <v>0.02</v>
      </c>
      <c r="Z58" s="33">
        <f t="shared" si="4"/>
        <v>0.00000009081579832</v>
      </c>
    </row>
    <row r="59">
      <c r="A59" s="26" t="s">
        <v>204</v>
      </c>
      <c r="B59" s="26" t="s">
        <v>174</v>
      </c>
      <c r="C59" s="26" t="str">
        <f t="shared" ref="C59:G59" si="20">C8</f>
        <v>CO</v>
      </c>
      <c r="D59" s="85">
        <f t="shared" si="20"/>
        <v>2373847</v>
      </c>
      <c r="E59" s="85">
        <f t="shared" si="20"/>
        <v>67268</v>
      </c>
      <c r="F59" s="85">
        <f t="shared" si="20"/>
        <v>67268</v>
      </c>
      <c r="G59" s="33" t="b">
        <f t="shared" si="20"/>
        <v>0</v>
      </c>
      <c r="H59" s="33">
        <f>IF(G59=true,1,SUMIFS(og_stats!I$2:I$463,og_stats!A$2:A$463,A59,og_stats!C$2:C$463,"new_lease_wells"))</f>
        <v>181</v>
      </c>
      <c r="I59" s="85">
        <f>ROUND(H59*SUMIF(dec!$A$53:$A$102,A59,dec!$D$53:$D$102),0)</f>
        <v>68745520</v>
      </c>
      <c r="J59" s="47">
        <f>ROUND(I59*efs!$F$20*efs!$D$64/1000/1000000,4)</f>
        <v>0.006</v>
      </c>
      <c r="K59" s="47">
        <f>ROUND($I59*efs!$F$20*efs!$F$64/1000/1000000,4)</f>
        <v>0.4266</v>
      </c>
      <c r="L59" s="47">
        <f>ROUND($I59*efs!$F$20*efs!$F$66/1000/1000000,4)</f>
        <v>0.138</v>
      </c>
      <c r="M59" s="47">
        <f>ROUND($I59*efs!$F$20*(efs!$F$65+efs!$F$67)/1000/1000000,4)</f>
        <v>0.9164</v>
      </c>
      <c r="N59" s="127">
        <f>ROUND(I59*efs!$C$70*efs!$H$58/1000000,2)</f>
        <v>3.7</v>
      </c>
      <c r="O59" s="86">
        <f t="shared" si="15"/>
        <v>5.18</v>
      </c>
      <c r="P59" s="85">
        <f>ROUND(H59*SUMIF(dec!$A$53:$A$102,A59,dec!$L$53:$L$102),0)</f>
        <v>120828652</v>
      </c>
      <c r="Q59" s="47">
        <f>ROUND(P59*efs!$F$20*efs!$D$64/1000/1000000,4)</f>
        <v>0.0105</v>
      </c>
      <c r="R59" s="47">
        <f>ROUND($P59*efs!$F$20*efs!$F$64/1000/1000000,4)</f>
        <v>0.7497</v>
      </c>
      <c r="S59" s="47">
        <f>ROUND($P59*efs!$F$20*efs!$F$66/1000/1000000,4)</f>
        <v>0.2425</v>
      </c>
      <c r="T59" s="47">
        <f>ROUND($P59*efs!$F$20*(efs!$F$65+efs!$F$67)/1000/1000000,4)</f>
        <v>1.6106</v>
      </c>
      <c r="U59" s="127">
        <f>ROUND(P59*efs!$C$70*efs!$H$58/1000000,2)</f>
        <v>6.5</v>
      </c>
      <c r="V59" s="47">
        <f t="shared" si="16"/>
        <v>9.1</v>
      </c>
      <c r="W59" s="127">
        <f>ROUND(Q59*efs!$E$32+U59,2)</f>
        <v>6.88</v>
      </c>
      <c r="X59" s="86">
        <f>ROUND($P59*efs!$C$70*efs!F$58/1000000+$Q59*efs!C$32,2)</f>
        <v>7.39</v>
      </c>
      <c r="Y59" s="86">
        <f>ROUND($P59*efs!$C$70*efs!G$58/1000000+$Q59*efs!D$32,2)</f>
        <v>6.8</v>
      </c>
      <c r="Z59" s="33">
        <f t="shared" si="4"/>
        <v>0.00000007531326262</v>
      </c>
    </row>
    <row r="60">
      <c r="A60" s="19" t="s">
        <v>551</v>
      </c>
      <c r="B60" s="26" t="s">
        <v>174</v>
      </c>
      <c r="C60" s="26" t="str">
        <f t="shared" ref="C60:G60" si="21">C9</f>
        <v>ES</v>
      </c>
      <c r="D60" s="85">
        <f t="shared" si="21"/>
        <v>0</v>
      </c>
      <c r="E60" s="85">
        <f t="shared" si="21"/>
        <v>0</v>
      </c>
      <c r="F60" s="85">
        <f t="shared" si="21"/>
        <v>0</v>
      </c>
      <c r="G60" s="33" t="b">
        <f t="shared" si="21"/>
        <v>0</v>
      </c>
      <c r="H60" s="33">
        <f>IF(G60=true,1,SUMIFS(og_stats!I$2:I$463,og_stats!A$2:A$463,A60,og_stats!C$2:C$463,"new_lease_wells"))</f>
        <v>0</v>
      </c>
      <c r="I60" s="85">
        <f>ROUND(H60*SUMIF(dec!$A$53:$A$102,A60,dec!$D$53:$D$102),0)</f>
        <v>0</v>
      </c>
      <c r="J60" s="47">
        <f>ROUND(I60*efs!$F$20*efs!$D$64/1000/1000000,4)</f>
        <v>0</v>
      </c>
      <c r="K60" s="47">
        <f>ROUND($I60*efs!$F$20*efs!$F$64/1000/1000000,4)</f>
        <v>0</v>
      </c>
      <c r="L60" s="47">
        <f>ROUND($I60*efs!$F$20*efs!$F$66/1000/1000000,4)</f>
        <v>0</v>
      </c>
      <c r="M60" s="47">
        <f>ROUND($I60*efs!$F$20*(efs!$F$65+efs!$F$67)/1000/1000000,4)</f>
        <v>0</v>
      </c>
      <c r="N60" s="127">
        <f>ROUND(I60*efs!$C$70*efs!$H$58/1000000,2)</f>
        <v>0</v>
      </c>
      <c r="O60" s="86">
        <f t="shared" si="15"/>
        <v>0</v>
      </c>
      <c r="P60" s="85">
        <f>ROUND(H60*SUMIF(dec!$A$53:$A$102,A60,dec!$L$53:$L$102),0)</f>
        <v>0</v>
      </c>
      <c r="Q60" s="47">
        <f>ROUND(P60*efs!$F$20*efs!$D$64/1000/1000000,4)</f>
        <v>0</v>
      </c>
      <c r="R60" s="47">
        <f>ROUND($P60*efs!$F$20*efs!$F$64/1000/1000000,4)</f>
        <v>0</v>
      </c>
      <c r="S60" s="47">
        <f>ROUND($P60*efs!$F$20*efs!$F$66/1000/1000000,4)</f>
        <v>0</v>
      </c>
      <c r="T60" s="47">
        <f>ROUND($P60*efs!$F$20*(efs!$F$65+efs!$F$67)/1000/1000000,4)</f>
        <v>0</v>
      </c>
      <c r="U60" s="127">
        <f>ROUND(P60*efs!$C$70*efs!$H$58/1000000,2)</f>
        <v>0</v>
      </c>
      <c r="V60" s="47">
        <f t="shared" si="16"/>
        <v>0</v>
      </c>
      <c r="W60" s="127">
        <f>ROUND(Q60*efs!$E$32+U60,2)</f>
        <v>0</v>
      </c>
      <c r="X60" s="86">
        <f>ROUND($P60*efs!$C$70*efs!F$58/1000000+$Q60*efs!C$32,2)</f>
        <v>0</v>
      </c>
      <c r="Y60" s="86">
        <f>ROUND($P60*efs!$C$70*efs!G$58/1000000+$Q60*efs!D$32,2)</f>
        <v>0</v>
      </c>
      <c r="Z60" s="33">
        <f t="shared" si="4"/>
        <v>0</v>
      </c>
    </row>
    <row r="61">
      <c r="A61" s="19" t="s">
        <v>552</v>
      </c>
      <c r="B61" s="26" t="s">
        <v>174</v>
      </c>
      <c r="C61" s="26" t="str">
        <f t="shared" ref="C61:G61" si="22">C10</f>
        <v>ES</v>
      </c>
      <c r="D61" s="85">
        <f t="shared" si="22"/>
        <v>0</v>
      </c>
      <c r="E61" s="85">
        <f t="shared" si="22"/>
        <v>0</v>
      </c>
      <c r="F61" s="85">
        <f t="shared" si="22"/>
        <v>0</v>
      </c>
      <c r="G61" s="33" t="b">
        <f t="shared" si="22"/>
        <v>0</v>
      </c>
      <c r="H61" s="33">
        <f>IF(G61=true,1,SUMIFS(og_stats!I$2:I$463,og_stats!A$2:A$463,A61,og_stats!C$2:C$463,"new_lease_wells"))</f>
        <v>0</v>
      </c>
      <c r="I61" s="85">
        <f>ROUND(H61*SUMIF(dec!$A$53:$A$102,A61,dec!$D$53:$D$102),0)</f>
        <v>0</v>
      </c>
      <c r="J61" s="47">
        <f>ROUND(I61*efs!$F$20*efs!$D$64/1000/1000000,4)</f>
        <v>0</v>
      </c>
      <c r="K61" s="47">
        <f>ROUND($I61*efs!$F$20*efs!$F$64/1000/1000000,4)</f>
        <v>0</v>
      </c>
      <c r="L61" s="47">
        <f>ROUND($I61*efs!$F$20*efs!$F$66/1000/1000000,4)</f>
        <v>0</v>
      </c>
      <c r="M61" s="47">
        <f>ROUND($I61*efs!$F$20*(efs!$F$65+efs!$F$67)/1000/1000000,4)</f>
        <v>0</v>
      </c>
      <c r="N61" s="127">
        <f>ROUND(I61*efs!$C$70*efs!$H$58/1000000,2)</f>
        <v>0</v>
      </c>
      <c r="O61" s="86">
        <f t="shared" si="15"/>
        <v>0</v>
      </c>
      <c r="P61" s="85">
        <f>ROUND(H61*SUMIF(dec!$A$53:$A$102,A61,dec!$L$53:$L$102),0)</f>
        <v>0</v>
      </c>
      <c r="Q61" s="47">
        <f>ROUND(P61*efs!$F$20*efs!$D$64/1000/1000000,4)</f>
        <v>0</v>
      </c>
      <c r="R61" s="47">
        <f>ROUND($P61*efs!$F$20*efs!$F$64/1000/1000000,4)</f>
        <v>0</v>
      </c>
      <c r="S61" s="47">
        <f>ROUND($P61*efs!$F$20*efs!$F$66/1000/1000000,4)</f>
        <v>0</v>
      </c>
      <c r="T61" s="47">
        <f>ROUND($P61*efs!$F$20*(efs!$F$65+efs!$F$67)/1000/1000000,4)</f>
        <v>0</v>
      </c>
      <c r="U61" s="127">
        <f>ROUND(P61*efs!$C$70*efs!$H$58/1000000,2)</f>
        <v>0</v>
      </c>
      <c r="V61" s="47">
        <f t="shared" si="16"/>
        <v>0</v>
      </c>
      <c r="W61" s="127">
        <f>ROUND(Q61*efs!$E$32+U61,2)</f>
        <v>0</v>
      </c>
      <c r="X61" s="86">
        <f>ROUND($P61*efs!$C$70*efs!F$58/1000000+$Q61*efs!C$32,2)</f>
        <v>0</v>
      </c>
      <c r="Y61" s="86">
        <f>ROUND($P61*efs!$C$70*efs!G$58/1000000+$Q61*efs!D$32,2)</f>
        <v>0</v>
      </c>
      <c r="Z61" s="33">
        <f t="shared" si="4"/>
        <v>0</v>
      </c>
    </row>
    <row r="62">
      <c r="A62" s="19" t="s">
        <v>553</v>
      </c>
      <c r="B62" s="26" t="s">
        <v>174</v>
      </c>
      <c r="C62" s="26" t="str">
        <f t="shared" ref="C62:G62" si="23">C11</f>
        <v>ES</v>
      </c>
      <c r="D62" s="85">
        <f t="shared" si="23"/>
        <v>0</v>
      </c>
      <c r="E62" s="85">
        <f t="shared" si="23"/>
        <v>0</v>
      </c>
      <c r="F62" s="85">
        <f t="shared" si="23"/>
        <v>0</v>
      </c>
      <c r="G62" s="33" t="b">
        <f t="shared" si="23"/>
        <v>0</v>
      </c>
      <c r="H62" s="33">
        <f>IF(G62=true,1,SUMIFS(og_stats!I$2:I$463,og_stats!A$2:A$463,A62,og_stats!C$2:C$463,"new_lease_wells"))</f>
        <v>0</v>
      </c>
      <c r="I62" s="85">
        <f>ROUND(H62*SUMIF(dec!$A$53:$A$102,A62,dec!$D$53:$D$102),0)</f>
        <v>0</v>
      </c>
      <c r="J62" s="47">
        <f>ROUND(I62*efs!$F$20*efs!$D$64/1000/1000000,4)</f>
        <v>0</v>
      </c>
      <c r="K62" s="47">
        <f>ROUND($I62*efs!$F$20*efs!$F$64/1000/1000000,4)</f>
        <v>0</v>
      </c>
      <c r="L62" s="47">
        <f>ROUND($I62*efs!$F$20*efs!$F$66/1000/1000000,4)</f>
        <v>0</v>
      </c>
      <c r="M62" s="47">
        <f>ROUND($I62*efs!$F$20*(efs!$F$65+efs!$F$67)/1000/1000000,4)</f>
        <v>0</v>
      </c>
      <c r="N62" s="127">
        <f>ROUND(I62*efs!$C$70*efs!$H$58/1000000,2)</f>
        <v>0</v>
      </c>
      <c r="O62" s="86">
        <f t="shared" si="15"/>
        <v>0</v>
      </c>
      <c r="P62" s="85">
        <f>ROUND(H62*SUMIF(dec!$A$53:$A$102,A62,dec!$L$53:$L$102),0)</f>
        <v>0</v>
      </c>
      <c r="Q62" s="47">
        <f>ROUND(P62*efs!$F$20*efs!$D$64/1000/1000000,4)</f>
        <v>0</v>
      </c>
      <c r="R62" s="47">
        <f>ROUND($P62*efs!$F$20*efs!$F$64/1000/1000000,4)</f>
        <v>0</v>
      </c>
      <c r="S62" s="47">
        <f>ROUND($P62*efs!$F$20*efs!$F$66/1000/1000000,4)</f>
        <v>0</v>
      </c>
      <c r="T62" s="47">
        <f>ROUND($P62*efs!$F$20*(efs!$F$65+efs!$F$67)/1000/1000000,4)</f>
        <v>0</v>
      </c>
      <c r="U62" s="127">
        <f>ROUND(P62*efs!$C$70*efs!$H$58/1000000,2)</f>
        <v>0</v>
      </c>
      <c r="V62" s="47">
        <f t="shared" si="16"/>
        <v>0</v>
      </c>
      <c r="W62" s="127">
        <f>ROUND(Q62*efs!$E$32+U62,2)</f>
        <v>0</v>
      </c>
      <c r="X62" s="86">
        <f>ROUND($P62*efs!$C$70*efs!F$58/1000000+$Q62*efs!C$32,2)</f>
        <v>0</v>
      </c>
      <c r="Y62" s="86">
        <f>ROUND($P62*efs!$C$70*efs!G$58/1000000+$Q62*efs!D$32,2)</f>
        <v>0</v>
      </c>
      <c r="Z62" s="33">
        <f t="shared" si="4"/>
        <v>0</v>
      </c>
    </row>
    <row r="63">
      <c r="A63" s="19" t="s">
        <v>554</v>
      </c>
      <c r="B63" s="26" t="s">
        <v>174</v>
      </c>
      <c r="C63" s="26" t="str">
        <f t="shared" ref="C63:G63" si="24">C12</f>
        <v>ES</v>
      </c>
      <c r="D63" s="85">
        <f t="shared" si="24"/>
        <v>0</v>
      </c>
      <c r="E63" s="85">
        <f t="shared" si="24"/>
        <v>0</v>
      </c>
      <c r="F63" s="85">
        <f t="shared" si="24"/>
        <v>0</v>
      </c>
      <c r="G63" s="33" t="b">
        <f t="shared" si="24"/>
        <v>0</v>
      </c>
      <c r="H63" s="33">
        <f>IF(G63=true,1,SUMIFS(og_stats!I$2:I$463,og_stats!A$2:A$463,A63,og_stats!C$2:C$463,"new_lease_wells"))</f>
        <v>0</v>
      </c>
      <c r="I63" s="85">
        <f>ROUND(H63*SUMIF(dec!$A$53:$A$102,A63,dec!$D$53:$D$102),0)</f>
        <v>0</v>
      </c>
      <c r="J63" s="47">
        <f>ROUND(I63*efs!$F$20*efs!$D$64/1000/1000000,4)</f>
        <v>0</v>
      </c>
      <c r="K63" s="47">
        <f>ROUND($I63*efs!$F$20*efs!$F$64/1000/1000000,4)</f>
        <v>0</v>
      </c>
      <c r="L63" s="47">
        <f>ROUND($I63*efs!$F$20*efs!$F$66/1000/1000000,4)</f>
        <v>0</v>
      </c>
      <c r="M63" s="47">
        <f>ROUND($I63*efs!$F$20*(efs!$F$65+efs!$F$67)/1000/1000000,4)</f>
        <v>0</v>
      </c>
      <c r="N63" s="127">
        <f>ROUND(I63*efs!$C$70*efs!$H$58/1000000,2)</f>
        <v>0</v>
      </c>
      <c r="O63" s="86">
        <f t="shared" si="15"/>
        <v>0</v>
      </c>
      <c r="P63" s="85">
        <f>ROUND(H63*SUMIF(dec!$A$53:$A$102,A63,dec!$L$53:$L$102),0)</f>
        <v>0</v>
      </c>
      <c r="Q63" s="47">
        <f>ROUND(P63*efs!$F$20*efs!$D$64/1000/1000000,4)</f>
        <v>0</v>
      </c>
      <c r="R63" s="47">
        <f>ROUND($P63*efs!$F$20*efs!$F$64/1000/1000000,4)</f>
        <v>0</v>
      </c>
      <c r="S63" s="47">
        <f>ROUND($P63*efs!$F$20*efs!$F$66/1000/1000000,4)</f>
        <v>0</v>
      </c>
      <c r="T63" s="47">
        <f>ROUND($P63*efs!$F$20*(efs!$F$65+efs!$F$67)/1000/1000000,4)</f>
        <v>0</v>
      </c>
      <c r="U63" s="127">
        <f>ROUND(P63*efs!$C$70*efs!$H$58/1000000,2)</f>
        <v>0</v>
      </c>
      <c r="V63" s="47">
        <f t="shared" si="16"/>
        <v>0</v>
      </c>
      <c r="W63" s="127">
        <f>ROUND(Q63*efs!$E$32+U63,2)</f>
        <v>0</v>
      </c>
      <c r="X63" s="86">
        <f>ROUND($P63*efs!$C$70*efs!F$58/1000000+$Q63*efs!C$32,2)</f>
        <v>0</v>
      </c>
      <c r="Y63" s="86">
        <f>ROUND($P63*efs!$C$70*efs!G$58/1000000+$Q63*efs!D$32,2)</f>
        <v>0</v>
      </c>
      <c r="Z63" s="33">
        <f t="shared" si="4"/>
        <v>0</v>
      </c>
    </row>
    <row r="64">
      <c r="A64" s="19" t="s">
        <v>555</v>
      </c>
      <c r="B64" s="26" t="s">
        <v>174</v>
      </c>
      <c r="C64" s="26" t="str">
        <f t="shared" ref="C64:G64" si="25">C13</f>
        <v>---</v>
      </c>
      <c r="D64" s="85">
        <f t="shared" si="25"/>
        <v>0</v>
      </c>
      <c r="E64" s="85">
        <f t="shared" si="25"/>
        <v>0</v>
      </c>
      <c r="F64" s="85">
        <f t="shared" si="25"/>
        <v>0</v>
      </c>
      <c r="G64" s="33" t="b">
        <f t="shared" si="25"/>
        <v>0</v>
      </c>
      <c r="H64" s="33">
        <f>IF(G64=true,1,SUMIFS(og_stats!I$2:I$463,og_stats!A$2:A$463,A64,og_stats!C$2:C$463,"new_lease_wells"))</f>
        <v>0</v>
      </c>
      <c r="I64" s="85">
        <f>ROUND(H64*SUMIF(dec!$A$53:$A$102,A64,dec!$D$53:$D$102),0)</f>
        <v>0</v>
      </c>
      <c r="J64" s="47">
        <f>ROUND(I64*efs!$F$20*efs!$D$64/1000/1000000,4)</f>
        <v>0</v>
      </c>
      <c r="K64" s="47">
        <f>ROUND($I64*efs!$F$20*efs!$F$64/1000/1000000,4)</f>
        <v>0</v>
      </c>
      <c r="L64" s="47">
        <f>ROUND($I64*efs!$F$20*efs!$F$66/1000/1000000,4)</f>
        <v>0</v>
      </c>
      <c r="M64" s="47">
        <f>ROUND($I64*efs!$F$20*(efs!$F$65+efs!$F$67)/1000/1000000,4)</f>
        <v>0</v>
      </c>
      <c r="N64" s="127">
        <f>ROUND(I64*efs!$C$70*efs!$H$58/1000000,2)</f>
        <v>0</v>
      </c>
      <c r="O64" s="86">
        <f t="shared" si="15"/>
        <v>0</v>
      </c>
      <c r="P64" s="85">
        <f>ROUND(H64*SUMIF(dec!$A$53:$A$102,A64,dec!$L$53:$L$102),0)</f>
        <v>0</v>
      </c>
      <c r="Q64" s="47">
        <f>ROUND(P64*efs!$F$20*efs!$D$64/1000/1000000,4)</f>
        <v>0</v>
      </c>
      <c r="R64" s="47">
        <f>ROUND($P64*efs!$F$20*efs!$F$64/1000/1000000,4)</f>
        <v>0</v>
      </c>
      <c r="S64" s="47">
        <f>ROUND($P64*efs!$F$20*efs!$F$66/1000/1000000,4)</f>
        <v>0</v>
      </c>
      <c r="T64" s="47">
        <f>ROUND($P64*efs!$F$20*(efs!$F$65+efs!$F$67)/1000/1000000,4)</f>
        <v>0</v>
      </c>
      <c r="U64" s="127">
        <f>ROUND(P64*efs!$C$70*efs!$H$58/1000000,2)</f>
        <v>0</v>
      </c>
      <c r="V64" s="47">
        <f t="shared" si="16"/>
        <v>0</v>
      </c>
      <c r="W64" s="127">
        <f>ROUND(Q64*efs!$E$32+U64,2)</f>
        <v>0</v>
      </c>
      <c r="X64" s="86">
        <f>ROUND($P64*efs!$C$70*efs!F$58/1000000+$Q64*efs!C$32,2)</f>
        <v>0</v>
      </c>
      <c r="Y64" s="86">
        <f>ROUND($P64*efs!$C$70*efs!G$58/1000000+$Q64*efs!D$32,2)</f>
        <v>0</v>
      </c>
      <c r="Z64" s="33">
        <f t="shared" si="4"/>
        <v>0</v>
      </c>
    </row>
    <row r="65">
      <c r="A65" s="26" t="s">
        <v>363</v>
      </c>
      <c r="B65" s="26" t="s">
        <v>174</v>
      </c>
      <c r="C65" s="26" t="str">
        <f t="shared" ref="C65:G65" si="26">C14</f>
        <v>ID</v>
      </c>
      <c r="D65" s="85">
        <f t="shared" si="26"/>
        <v>15877</v>
      </c>
      <c r="E65" s="85">
        <f t="shared" si="26"/>
        <v>1881</v>
      </c>
      <c r="F65" s="85">
        <f t="shared" si="26"/>
        <v>2560</v>
      </c>
      <c r="G65" s="33" t="b">
        <f t="shared" si="26"/>
        <v>1</v>
      </c>
      <c r="H65" s="33">
        <f>IF(G65=true,1,SUMIFS(og_stats!I$2:I$463,og_stats!A$2:A$463,A65,og_stats!C$2:C$463,"new_lease_wells"))</f>
        <v>1</v>
      </c>
      <c r="I65" s="85">
        <f>ROUND(H65*SUMIF(dec!$A$53:$A$102,A65,dec!$D$53:$D$102),0)</f>
        <v>46258</v>
      </c>
      <c r="J65" s="47">
        <f>ROUND(I65*efs!$F$20*efs!$D$64/1000/1000000,4)</f>
        <v>0</v>
      </c>
      <c r="K65" s="47">
        <f>ROUND($I65*efs!$F$20*efs!$F$64/1000/1000000,4)</f>
        <v>0.0003</v>
      </c>
      <c r="L65" s="47">
        <f>ROUND($I65*efs!$F$20*efs!$F$66/1000/1000000,4)</f>
        <v>0.0001</v>
      </c>
      <c r="M65" s="47">
        <f>ROUND($I65*efs!$F$20*(efs!$F$65+efs!$F$67)/1000/1000000,4)</f>
        <v>0.0006</v>
      </c>
      <c r="N65" s="127">
        <f>ROUND(I65*efs!$C$70*efs!$H$58/1000000,2)</f>
        <v>0</v>
      </c>
      <c r="O65" s="86">
        <f t="shared" si="15"/>
        <v>0</v>
      </c>
      <c r="P65" s="85">
        <f>ROUND(H65*SUMIF(dec!$A$53:$A$102,A65,dec!$L$53:$L$102),0)</f>
        <v>260009</v>
      </c>
      <c r="Q65" s="47">
        <f>ROUND(P65*efs!$F$20*efs!$D$64/1000/1000000,4)</f>
        <v>0</v>
      </c>
      <c r="R65" s="47">
        <f>ROUND($P65*efs!$F$20*efs!$F$64/1000/1000000,4)</f>
        <v>0.0016</v>
      </c>
      <c r="S65" s="47">
        <f>ROUND($P65*efs!$F$20*efs!$F$66/1000/1000000,4)</f>
        <v>0.0005</v>
      </c>
      <c r="T65" s="47">
        <f>ROUND($P65*efs!$F$20*(efs!$F$65+efs!$F$67)/1000/1000000,4)</f>
        <v>0.0035</v>
      </c>
      <c r="U65" s="127">
        <f>ROUND(P65*efs!$C$70*efs!$H$58/1000000,2)</f>
        <v>0.01</v>
      </c>
      <c r="V65" s="47">
        <f t="shared" si="16"/>
        <v>0.02</v>
      </c>
      <c r="W65" s="127">
        <f>ROUND(Q65*efs!$E$32+U65,2)</f>
        <v>0.01</v>
      </c>
      <c r="X65" s="86">
        <f>ROUND($P65*efs!$C$70*efs!F$58/1000000+$Q65*efs!C$32,2)</f>
        <v>0.01</v>
      </c>
      <c r="Y65" s="86">
        <f>ROUND($P65*efs!$C$70*efs!G$58/1000000+$Q65*efs!D$32,2)</f>
        <v>0.01</v>
      </c>
      <c r="Z65" s="33">
        <f t="shared" si="4"/>
        <v>0.00000007692041429</v>
      </c>
    </row>
    <row r="66">
      <c r="A66" s="26" t="s">
        <v>244</v>
      </c>
      <c r="B66" s="26" t="s">
        <v>174</v>
      </c>
      <c r="C66" s="26" t="str">
        <f t="shared" ref="C66:G66" si="27">C15</f>
        <v>ES</v>
      </c>
      <c r="D66" s="85">
        <f t="shared" si="27"/>
        <v>1501</v>
      </c>
      <c r="E66" s="85">
        <f t="shared" si="27"/>
        <v>0</v>
      </c>
      <c r="F66" s="85">
        <f t="shared" si="27"/>
        <v>100</v>
      </c>
      <c r="G66" s="33" t="b">
        <f t="shared" si="27"/>
        <v>1</v>
      </c>
      <c r="H66" s="33">
        <f>IF(G66=true,1,SUMIFS(og_stats!I$2:I$463,og_stats!A$2:A$463,A66,og_stats!C$2:C$463,"new_lease_wells"))</f>
        <v>1</v>
      </c>
      <c r="I66" s="85">
        <f>ROUND(H66*SUMIF(dec!$A$53:$A$102,A66,dec!$D$53:$D$102),0)</f>
        <v>94602</v>
      </c>
      <c r="J66" s="47">
        <f>ROUND(I66*efs!$F$20*efs!$D$64/1000/1000000,4)</f>
        <v>0</v>
      </c>
      <c r="K66" s="47">
        <f>ROUND($I66*efs!$F$20*efs!$F$64/1000/1000000,4)</f>
        <v>0.0006</v>
      </c>
      <c r="L66" s="47">
        <f>ROUND($I66*efs!$F$20*efs!$F$66/1000/1000000,4)</f>
        <v>0.0002</v>
      </c>
      <c r="M66" s="47">
        <f>ROUND($I66*efs!$F$20*(efs!$F$65+efs!$F$67)/1000/1000000,4)</f>
        <v>0.0013</v>
      </c>
      <c r="N66" s="127">
        <f>ROUND(I66*efs!$C$70*efs!$H$58/1000000,2)</f>
        <v>0.01</v>
      </c>
      <c r="O66" s="86">
        <f t="shared" si="15"/>
        <v>0.01</v>
      </c>
      <c r="P66" s="85">
        <f>ROUND(H66*SUMIF(dec!$A$53:$A$102,A66,dec!$L$53:$L$102),0)</f>
        <v>1484412</v>
      </c>
      <c r="Q66" s="47">
        <f>ROUND(P66*efs!$F$20*efs!$D$64/1000/1000000,4)</f>
        <v>0.0001</v>
      </c>
      <c r="R66" s="47">
        <f>ROUND($P66*efs!$F$20*efs!$F$64/1000/1000000,4)</f>
        <v>0.0092</v>
      </c>
      <c r="S66" s="47">
        <f>ROUND($P66*efs!$F$20*efs!$F$66/1000/1000000,4)</f>
        <v>0.003</v>
      </c>
      <c r="T66" s="47">
        <f>ROUND($P66*efs!$F$20*(efs!$F$65+efs!$F$67)/1000/1000000,4)</f>
        <v>0.0198</v>
      </c>
      <c r="U66" s="127">
        <f>ROUND(P66*efs!$C$70*efs!$H$58/1000000,2)</f>
        <v>0.08</v>
      </c>
      <c r="V66" s="47">
        <f t="shared" si="16"/>
        <v>0.11</v>
      </c>
      <c r="W66" s="127">
        <f>ROUND(Q66*efs!$E$32+U66,2)</f>
        <v>0.08</v>
      </c>
      <c r="X66" s="86">
        <f>ROUND($P66*efs!$C$70*efs!F$58/1000000+$Q66*efs!C$32,2)</f>
        <v>0.09</v>
      </c>
      <c r="Y66" s="86">
        <f>ROUND($P66*efs!$C$70*efs!G$58/1000000+$Q66*efs!D$32,2)</f>
        <v>0.08</v>
      </c>
      <c r="Z66" s="33">
        <f t="shared" si="4"/>
        <v>0.00000007410341603</v>
      </c>
    </row>
    <row r="67">
      <c r="A67" s="19" t="s">
        <v>557</v>
      </c>
      <c r="B67" s="26" t="s">
        <v>174</v>
      </c>
      <c r="C67" s="26" t="str">
        <f t="shared" ref="C67:G67" si="28">C16</f>
        <v>ES</v>
      </c>
      <c r="D67" s="85">
        <f t="shared" si="28"/>
        <v>68</v>
      </c>
      <c r="E67" s="85">
        <f t="shared" si="28"/>
        <v>0</v>
      </c>
      <c r="F67" s="85">
        <f t="shared" si="28"/>
        <v>100</v>
      </c>
      <c r="G67" s="33" t="b">
        <f t="shared" si="28"/>
        <v>1</v>
      </c>
      <c r="H67" s="33">
        <f>IF(G67=true,1,SUMIFS(og_stats!I$2:I$463,og_stats!A$2:A$463,A67,og_stats!C$2:C$463,"new_lease_wells"))</f>
        <v>1</v>
      </c>
      <c r="I67" s="85">
        <f>ROUND(H67*SUMIF(dec!$A$53:$A$102,A67,dec!$D$53:$D$102),0)</f>
        <v>0</v>
      </c>
      <c r="J67" s="47">
        <f>ROUND(I67*efs!$F$20*efs!$D$64/1000/1000000,4)</f>
        <v>0</v>
      </c>
      <c r="K67" s="47">
        <f>ROUND($I67*efs!$F$20*efs!$F$64/1000/1000000,4)</f>
        <v>0</v>
      </c>
      <c r="L67" s="47">
        <f>ROUND($I67*efs!$F$20*efs!$F$66/1000/1000000,4)</f>
        <v>0</v>
      </c>
      <c r="M67" s="47">
        <f>ROUND($I67*efs!$F$20*(efs!$F$65+efs!$F$67)/1000/1000000,4)</f>
        <v>0</v>
      </c>
      <c r="N67" s="127">
        <f>ROUND(I67*efs!$C$70*efs!$H$58/1000000,2)</f>
        <v>0</v>
      </c>
      <c r="O67" s="86">
        <f t="shared" si="15"/>
        <v>0</v>
      </c>
      <c r="P67" s="85">
        <f>ROUND(H67*SUMIF(dec!$A$53:$A$102,A67,dec!$L$53:$L$102),0)</f>
        <v>0</v>
      </c>
      <c r="Q67" s="47">
        <f>ROUND(P67*efs!$F$20*efs!$D$64/1000/1000000,4)</f>
        <v>0</v>
      </c>
      <c r="R67" s="47">
        <f>ROUND($P67*efs!$F$20*efs!$F$64/1000/1000000,4)</f>
        <v>0</v>
      </c>
      <c r="S67" s="47">
        <f>ROUND($P67*efs!$F$20*efs!$F$66/1000/1000000,4)</f>
        <v>0</v>
      </c>
      <c r="T67" s="47">
        <f>ROUND($P67*efs!$F$20*(efs!$F$65+efs!$F$67)/1000/1000000,4)</f>
        <v>0</v>
      </c>
      <c r="U67" s="127">
        <f>ROUND(P67*efs!$C$70*efs!$H$58/1000000,2)</f>
        <v>0</v>
      </c>
      <c r="V67" s="47">
        <f t="shared" si="16"/>
        <v>0</v>
      </c>
      <c r="W67" s="127">
        <f>ROUND(Q67*efs!$E$32+U67,2)</f>
        <v>0</v>
      </c>
      <c r="X67" s="86">
        <f>ROUND($P67*efs!$C$70*efs!F$58/1000000+$Q67*efs!C$32,2)</f>
        <v>0</v>
      </c>
      <c r="Y67" s="86">
        <f>ROUND($P67*efs!$C$70*efs!G$58/1000000+$Q67*efs!D$32,2)</f>
        <v>0</v>
      </c>
      <c r="Z67" s="33">
        <f t="shared" si="4"/>
        <v>0</v>
      </c>
    </row>
    <row r="68">
      <c r="A68" s="19" t="s">
        <v>558</v>
      </c>
      <c r="B68" s="26" t="s">
        <v>174</v>
      </c>
      <c r="C68" s="26" t="str">
        <f t="shared" ref="C68:G68" si="29">C17</f>
        <v>ES</v>
      </c>
      <c r="D68" s="85">
        <f t="shared" si="29"/>
        <v>0</v>
      </c>
      <c r="E68" s="85">
        <f t="shared" si="29"/>
        <v>0</v>
      </c>
      <c r="F68" s="85">
        <f t="shared" si="29"/>
        <v>0</v>
      </c>
      <c r="G68" s="33" t="b">
        <f t="shared" si="29"/>
        <v>0</v>
      </c>
      <c r="H68" s="33">
        <f>IF(G68=true,1,SUMIFS(og_stats!I$2:I$463,og_stats!A$2:A$463,A68,og_stats!C$2:C$463,"new_lease_wells"))</f>
        <v>0</v>
      </c>
      <c r="I68" s="85">
        <f>ROUND(H68*SUMIF(dec!$A$53:$A$102,A68,dec!$D$53:$D$102),0)</f>
        <v>0</v>
      </c>
      <c r="J68" s="47">
        <f>ROUND(I68*efs!$F$20*efs!$D$64/1000/1000000,4)</f>
        <v>0</v>
      </c>
      <c r="K68" s="47">
        <f>ROUND($I68*efs!$F$20*efs!$F$64/1000/1000000,4)</f>
        <v>0</v>
      </c>
      <c r="L68" s="47">
        <f>ROUND($I68*efs!$F$20*efs!$F$66/1000/1000000,4)</f>
        <v>0</v>
      </c>
      <c r="M68" s="47">
        <f>ROUND($I68*efs!$F$20*(efs!$F$65+efs!$F$67)/1000/1000000,4)</f>
        <v>0</v>
      </c>
      <c r="N68" s="127">
        <f>ROUND(I68*efs!$C$70*efs!$H$58/1000000,2)</f>
        <v>0</v>
      </c>
      <c r="O68" s="86">
        <f t="shared" si="15"/>
        <v>0</v>
      </c>
      <c r="P68" s="85">
        <f>ROUND(H68*SUMIF(dec!$A$53:$A$102,A68,dec!$L$53:$L$102),0)</f>
        <v>0</v>
      </c>
      <c r="Q68" s="47">
        <f>ROUND(P68*efs!$F$20*efs!$D$64/1000/1000000,4)</f>
        <v>0</v>
      </c>
      <c r="R68" s="47">
        <f>ROUND($P68*efs!$F$20*efs!$F$64/1000/1000000,4)</f>
        <v>0</v>
      </c>
      <c r="S68" s="47">
        <f>ROUND($P68*efs!$F$20*efs!$F$66/1000/1000000,4)</f>
        <v>0</v>
      </c>
      <c r="T68" s="47">
        <f>ROUND($P68*efs!$F$20*(efs!$F$65+efs!$F$67)/1000/1000000,4)</f>
        <v>0</v>
      </c>
      <c r="U68" s="127">
        <f>ROUND(P68*efs!$C$70*efs!$H$58/1000000,2)</f>
        <v>0</v>
      </c>
      <c r="V68" s="47">
        <f t="shared" si="16"/>
        <v>0</v>
      </c>
      <c r="W68" s="127">
        <f>ROUND(Q68*efs!$E$32+U68,2)</f>
        <v>0</v>
      </c>
      <c r="X68" s="86">
        <f>ROUND($P68*efs!$C$70*efs!F$58/1000000+$Q68*efs!C$32,2)</f>
        <v>0</v>
      </c>
      <c r="Y68" s="86">
        <f>ROUND($P68*efs!$C$70*efs!G$58/1000000+$Q68*efs!D$32,2)</f>
        <v>0</v>
      </c>
      <c r="Z68" s="33">
        <f t="shared" si="4"/>
        <v>0</v>
      </c>
    </row>
    <row r="69">
      <c r="A69" s="26" t="s">
        <v>263</v>
      </c>
      <c r="B69" s="26" t="s">
        <v>174</v>
      </c>
      <c r="C69" s="26" t="str">
        <f t="shared" ref="C69:G69" si="30">C18</f>
        <v>NM</v>
      </c>
      <c r="D69" s="85">
        <f t="shared" si="30"/>
        <v>109227</v>
      </c>
      <c r="E69" s="85">
        <f t="shared" si="30"/>
        <v>287</v>
      </c>
      <c r="F69" s="85">
        <f t="shared" si="30"/>
        <v>2560</v>
      </c>
      <c r="G69" s="33" t="b">
        <f t="shared" si="30"/>
        <v>1</v>
      </c>
      <c r="H69" s="33">
        <f>IF(G69=true,1,SUMIFS(og_stats!I$2:I$463,og_stats!A$2:A$463,A69,og_stats!C$2:C$463,"new_lease_wells"))</f>
        <v>1</v>
      </c>
      <c r="I69" s="85">
        <f>ROUND(H69*SUMIF(dec!$A$53:$A$102,A69,dec!$D$53:$D$102),0)</f>
        <v>98440</v>
      </c>
      <c r="J69" s="47">
        <f>ROUND(I69*efs!$F$20*efs!$D$64/1000/1000000,4)</f>
        <v>0</v>
      </c>
      <c r="K69" s="47">
        <f>ROUND($I69*efs!$F$20*efs!$F$64/1000/1000000,4)</f>
        <v>0.0006</v>
      </c>
      <c r="L69" s="47">
        <f>ROUND($I69*efs!$F$20*efs!$F$66/1000/1000000,4)</f>
        <v>0.0002</v>
      </c>
      <c r="M69" s="47">
        <f>ROUND($I69*efs!$F$20*(efs!$F$65+efs!$F$67)/1000/1000000,4)</f>
        <v>0.0013</v>
      </c>
      <c r="N69" s="127">
        <f>ROUND(I69*efs!$C$70*efs!$H$58/1000000,2)</f>
        <v>0.01</v>
      </c>
      <c r="O69" s="86">
        <f t="shared" si="15"/>
        <v>0.01</v>
      </c>
      <c r="P69" s="85">
        <f>ROUND(H69*SUMIF(dec!$A$53:$A$102,A69,dec!$L$53:$L$102),0)</f>
        <v>393358</v>
      </c>
      <c r="Q69" s="47">
        <f>ROUND(P69*efs!$F$20*efs!$D$64/1000/1000000,4)</f>
        <v>0</v>
      </c>
      <c r="R69" s="47">
        <f>ROUND($P69*efs!$F$20*efs!$F$64/1000/1000000,4)</f>
        <v>0.0024</v>
      </c>
      <c r="S69" s="47">
        <f>ROUND($P69*efs!$F$20*efs!$F$66/1000/1000000,4)</f>
        <v>0.0008</v>
      </c>
      <c r="T69" s="47">
        <f>ROUND($P69*efs!$F$20*(efs!$F$65+efs!$F$67)/1000/1000000,4)</f>
        <v>0.0052</v>
      </c>
      <c r="U69" s="127">
        <f>ROUND(P69*efs!$C$70*efs!$H$58/1000000,2)</f>
        <v>0.02</v>
      </c>
      <c r="V69" s="47">
        <f t="shared" si="16"/>
        <v>0.03</v>
      </c>
      <c r="W69" s="127">
        <f>ROUND(Q69*efs!$E$32+U69,2)</f>
        <v>0.02</v>
      </c>
      <c r="X69" s="86">
        <f>ROUND($P69*efs!$C$70*efs!F$58/1000000+$Q69*efs!C$32,2)</f>
        <v>0.02</v>
      </c>
      <c r="Y69" s="86">
        <f>ROUND($P69*efs!$C$70*efs!G$58/1000000+$Q69*efs!D$32,2)</f>
        <v>0.02</v>
      </c>
      <c r="Z69" s="33">
        <f t="shared" si="4"/>
        <v>0.00000007626640363</v>
      </c>
    </row>
    <row r="70">
      <c r="A70" s="26" t="s">
        <v>217</v>
      </c>
      <c r="B70" s="26" t="s">
        <v>174</v>
      </c>
      <c r="C70" s="26" t="str">
        <f t="shared" ref="C70:G70" si="31">C19</f>
        <v>ES</v>
      </c>
      <c r="D70" s="85">
        <f t="shared" si="31"/>
        <v>37557</v>
      </c>
      <c r="E70" s="85">
        <f t="shared" si="31"/>
        <v>37</v>
      </c>
      <c r="F70" s="85">
        <f t="shared" si="31"/>
        <v>2560</v>
      </c>
      <c r="G70" s="33" t="b">
        <f t="shared" si="31"/>
        <v>1</v>
      </c>
      <c r="H70" s="33">
        <f>IF(G70=true,1,SUMIFS(og_stats!I$2:I$463,og_stats!A$2:A$463,A70,og_stats!C$2:C$463,"new_lease_wells"))</f>
        <v>1</v>
      </c>
      <c r="I70" s="85">
        <f>ROUND(H70*SUMIF(dec!$A$53:$A$102,A70,dec!$D$53:$D$102),0)</f>
        <v>79079</v>
      </c>
      <c r="J70" s="47">
        <f>ROUND(I70*efs!$F$20*efs!$D$64/1000/1000000,4)</f>
        <v>0</v>
      </c>
      <c r="K70" s="47">
        <f>ROUND($I70*efs!$F$20*efs!$F$64/1000/1000000,4)</f>
        <v>0.0005</v>
      </c>
      <c r="L70" s="47">
        <f>ROUND($I70*efs!$F$20*efs!$F$66/1000/1000000,4)</f>
        <v>0.0002</v>
      </c>
      <c r="M70" s="47">
        <f>ROUND($I70*efs!$F$20*(efs!$F$65+efs!$F$67)/1000/1000000,4)</f>
        <v>0.0011</v>
      </c>
      <c r="N70" s="127">
        <f>ROUND(I70*efs!$C$70*efs!$H$58/1000000,2)</f>
        <v>0</v>
      </c>
      <c r="O70" s="86">
        <f t="shared" si="15"/>
        <v>0</v>
      </c>
      <c r="P70" s="85">
        <f>ROUND(H70*SUMIF(dec!$A$53:$A$102,A70,dec!$L$53:$L$102),0)</f>
        <v>415553</v>
      </c>
      <c r="Q70" s="47">
        <f>ROUND(P70*efs!$F$20*efs!$D$64/1000/1000000,4)</f>
        <v>0</v>
      </c>
      <c r="R70" s="47">
        <f>ROUND($P70*efs!$F$20*efs!$F$64/1000/1000000,4)</f>
        <v>0.0026</v>
      </c>
      <c r="S70" s="47">
        <f>ROUND($P70*efs!$F$20*efs!$F$66/1000/1000000,4)</f>
        <v>0.0008</v>
      </c>
      <c r="T70" s="47">
        <f>ROUND($P70*efs!$F$20*(efs!$F$65+efs!$F$67)/1000/1000000,4)</f>
        <v>0.0055</v>
      </c>
      <c r="U70" s="127">
        <f>ROUND(P70*efs!$C$70*efs!$H$58/1000000,2)</f>
        <v>0.02</v>
      </c>
      <c r="V70" s="47">
        <f t="shared" si="16"/>
        <v>0.03</v>
      </c>
      <c r="W70" s="127">
        <f>ROUND(Q70*efs!$E$32+U70,2)</f>
        <v>0.02</v>
      </c>
      <c r="X70" s="86">
        <f>ROUND($P70*efs!$C$70*efs!F$58/1000000+$Q70*efs!C$32,2)</f>
        <v>0.02</v>
      </c>
      <c r="Y70" s="86">
        <f>ROUND($P70*efs!$C$70*efs!G$58/1000000+$Q70*efs!D$32,2)</f>
        <v>0.02</v>
      </c>
      <c r="Z70" s="33">
        <f t="shared" si="4"/>
        <v>0.00000007219295734</v>
      </c>
    </row>
    <row r="71">
      <c r="A71" s="26" t="s">
        <v>192</v>
      </c>
      <c r="B71" s="26" t="s">
        <v>174</v>
      </c>
      <c r="C71" s="26" t="str">
        <f t="shared" ref="C71:G71" si="32">C20</f>
        <v>ES</v>
      </c>
      <c r="D71" s="85">
        <f t="shared" si="32"/>
        <v>342467</v>
      </c>
      <c r="E71" s="85">
        <f t="shared" si="32"/>
        <v>9334</v>
      </c>
      <c r="F71" s="85">
        <f t="shared" si="32"/>
        <v>9334</v>
      </c>
      <c r="G71" s="33" t="b">
        <f t="shared" si="32"/>
        <v>0</v>
      </c>
      <c r="H71" s="33">
        <f>IF(G71=true,1,SUMIFS(og_stats!I$2:I$463,og_stats!A$2:A$463,A71,og_stats!C$2:C$463,"new_lease_wells"))</f>
        <v>13</v>
      </c>
      <c r="I71" s="85">
        <f>ROUND(H71*SUMIF(dec!$A$53:$A$102,A71,dec!$D$53:$D$102),0)</f>
        <v>29268540</v>
      </c>
      <c r="J71" s="47">
        <f>ROUND(I71*efs!$F$20*efs!$D$64/1000/1000000,4)</f>
        <v>0.0025</v>
      </c>
      <c r="K71" s="47">
        <f>ROUND($I71*efs!$F$20*efs!$F$64/1000/1000000,4)</f>
        <v>0.1816</v>
      </c>
      <c r="L71" s="47">
        <f>ROUND($I71*efs!$F$20*efs!$F$66/1000/1000000,4)</f>
        <v>0.0587</v>
      </c>
      <c r="M71" s="47">
        <f>ROUND($I71*efs!$F$20*(efs!$F$65+efs!$F$67)/1000/1000000,4)</f>
        <v>0.3901</v>
      </c>
      <c r="N71" s="127">
        <f>ROUND(I71*efs!$C$70*efs!$H$58/1000000,2)</f>
        <v>1.58</v>
      </c>
      <c r="O71" s="86">
        <f t="shared" si="15"/>
        <v>2.21</v>
      </c>
      <c r="P71" s="85">
        <f>ROUND(H71*SUMIF(dec!$A$53:$A$102,A71,dec!$L$53:$L$102),0)</f>
        <v>95592959</v>
      </c>
      <c r="Q71" s="47">
        <f>ROUND(P71*efs!$F$20*efs!$D$64/1000/1000000,4)</f>
        <v>0.0083</v>
      </c>
      <c r="R71" s="47">
        <f>ROUND($P71*efs!$F$20*efs!$F$64/1000/1000000,4)</f>
        <v>0.5931</v>
      </c>
      <c r="S71" s="47">
        <f>ROUND($P71*efs!$F$20*efs!$F$66/1000/1000000,4)</f>
        <v>0.1918</v>
      </c>
      <c r="T71" s="47">
        <f>ROUND($P71*efs!$F$20*(efs!$F$65+efs!$F$67)/1000/1000000,4)</f>
        <v>1.2742</v>
      </c>
      <c r="U71" s="127">
        <f>ROUND(P71*efs!$C$70*efs!$H$58/1000000,2)</f>
        <v>5.15</v>
      </c>
      <c r="V71" s="47">
        <f t="shared" si="16"/>
        <v>7.21</v>
      </c>
      <c r="W71" s="127">
        <f>ROUND(Q71*efs!$E$32+U71,2)</f>
        <v>5.45</v>
      </c>
      <c r="X71" s="86">
        <f>ROUND($P71*efs!$C$70*efs!F$58/1000000+$Q71*efs!C$32,2)</f>
        <v>5.85</v>
      </c>
      <c r="Y71" s="86">
        <f>ROUND($P71*efs!$C$70*efs!G$58/1000000+$Q71*efs!D$32,2)</f>
        <v>5.38</v>
      </c>
      <c r="Z71" s="33">
        <f t="shared" si="4"/>
        <v>0.00000007542396506</v>
      </c>
    </row>
    <row r="72">
      <c r="A72" s="19" t="s">
        <v>559</v>
      </c>
      <c r="B72" s="26" t="s">
        <v>174</v>
      </c>
      <c r="C72" s="26" t="str">
        <f t="shared" ref="C72:G72" si="33">C21</f>
        <v>ES</v>
      </c>
      <c r="D72" s="85">
        <f t="shared" si="33"/>
        <v>0</v>
      </c>
      <c r="E72" s="85">
        <f t="shared" si="33"/>
        <v>0</v>
      </c>
      <c r="F72" s="85">
        <f t="shared" si="33"/>
        <v>0</v>
      </c>
      <c r="G72" s="33" t="b">
        <f t="shared" si="33"/>
        <v>0</v>
      </c>
      <c r="H72" s="33">
        <f>IF(G72=true,1,SUMIFS(og_stats!I$2:I$463,og_stats!A$2:A$463,A72,og_stats!C$2:C$463,"new_lease_wells"))</f>
        <v>0</v>
      </c>
      <c r="I72" s="85">
        <f>ROUND(H72*SUMIF(dec!$A$53:$A$102,A72,dec!$D$53:$D$102),0)</f>
        <v>0</v>
      </c>
      <c r="J72" s="47">
        <f>ROUND(I72*efs!$F$20*efs!$D$64/1000/1000000,4)</f>
        <v>0</v>
      </c>
      <c r="K72" s="47">
        <f>ROUND($I72*efs!$F$20*efs!$F$64/1000/1000000,4)</f>
        <v>0</v>
      </c>
      <c r="L72" s="47">
        <f>ROUND($I72*efs!$F$20*efs!$F$66/1000/1000000,4)</f>
        <v>0</v>
      </c>
      <c r="M72" s="47">
        <f>ROUND($I72*efs!$F$20*(efs!$F$65+efs!$F$67)/1000/1000000,4)</f>
        <v>0</v>
      </c>
      <c r="N72" s="127">
        <f>ROUND(I72*efs!$C$70*efs!$H$58/1000000,2)</f>
        <v>0</v>
      </c>
      <c r="O72" s="86">
        <f t="shared" si="15"/>
        <v>0</v>
      </c>
      <c r="P72" s="85">
        <f>ROUND(H72*SUMIF(dec!$A$53:$A$102,A72,dec!$L$53:$L$102),0)</f>
        <v>0</v>
      </c>
      <c r="Q72" s="47">
        <f>ROUND(P72*efs!$F$20*efs!$D$64/1000/1000000,4)</f>
        <v>0</v>
      </c>
      <c r="R72" s="47">
        <f>ROUND($P72*efs!$F$20*efs!$F$64/1000/1000000,4)</f>
        <v>0</v>
      </c>
      <c r="S72" s="47">
        <f>ROUND($P72*efs!$F$20*efs!$F$66/1000/1000000,4)</f>
        <v>0</v>
      </c>
      <c r="T72" s="47">
        <f>ROUND($P72*efs!$F$20*(efs!$F$65+efs!$F$67)/1000/1000000,4)</f>
        <v>0</v>
      </c>
      <c r="U72" s="127">
        <f>ROUND(P72*efs!$C$70*efs!$H$58/1000000,2)</f>
        <v>0</v>
      </c>
      <c r="V72" s="47">
        <f t="shared" si="16"/>
        <v>0</v>
      </c>
      <c r="W72" s="127">
        <f>ROUND(Q72*efs!$E$32+U72,2)</f>
        <v>0</v>
      </c>
      <c r="X72" s="86">
        <f>ROUND($P72*efs!$C$70*efs!F$58/1000000+$Q72*efs!C$32,2)</f>
        <v>0</v>
      </c>
      <c r="Y72" s="86">
        <f>ROUND($P72*efs!$C$70*efs!G$58/1000000+$Q72*efs!D$32,2)</f>
        <v>0</v>
      </c>
      <c r="Z72" s="33">
        <f t="shared" si="4"/>
        <v>0</v>
      </c>
    </row>
    <row r="73">
      <c r="A73" s="19" t="s">
        <v>560</v>
      </c>
      <c r="B73" s="26" t="s">
        <v>174</v>
      </c>
      <c r="C73" s="26" t="str">
        <f t="shared" ref="C73:G73" si="34">C22</f>
        <v>ES</v>
      </c>
      <c r="D73" s="85">
        <f t="shared" si="34"/>
        <v>2637</v>
      </c>
      <c r="E73" s="85">
        <f t="shared" si="34"/>
        <v>0</v>
      </c>
      <c r="F73" s="85">
        <f t="shared" si="34"/>
        <v>100</v>
      </c>
      <c r="G73" s="33" t="b">
        <f t="shared" si="34"/>
        <v>1</v>
      </c>
      <c r="H73" s="33">
        <f>IF(G73=true,1,SUMIFS(og_stats!I$2:I$463,og_stats!A$2:A$463,A73,og_stats!C$2:C$463,"new_lease_wells"))</f>
        <v>1</v>
      </c>
      <c r="I73" s="85">
        <f>ROUND(H73*SUMIF(dec!$A$53:$A$102,A73,dec!$D$53:$D$102),0)</f>
        <v>0</v>
      </c>
      <c r="J73" s="47">
        <f>ROUND(I73*efs!$F$20*efs!$D$64/1000/1000000,4)</f>
        <v>0</v>
      </c>
      <c r="K73" s="47">
        <f>ROUND($I73*efs!$F$20*efs!$F$64/1000/1000000,4)</f>
        <v>0</v>
      </c>
      <c r="L73" s="47">
        <f>ROUND($I73*efs!$F$20*efs!$F$66/1000/1000000,4)</f>
        <v>0</v>
      </c>
      <c r="M73" s="47">
        <f>ROUND($I73*efs!$F$20*(efs!$F$65+efs!$F$67)/1000/1000000,4)</f>
        <v>0</v>
      </c>
      <c r="N73" s="127">
        <f>ROUND(I73*efs!$C$70*efs!$H$58/1000000,2)</f>
        <v>0</v>
      </c>
      <c r="O73" s="86">
        <f t="shared" si="15"/>
        <v>0</v>
      </c>
      <c r="P73" s="85">
        <f>ROUND(H73*SUMIF(dec!$A$53:$A$102,A73,dec!$L$53:$L$102),0)</f>
        <v>0</v>
      </c>
      <c r="Q73" s="47">
        <f>ROUND(P73*efs!$F$20*efs!$D$64/1000/1000000,4)</f>
        <v>0</v>
      </c>
      <c r="R73" s="47">
        <f>ROUND($P73*efs!$F$20*efs!$F$64/1000/1000000,4)</f>
        <v>0</v>
      </c>
      <c r="S73" s="47">
        <f>ROUND($P73*efs!$F$20*efs!$F$66/1000/1000000,4)</f>
        <v>0</v>
      </c>
      <c r="T73" s="47">
        <f>ROUND($P73*efs!$F$20*(efs!$F$65+efs!$F$67)/1000/1000000,4)</f>
        <v>0</v>
      </c>
      <c r="U73" s="127">
        <f>ROUND(P73*efs!$C$70*efs!$H$58/1000000,2)</f>
        <v>0</v>
      </c>
      <c r="V73" s="47">
        <f t="shared" si="16"/>
        <v>0</v>
      </c>
      <c r="W73" s="127">
        <f>ROUND(Q73*efs!$E$32+U73,2)</f>
        <v>0</v>
      </c>
      <c r="X73" s="86">
        <f>ROUND($P73*efs!$C$70*efs!F$58/1000000+$Q73*efs!C$32,2)</f>
        <v>0</v>
      </c>
      <c r="Y73" s="86">
        <f>ROUND($P73*efs!$C$70*efs!G$58/1000000+$Q73*efs!D$32,2)</f>
        <v>0</v>
      </c>
      <c r="Z73" s="33">
        <f t="shared" si="4"/>
        <v>0</v>
      </c>
    </row>
    <row r="74">
      <c r="A74" s="19" t="s">
        <v>561</v>
      </c>
      <c r="B74" s="26" t="s">
        <v>174</v>
      </c>
      <c r="C74" s="26" t="str">
        <f t="shared" ref="C74:G74" si="35">C23</f>
        <v>ES</v>
      </c>
      <c r="D74" s="85">
        <f t="shared" si="35"/>
        <v>0</v>
      </c>
      <c r="E74" s="85">
        <f t="shared" si="35"/>
        <v>0</v>
      </c>
      <c r="F74" s="85">
        <f t="shared" si="35"/>
        <v>0</v>
      </c>
      <c r="G74" s="33" t="b">
        <f t="shared" si="35"/>
        <v>0</v>
      </c>
      <c r="H74" s="33">
        <f>IF(G74=true,1,SUMIFS(og_stats!I$2:I$463,og_stats!A$2:A$463,A74,og_stats!C$2:C$463,"new_lease_wells"))</f>
        <v>0</v>
      </c>
      <c r="I74" s="85">
        <f>ROUND(H74*SUMIF(dec!$A$53:$A$102,A74,dec!$D$53:$D$102),0)</f>
        <v>0</v>
      </c>
      <c r="J74" s="47">
        <f>ROUND(I74*efs!$F$20*efs!$D$64/1000/1000000,4)</f>
        <v>0</v>
      </c>
      <c r="K74" s="47">
        <f>ROUND($I74*efs!$F$20*efs!$F$64/1000/1000000,4)</f>
        <v>0</v>
      </c>
      <c r="L74" s="47">
        <f>ROUND($I74*efs!$F$20*efs!$F$66/1000/1000000,4)</f>
        <v>0</v>
      </c>
      <c r="M74" s="47">
        <f>ROUND($I74*efs!$F$20*(efs!$F$65+efs!$F$67)/1000/1000000,4)</f>
        <v>0</v>
      </c>
      <c r="N74" s="127">
        <f>ROUND(I74*efs!$C$70*efs!$H$58/1000000,2)</f>
        <v>0</v>
      </c>
      <c r="O74" s="86">
        <f t="shared" si="15"/>
        <v>0</v>
      </c>
      <c r="P74" s="85">
        <f>ROUND(H74*SUMIF(dec!$A$53:$A$102,A74,dec!$L$53:$L$102),0)</f>
        <v>0</v>
      </c>
      <c r="Q74" s="47">
        <f>ROUND(P74*efs!$F$20*efs!$D$64/1000/1000000,4)</f>
        <v>0</v>
      </c>
      <c r="R74" s="47">
        <f>ROUND($P74*efs!$F$20*efs!$F$64/1000/1000000,4)</f>
        <v>0</v>
      </c>
      <c r="S74" s="47">
        <f>ROUND($P74*efs!$F$20*efs!$F$66/1000/1000000,4)</f>
        <v>0</v>
      </c>
      <c r="T74" s="47">
        <f>ROUND($P74*efs!$F$20*(efs!$F$65+efs!$F$67)/1000/1000000,4)</f>
        <v>0</v>
      </c>
      <c r="U74" s="127">
        <f>ROUND(P74*efs!$C$70*efs!$H$58/1000000,2)</f>
        <v>0</v>
      </c>
      <c r="V74" s="47">
        <f t="shared" si="16"/>
        <v>0</v>
      </c>
      <c r="W74" s="127">
        <f>ROUND(Q74*efs!$E$32+U74,2)</f>
        <v>0</v>
      </c>
      <c r="X74" s="86">
        <f>ROUND($P74*efs!$C$70*efs!F$58/1000000+$Q74*efs!C$32,2)</f>
        <v>0</v>
      </c>
      <c r="Y74" s="86">
        <f>ROUND($P74*efs!$C$70*efs!G$58/1000000+$Q74*efs!D$32,2)</f>
        <v>0</v>
      </c>
      <c r="Z74" s="33">
        <f t="shared" si="4"/>
        <v>0</v>
      </c>
    </row>
    <row r="75">
      <c r="A75" s="26" t="s">
        <v>202</v>
      </c>
      <c r="B75" s="26" t="s">
        <v>174</v>
      </c>
      <c r="C75" s="26" t="str">
        <f t="shared" ref="C75:G75" si="36">C24</f>
        <v>ES</v>
      </c>
      <c r="D75" s="85">
        <f t="shared" si="36"/>
        <v>63380</v>
      </c>
      <c r="E75" s="85">
        <f t="shared" si="36"/>
        <v>5006</v>
      </c>
      <c r="F75" s="85">
        <f t="shared" si="36"/>
        <v>5006</v>
      </c>
      <c r="G75" s="33" t="b">
        <f t="shared" si="36"/>
        <v>0</v>
      </c>
      <c r="H75" s="33">
        <f>IF(G75=true,1,SUMIFS(og_stats!I$2:I$463,og_stats!A$2:A$463,A75,og_stats!C$2:C$463,"new_lease_wells"))</f>
        <v>7</v>
      </c>
      <c r="I75" s="85">
        <f>ROUND(H75*SUMIF(dec!$A$53:$A$102,A75,dec!$D$53:$D$102),0)</f>
        <v>662212</v>
      </c>
      <c r="J75" s="47">
        <f>ROUND(I75*efs!$F$20*efs!$D$64/1000/1000000,4)</f>
        <v>0.0001</v>
      </c>
      <c r="K75" s="47">
        <f>ROUND($I75*efs!$F$20*efs!$F$64/1000/1000000,4)</f>
        <v>0.0041</v>
      </c>
      <c r="L75" s="47">
        <f>ROUND($I75*efs!$F$20*efs!$F$66/1000/1000000,4)</f>
        <v>0.0013</v>
      </c>
      <c r="M75" s="47">
        <f>ROUND($I75*efs!$F$20*(efs!$F$65+efs!$F$67)/1000/1000000,4)</f>
        <v>0.0088</v>
      </c>
      <c r="N75" s="127">
        <f>ROUND(I75*efs!$C$70*efs!$H$58/1000000,2)</f>
        <v>0.04</v>
      </c>
      <c r="O75" s="86">
        <f t="shared" si="15"/>
        <v>0.05</v>
      </c>
      <c r="P75" s="85">
        <f>ROUND(H75*SUMIF(dec!$A$53:$A$102,A75,dec!$L$53:$L$102),0)</f>
        <v>10390884</v>
      </c>
      <c r="Q75" s="47">
        <f>ROUND(P75*efs!$F$20*efs!$D$64/1000/1000000,4)</f>
        <v>0.0009</v>
      </c>
      <c r="R75" s="47">
        <f>ROUND($P75*efs!$F$20*efs!$F$64/1000/1000000,4)</f>
        <v>0.0645</v>
      </c>
      <c r="S75" s="47">
        <f>ROUND($P75*efs!$F$20*efs!$F$66/1000/1000000,4)</f>
        <v>0.0209</v>
      </c>
      <c r="T75" s="47">
        <f>ROUND($P75*efs!$F$20*(efs!$F$65+efs!$F$67)/1000/1000000,4)</f>
        <v>0.1385</v>
      </c>
      <c r="U75" s="127">
        <f>ROUND(P75*efs!$C$70*efs!$H$58/1000000,2)</f>
        <v>0.56</v>
      </c>
      <c r="V75" s="47">
        <f t="shared" si="16"/>
        <v>0.78</v>
      </c>
      <c r="W75" s="127">
        <f>ROUND(Q75*efs!$E$32+U75,2)</f>
        <v>0.59</v>
      </c>
      <c r="X75" s="86">
        <f>ROUND($P75*efs!$C$70*efs!F$58/1000000+$Q75*efs!C$32,2)</f>
        <v>0.64</v>
      </c>
      <c r="Y75" s="86">
        <f>ROUND($P75*efs!$C$70*efs!G$58/1000000+$Q75*efs!D$32,2)</f>
        <v>0.58</v>
      </c>
      <c r="Z75" s="33">
        <f t="shared" si="4"/>
        <v>0.00000007506579806</v>
      </c>
    </row>
    <row r="76">
      <c r="A76" s="19" t="s">
        <v>562</v>
      </c>
      <c r="B76" s="26" t="s">
        <v>174</v>
      </c>
      <c r="C76" s="26" t="str">
        <f t="shared" ref="C76:G76" si="37">C25</f>
        <v>ES</v>
      </c>
      <c r="D76" s="85">
        <f t="shared" si="37"/>
        <v>0</v>
      </c>
      <c r="E76" s="85">
        <f t="shared" si="37"/>
        <v>0</v>
      </c>
      <c r="F76" s="85">
        <f t="shared" si="37"/>
        <v>0</v>
      </c>
      <c r="G76" s="33" t="b">
        <f t="shared" si="37"/>
        <v>0</v>
      </c>
      <c r="H76" s="33">
        <f>IF(G76=true,1,SUMIFS(og_stats!I$2:I$463,og_stats!A$2:A$463,A76,og_stats!C$2:C$463,"new_lease_wells"))</f>
        <v>0</v>
      </c>
      <c r="I76" s="85">
        <f>ROUND(H76*SUMIF(dec!$A$53:$A$102,A76,dec!$D$53:$D$102),0)</f>
        <v>0</v>
      </c>
      <c r="J76" s="47">
        <f>ROUND(I76*efs!$F$20*efs!$D$64/1000/1000000,4)</f>
        <v>0</v>
      </c>
      <c r="K76" s="47">
        <f>ROUND($I76*efs!$F$20*efs!$F$64/1000/1000000,4)</f>
        <v>0</v>
      </c>
      <c r="L76" s="47">
        <f>ROUND($I76*efs!$F$20*efs!$F$66/1000/1000000,4)</f>
        <v>0</v>
      </c>
      <c r="M76" s="47">
        <f>ROUND($I76*efs!$F$20*(efs!$F$65+efs!$F$67)/1000/1000000,4)</f>
        <v>0</v>
      </c>
      <c r="N76" s="127">
        <f>ROUND(I76*efs!$C$70*efs!$H$58/1000000,2)</f>
        <v>0</v>
      </c>
      <c r="O76" s="86">
        <f t="shared" si="15"/>
        <v>0</v>
      </c>
      <c r="P76" s="85">
        <f>ROUND(H76*SUMIF(dec!$A$53:$A$102,A76,dec!$L$53:$L$102),0)</f>
        <v>0</v>
      </c>
      <c r="Q76" s="47">
        <f>ROUND(P76*efs!$F$20*efs!$D$64/1000/1000000,4)</f>
        <v>0</v>
      </c>
      <c r="R76" s="47">
        <f>ROUND($P76*efs!$F$20*efs!$F$64/1000/1000000,4)</f>
        <v>0</v>
      </c>
      <c r="S76" s="47">
        <f>ROUND($P76*efs!$F$20*efs!$F$66/1000/1000000,4)</f>
        <v>0</v>
      </c>
      <c r="T76" s="47">
        <f>ROUND($P76*efs!$F$20*(efs!$F$65+efs!$F$67)/1000/1000000,4)</f>
        <v>0</v>
      </c>
      <c r="U76" s="127">
        <f>ROUND(P76*efs!$C$70*efs!$H$58/1000000,2)</f>
        <v>0</v>
      </c>
      <c r="V76" s="47">
        <f t="shared" si="16"/>
        <v>0</v>
      </c>
      <c r="W76" s="127">
        <f>ROUND(Q76*efs!$E$32+U76,2)</f>
        <v>0</v>
      </c>
      <c r="X76" s="86">
        <f>ROUND($P76*efs!$C$70*efs!F$58/1000000+$Q76*efs!C$32,2)</f>
        <v>0</v>
      </c>
      <c r="Y76" s="86">
        <f>ROUND($P76*efs!$C$70*efs!G$58/1000000+$Q76*efs!D$32,2)</f>
        <v>0</v>
      </c>
      <c r="Z76" s="33">
        <f t="shared" si="4"/>
        <v>0</v>
      </c>
    </row>
    <row r="77">
      <c r="A77" s="26" t="s">
        <v>214</v>
      </c>
      <c r="B77" s="26" t="s">
        <v>174</v>
      </c>
      <c r="C77" s="26" t="str">
        <f t="shared" ref="C77:G77" si="38">C26</f>
        <v>ES</v>
      </c>
      <c r="D77" s="85">
        <f t="shared" si="38"/>
        <v>242212</v>
      </c>
      <c r="E77" s="85">
        <f t="shared" si="38"/>
        <v>2609</v>
      </c>
      <c r="F77" s="85">
        <f t="shared" si="38"/>
        <v>2609</v>
      </c>
      <c r="G77" s="33" t="b">
        <f t="shared" si="38"/>
        <v>0</v>
      </c>
      <c r="H77" s="33">
        <f>IF(G77=true,1,SUMIFS(og_stats!I$2:I$463,og_stats!A$2:A$463,A77,og_stats!C$2:C$463,"new_lease_wells"))</f>
        <v>2</v>
      </c>
      <c r="I77" s="85">
        <f>ROUND(H77*SUMIF(dec!$A$53:$A$102,A77,dec!$D$53:$D$102),0)</f>
        <v>226955</v>
      </c>
      <c r="J77" s="47">
        <f>ROUND(I77*efs!$F$20*efs!$D$64/1000/1000000,4)</f>
        <v>0</v>
      </c>
      <c r="K77" s="47">
        <f>ROUND($I77*efs!$F$20*efs!$F$64/1000/1000000,4)</f>
        <v>0.0014</v>
      </c>
      <c r="L77" s="47">
        <f>ROUND($I77*efs!$F$20*efs!$F$66/1000/1000000,4)</f>
        <v>0.0005</v>
      </c>
      <c r="M77" s="47">
        <f>ROUND($I77*efs!$F$20*(efs!$F$65+efs!$F$67)/1000/1000000,4)</f>
        <v>0.003</v>
      </c>
      <c r="N77" s="127">
        <f>ROUND(I77*efs!$C$70*efs!$H$58/1000000,2)</f>
        <v>0.01</v>
      </c>
      <c r="O77" s="86">
        <f t="shared" si="15"/>
        <v>0.01</v>
      </c>
      <c r="P77" s="85">
        <f>ROUND(H77*SUMIF(dec!$A$53:$A$102,A77,dec!$L$53:$L$102),0)</f>
        <v>1626416</v>
      </c>
      <c r="Q77" s="47">
        <f>ROUND(P77*efs!$F$20*efs!$D$64/1000/1000000,4)</f>
        <v>0.0001</v>
      </c>
      <c r="R77" s="47">
        <f>ROUND($P77*efs!$F$20*efs!$F$64/1000/1000000,4)</f>
        <v>0.0101</v>
      </c>
      <c r="S77" s="47">
        <f>ROUND($P77*efs!$F$20*efs!$F$66/1000/1000000,4)</f>
        <v>0.0033</v>
      </c>
      <c r="T77" s="47">
        <f>ROUND($P77*efs!$F$20*(efs!$F$65+efs!$F$67)/1000/1000000,4)</f>
        <v>0.0217</v>
      </c>
      <c r="U77" s="127">
        <f>ROUND(P77*efs!$C$70*efs!$H$58/1000000,2)</f>
        <v>0.09</v>
      </c>
      <c r="V77" s="47">
        <f t="shared" si="16"/>
        <v>0.13</v>
      </c>
      <c r="W77" s="127">
        <f>ROUND(Q77*efs!$E$32+U77,2)</f>
        <v>0.09</v>
      </c>
      <c r="X77" s="86">
        <f>ROUND($P77*efs!$C$70*efs!F$58/1000000+$Q77*efs!C$32,2)</f>
        <v>0.1</v>
      </c>
      <c r="Y77" s="86">
        <f>ROUND($P77*efs!$C$70*efs!G$58/1000000+$Q77*efs!D$32,2)</f>
        <v>0.09</v>
      </c>
      <c r="Z77" s="33">
        <f t="shared" si="4"/>
        <v>0.00000007993034992</v>
      </c>
    </row>
    <row r="78">
      <c r="A78" s="19" t="s">
        <v>563</v>
      </c>
      <c r="B78" s="26" t="s">
        <v>174</v>
      </c>
      <c r="C78" s="26" t="str">
        <f t="shared" ref="C78:G78" si="39">C27</f>
        <v>ES</v>
      </c>
      <c r="D78" s="85">
        <f t="shared" si="39"/>
        <v>0</v>
      </c>
      <c r="E78" s="85">
        <f t="shared" si="39"/>
        <v>0</v>
      </c>
      <c r="F78" s="85">
        <f t="shared" si="39"/>
        <v>0</v>
      </c>
      <c r="G78" s="33" t="b">
        <f t="shared" si="39"/>
        <v>0</v>
      </c>
      <c r="H78" s="33">
        <f>IF(G78=true,1,SUMIFS(og_stats!I$2:I$463,og_stats!A$2:A$463,A78,og_stats!C$2:C$463,"new_lease_wells"))</f>
        <v>0</v>
      </c>
      <c r="I78" s="85">
        <f>ROUND(H78*SUMIF(dec!$A$53:$A$102,A78,dec!$D$53:$D$102),0)</f>
        <v>0</v>
      </c>
      <c r="J78" s="47">
        <f>ROUND(I78*efs!$F$20*efs!$D$64/1000/1000000,4)</f>
        <v>0</v>
      </c>
      <c r="K78" s="47">
        <f>ROUND($I78*efs!$F$20*efs!$F$64/1000/1000000,4)</f>
        <v>0</v>
      </c>
      <c r="L78" s="47">
        <f>ROUND($I78*efs!$F$20*efs!$F$66/1000/1000000,4)</f>
        <v>0</v>
      </c>
      <c r="M78" s="47">
        <f>ROUND($I78*efs!$F$20*(efs!$F$65+efs!$F$67)/1000/1000000,4)</f>
        <v>0</v>
      </c>
      <c r="N78" s="127">
        <f>ROUND(I78*efs!$C$70*efs!$H$58/1000000,2)</f>
        <v>0</v>
      </c>
      <c r="O78" s="86">
        <f t="shared" si="15"/>
        <v>0</v>
      </c>
      <c r="P78" s="85">
        <f>ROUND(H78*SUMIF(dec!$A$53:$A$102,A78,dec!$L$53:$L$102),0)</f>
        <v>0</v>
      </c>
      <c r="Q78" s="47">
        <f>ROUND(P78*efs!$F$20*efs!$D$64/1000/1000000,4)</f>
        <v>0</v>
      </c>
      <c r="R78" s="47">
        <f>ROUND($P78*efs!$F$20*efs!$F$64/1000/1000000,4)</f>
        <v>0</v>
      </c>
      <c r="S78" s="47">
        <f>ROUND($P78*efs!$F$20*efs!$F$66/1000/1000000,4)</f>
        <v>0</v>
      </c>
      <c r="T78" s="47">
        <f>ROUND($P78*efs!$F$20*(efs!$F$65+efs!$F$67)/1000/1000000,4)</f>
        <v>0</v>
      </c>
      <c r="U78" s="127">
        <f>ROUND(P78*efs!$C$70*efs!$H$58/1000000,2)</f>
        <v>0</v>
      </c>
      <c r="V78" s="47">
        <f t="shared" si="16"/>
        <v>0</v>
      </c>
      <c r="W78" s="127">
        <f>ROUND(Q78*efs!$E$32+U78,2)</f>
        <v>0</v>
      </c>
      <c r="X78" s="86">
        <f>ROUND($P78*efs!$C$70*efs!F$58/1000000+$Q78*efs!C$32,2)</f>
        <v>0</v>
      </c>
      <c r="Y78" s="86">
        <f>ROUND($P78*efs!$C$70*efs!G$58/1000000+$Q78*efs!D$32,2)</f>
        <v>0</v>
      </c>
      <c r="Z78" s="33">
        <f t="shared" si="4"/>
        <v>0</v>
      </c>
    </row>
    <row r="79">
      <c r="A79" s="26" t="s">
        <v>250</v>
      </c>
      <c r="B79" s="26" t="s">
        <v>174</v>
      </c>
      <c r="C79" s="26" t="str">
        <f t="shared" ref="C79:G79" si="40">C28</f>
        <v>MT</v>
      </c>
      <c r="D79" s="85">
        <f t="shared" si="40"/>
        <v>1608882</v>
      </c>
      <c r="E79" s="85">
        <f t="shared" si="40"/>
        <v>60807</v>
      </c>
      <c r="F79" s="85">
        <f t="shared" si="40"/>
        <v>60807</v>
      </c>
      <c r="G79" s="33" t="b">
        <f t="shared" si="40"/>
        <v>0</v>
      </c>
      <c r="H79" s="33">
        <f>IF(G79=true,1,SUMIFS(og_stats!I$2:I$463,og_stats!A$2:A$463,A79,og_stats!C$2:C$463,"new_lease_wells"))</f>
        <v>90</v>
      </c>
      <c r="I79" s="85">
        <f>ROUND(H79*SUMIF(dec!$A$53:$A$102,A79,dec!$D$53:$D$102),0)</f>
        <v>4163210</v>
      </c>
      <c r="J79" s="47">
        <f>ROUND(I79*efs!$F$20*efs!$D$64/1000/1000000,4)</f>
        <v>0.0004</v>
      </c>
      <c r="K79" s="47">
        <f>ROUND($I79*efs!$F$20*efs!$F$64/1000/1000000,4)</f>
        <v>0.0258</v>
      </c>
      <c r="L79" s="47">
        <f>ROUND($I79*efs!$F$20*efs!$F$66/1000/1000000,4)</f>
        <v>0.0084</v>
      </c>
      <c r="M79" s="47">
        <f>ROUND($I79*efs!$F$20*(efs!$F$65+efs!$F$67)/1000/1000000,4)</f>
        <v>0.0555</v>
      </c>
      <c r="N79" s="127">
        <f>ROUND(I79*efs!$C$70*efs!$H$58/1000000,2)</f>
        <v>0.22</v>
      </c>
      <c r="O79" s="86">
        <f t="shared" si="15"/>
        <v>0.31</v>
      </c>
      <c r="P79" s="85">
        <f>ROUND(H79*SUMIF(dec!$A$53:$A$102,A79,dec!$L$53:$L$102),0)</f>
        <v>23400825</v>
      </c>
      <c r="Q79" s="47">
        <f>ROUND(P79*efs!$F$20*efs!$D$64/1000/1000000,4)</f>
        <v>0.002</v>
      </c>
      <c r="R79" s="47">
        <f>ROUND($P79*efs!$F$20*efs!$F$64/1000/1000000,4)</f>
        <v>0.1452</v>
      </c>
      <c r="S79" s="47">
        <f>ROUND($P79*efs!$F$20*efs!$F$66/1000/1000000,4)</f>
        <v>0.047</v>
      </c>
      <c r="T79" s="47">
        <f>ROUND($P79*efs!$F$20*(efs!$F$65+efs!$F$67)/1000/1000000,4)</f>
        <v>0.3119</v>
      </c>
      <c r="U79" s="127">
        <f>ROUND(P79*efs!$C$70*efs!$H$58/1000000,2)</f>
        <v>1.26</v>
      </c>
      <c r="V79" s="47">
        <f t="shared" si="16"/>
        <v>1.76</v>
      </c>
      <c r="W79" s="127">
        <f>ROUND(Q79*efs!$E$32+U79,2)</f>
        <v>1.33</v>
      </c>
      <c r="X79" s="86">
        <f>ROUND($P79*efs!$C$70*efs!F$58/1000000+$Q79*efs!C$32,2)</f>
        <v>1.43</v>
      </c>
      <c r="Y79" s="86">
        <f>ROUND($P79*efs!$C$70*efs!G$58/1000000+$Q79*efs!D$32,2)</f>
        <v>1.32</v>
      </c>
      <c r="Z79" s="33">
        <f t="shared" si="4"/>
        <v>0.00000007521102354</v>
      </c>
    </row>
    <row r="80">
      <c r="A80" s="26" t="s">
        <v>222</v>
      </c>
      <c r="B80" s="26" t="s">
        <v>174</v>
      </c>
      <c r="C80" s="26" t="str">
        <f t="shared" ref="C80:G80" si="41">C29</f>
        <v>WY</v>
      </c>
      <c r="D80" s="85">
        <f t="shared" si="41"/>
        <v>10536</v>
      </c>
      <c r="E80" s="85">
        <f t="shared" si="41"/>
        <v>19</v>
      </c>
      <c r="F80" s="85">
        <f t="shared" si="41"/>
        <v>2560</v>
      </c>
      <c r="G80" s="33" t="b">
        <f t="shared" si="41"/>
        <v>1</v>
      </c>
      <c r="H80" s="33">
        <f>IF(G80=true,1,SUMIFS(og_stats!I$2:I$463,og_stats!A$2:A$463,A80,og_stats!C$2:C$463,"new_lease_wells"))</f>
        <v>1</v>
      </c>
      <c r="I80" s="85">
        <f>ROUND(H80*SUMIF(dec!$A$53:$A$102,A80,dec!$D$53:$D$102),0)</f>
        <v>1575</v>
      </c>
      <c r="J80" s="47">
        <f>ROUND(I80*efs!$F$20*efs!$D$64/1000/1000000,4)</f>
        <v>0</v>
      </c>
      <c r="K80" s="47">
        <f>ROUND($I80*efs!$F$20*efs!$F$64/1000/1000000,4)</f>
        <v>0</v>
      </c>
      <c r="L80" s="47">
        <f>ROUND($I80*efs!$F$20*efs!$F$66/1000/1000000,4)</f>
        <v>0</v>
      </c>
      <c r="M80" s="47">
        <f>ROUND($I80*efs!$F$20*(efs!$F$65+efs!$F$67)/1000/1000000,4)</f>
        <v>0</v>
      </c>
      <c r="N80" s="127">
        <f>ROUND(I80*efs!$C$70*efs!$H$58/1000000,2)</f>
        <v>0</v>
      </c>
      <c r="O80" s="86">
        <f t="shared" si="15"/>
        <v>0</v>
      </c>
      <c r="P80" s="85">
        <f>ROUND(H80*SUMIF(dec!$A$53:$A$102,A80,dec!$L$53:$L$102),0)</f>
        <v>8736</v>
      </c>
      <c r="Q80" s="47">
        <f>ROUND(P80*efs!$F$20*efs!$D$64/1000/1000000,4)</f>
        <v>0</v>
      </c>
      <c r="R80" s="47">
        <f>ROUND($P80*efs!$F$20*efs!$F$64/1000/1000000,4)</f>
        <v>0.0001</v>
      </c>
      <c r="S80" s="47">
        <f>ROUND($P80*efs!$F$20*efs!$F$66/1000/1000000,4)</f>
        <v>0</v>
      </c>
      <c r="T80" s="47">
        <f>ROUND($P80*efs!$F$20*(efs!$F$65+efs!$F$67)/1000/1000000,4)</f>
        <v>0.0001</v>
      </c>
      <c r="U80" s="127">
        <f>ROUND(P80*efs!$C$70*efs!$H$58/1000000,2)</f>
        <v>0</v>
      </c>
      <c r="V80" s="47">
        <f t="shared" si="16"/>
        <v>0</v>
      </c>
      <c r="W80" s="127">
        <f>ROUND(Q80*efs!$E$32+U80,2)</f>
        <v>0</v>
      </c>
      <c r="X80" s="86">
        <f>ROUND($P80*efs!$C$70*efs!F$58/1000000+$Q80*efs!C$32,2)</f>
        <v>0</v>
      </c>
      <c r="Y80" s="86">
        <f>ROUND($P80*efs!$C$70*efs!G$58/1000000+$Q80*efs!D$32,2)</f>
        <v>0</v>
      </c>
      <c r="Z80" s="33">
        <f t="shared" si="4"/>
        <v>0</v>
      </c>
    </row>
    <row r="81">
      <c r="A81" s="26" t="s">
        <v>286</v>
      </c>
      <c r="B81" s="26" t="s">
        <v>174</v>
      </c>
      <c r="C81" s="26" t="str">
        <f t="shared" ref="C81:G81" si="42">C30</f>
        <v>CA</v>
      </c>
      <c r="D81" s="85">
        <f t="shared" si="42"/>
        <v>872234</v>
      </c>
      <c r="E81" s="85">
        <f t="shared" si="42"/>
        <v>155583</v>
      </c>
      <c r="F81" s="85">
        <f t="shared" si="42"/>
        <v>155583</v>
      </c>
      <c r="G81" s="33" t="b">
        <f t="shared" si="42"/>
        <v>0</v>
      </c>
      <c r="H81" s="33">
        <f>IF(G81=true,1,SUMIFS(og_stats!I$2:I$463,og_stats!A$2:A$463,A81,og_stats!C$2:C$463,"new_lease_wells"))</f>
        <v>20</v>
      </c>
      <c r="I81" s="85">
        <f>ROUND(H81*SUMIF(dec!$A$53:$A$102,A81,dec!$D$53:$D$102),0)</f>
        <v>1540204</v>
      </c>
      <c r="J81" s="47">
        <f>ROUND(I81*efs!$F$20*efs!$D$64/1000/1000000,4)</f>
        <v>0.0001</v>
      </c>
      <c r="K81" s="47">
        <f>ROUND($I81*efs!$F$20*efs!$F$64/1000/1000000,4)</f>
        <v>0.0096</v>
      </c>
      <c r="L81" s="47">
        <f>ROUND($I81*efs!$F$20*efs!$F$66/1000/1000000,4)</f>
        <v>0.0031</v>
      </c>
      <c r="M81" s="47">
        <f>ROUND($I81*efs!$F$20*(efs!$F$65+efs!$F$67)/1000/1000000,4)</f>
        <v>0.0205</v>
      </c>
      <c r="N81" s="127">
        <f>ROUND(I81*efs!$C$70*efs!$H$58/1000000,2)</f>
        <v>0.08</v>
      </c>
      <c r="O81" s="86">
        <f t="shared" si="15"/>
        <v>0.11</v>
      </c>
      <c r="P81" s="85">
        <f>ROUND(H81*SUMIF(dec!$A$53:$A$102,A81,dec!$L$53:$L$102),0)</f>
        <v>6606789</v>
      </c>
      <c r="Q81" s="47">
        <f>ROUND(P81*efs!$F$20*efs!$D$64/1000/1000000,4)</f>
        <v>0.0006</v>
      </c>
      <c r="R81" s="47">
        <f>ROUND($P81*efs!$F$20*efs!$F$64/1000/1000000,4)</f>
        <v>0.041</v>
      </c>
      <c r="S81" s="47">
        <f>ROUND($P81*efs!$F$20*efs!$F$66/1000/1000000,4)</f>
        <v>0.0133</v>
      </c>
      <c r="T81" s="47">
        <f>ROUND($P81*efs!$F$20*(efs!$F$65+efs!$F$67)/1000/1000000,4)</f>
        <v>0.0881</v>
      </c>
      <c r="U81" s="127">
        <f>ROUND(P81*efs!$C$70*efs!$H$58/1000000,2)</f>
        <v>0.36</v>
      </c>
      <c r="V81" s="47">
        <f t="shared" si="16"/>
        <v>0.5</v>
      </c>
      <c r="W81" s="127">
        <f>ROUND(Q81*efs!$E$32+U81,2)</f>
        <v>0.38</v>
      </c>
      <c r="X81" s="86">
        <f>ROUND($P81*efs!$C$70*efs!F$58/1000000+$Q81*efs!C$32,2)</f>
        <v>0.41</v>
      </c>
      <c r="Y81" s="86">
        <f>ROUND($P81*efs!$C$70*efs!G$58/1000000+$Q81*efs!D$32,2)</f>
        <v>0.37</v>
      </c>
      <c r="Z81" s="33">
        <f t="shared" si="4"/>
        <v>0.00000007567972884</v>
      </c>
    </row>
    <row r="82">
      <c r="A82" s="19" t="s">
        <v>565</v>
      </c>
      <c r="B82" s="26" t="s">
        <v>174</v>
      </c>
      <c r="C82" s="26" t="str">
        <f t="shared" ref="C82:G82" si="43">C31</f>
        <v>ES</v>
      </c>
      <c r="D82" s="85">
        <f t="shared" si="43"/>
        <v>0</v>
      </c>
      <c r="E82" s="85">
        <f t="shared" si="43"/>
        <v>0</v>
      </c>
      <c r="F82" s="85">
        <f t="shared" si="43"/>
        <v>0</v>
      </c>
      <c r="G82" s="33" t="b">
        <f t="shared" si="43"/>
        <v>0</v>
      </c>
      <c r="H82" s="33">
        <f>IF(G82=true,1,SUMIFS(og_stats!I$2:I$463,og_stats!A$2:A$463,A82,og_stats!C$2:C$463,"new_lease_wells"))</f>
        <v>0</v>
      </c>
      <c r="I82" s="85">
        <f>ROUND(H82*SUMIF(dec!$A$53:$A$102,A82,dec!$D$53:$D$102),0)</f>
        <v>0</v>
      </c>
      <c r="J82" s="47">
        <f>ROUND(I82*efs!$F$20*efs!$D$64/1000/1000000,4)</f>
        <v>0</v>
      </c>
      <c r="K82" s="47">
        <f>ROUND($I82*efs!$F$20*efs!$F$64/1000/1000000,4)</f>
        <v>0</v>
      </c>
      <c r="L82" s="47">
        <f>ROUND($I82*efs!$F$20*efs!$F$66/1000/1000000,4)</f>
        <v>0</v>
      </c>
      <c r="M82" s="47">
        <f>ROUND($I82*efs!$F$20*(efs!$F$65+efs!$F$67)/1000/1000000,4)</f>
        <v>0</v>
      </c>
      <c r="N82" s="127">
        <f>ROUND(I82*efs!$C$70*efs!$H$58/1000000,2)</f>
        <v>0</v>
      </c>
      <c r="O82" s="86">
        <f t="shared" si="15"/>
        <v>0</v>
      </c>
      <c r="P82" s="85">
        <f>ROUND(H82*SUMIF(dec!$A$53:$A$102,A82,dec!$L$53:$L$102),0)</f>
        <v>0</v>
      </c>
      <c r="Q82" s="47">
        <f>ROUND(P82*efs!$F$20*efs!$D$64/1000/1000000,4)</f>
        <v>0</v>
      </c>
      <c r="R82" s="47">
        <f>ROUND($P82*efs!$F$20*efs!$F$64/1000/1000000,4)</f>
        <v>0</v>
      </c>
      <c r="S82" s="47">
        <f>ROUND($P82*efs!$F$20*efs!$F$66/1000/1000000,4)</f>
        <v>0</v>
      </c>
      <c r="T82" s="47">
        <f>ROUND($P82*efs!$F$20*(efs!$F$65+efs!$F$67)/1000/1000000,4)</f>
        <v>0</v>
      </c>
      <c r="U82" s="127">
        <f>ROUND(P82*efs!$C$70*efs!$H$58/1000000,2)</f>
        <v>0</v>
      </c>
      <c r="V82" s="47">
        <f t="shared" si="16"/>
        <v>0</v>
      </c>
      <c r="W82" s="127">
        <f>ROUND(Q82*efs!$E$32+U82,2)</f>
        <v>0</v>
      </c>
      <c r="X82" s="86">
        <f>ROUND($P82*efs!$C$70*efs!F$58/1000000+$Q82*efs!C$32,2)</f>
        <v>0</v>
      </c>
      <c r="Y82" s="86">
        <f>ROUND($P82*efs!$C$70*efs!G$58/1000000+$Q82*efs!D$32,2)</f>
        <v>0</v>
      </c>
      <c r="Z82" s="33">
        <f t="shared" si="4"/>
        <v>0</v>
      </c>
    </row>
    <row r="83">
      <c r="A83" s="19" t="s">
        <v>566</v>
      </c>
      <c r="B83" s="26" t="s">
        <v>174</v>
      </c>
      <c r="C83" s="26" t="str">
        <f t="shared" ref="C83:G83" si="44">C32</f>
        <v>ES</v>
      </c>
      <c r="D83" s="85">
        <f t="shared" si="44"/>
        <v>0</v>
      </c>
      <c r="E83" s="85">
        <f t="shared" si="44"/>
        <v>0</v>
      </c>
      <c r="F83" s="85">
        <f t="shared" si="44"/>
        <v>0</v>
      </c>
      <c r="G83" s="33" t="b">
        <f t="shared" si="44"/>
        <v>0</v>
      </c>
      <c r="H83" s="33">
        <f>IF(G83=true,1,SUMIFS(og_stats!I$2:I$463,og_stats!A$2:A$463,A83,og_stats!C$2:C$463,"new_lease_wells"))</f>
        <v>0</v>
      </c>
      <c r="I83" s="85">
        <f>ROUND(H83*SUMIF(dec!$A$53:$A$102,A83,dec!$D$53:$D$102),0)</f>
        <v>0</v>
      </c>
      <c r="J83" s="47">
        <f>ROUND(I83*efs!$F$20*efs!$D$64/1000/1000000,4)</f>
        <v>0</v>
      </c>
      <c r="K83" s="47">
        <f>ROUND($I83*efs!$F$20*efs!$F$64/1000/1000000,4)</f>
        <v>0</v>
      </c>
      <c r="L83" s="47">
        <f>ROUND($I83*efs!$F$20*efs!$F$66/1000/1000000,4)</f>
        <v>0</v>
      </c>
      <c r="M83" s="47">
        <f>ROUND($I83*efs!$F$20*(efs!$F$65+efs!$F$67)/1000/1000000,4)</f>
        <v>0</v>
      </c>
      <c r="N83" s="127">
        <f>ROUND(I83*efs!$C$70*efs!$H$58/1000000,2)</f>
        <v>0</v>
      </c>
      <c r="O83" s="86">
        <f t="shared" si="15"/>
        <v>0</v>
      </c>
      <c r="P83" s="85">
        <f>ROUND(H83*SUMIF(dec!$A$53:$A$102,A83,dec!$L$53:$L$102),0)</f>
        <v>0</v>
      </c>
      <c r="Q83" s="47">
        <f>ROUND(P83*efs!$F$20*efs!$D$64/1000/1000000,4)</f>
        <v>0</v>
      </c>
      <c r="R83" s="47">
        <f>ROUND($P83*efs!$F$20*efs!$F$64/1000/1000000,4)</f>
        <v>0</v>
      </c>
      <c r="S83" s="47">
        <f>ROUND($P83*efs!$F$20*efs!$F$66/1000/1000000,4)</f>
        <v>0</v>
      </c>
      <c r="T83" s="47">
        <f>ROUND($P83*efs!$F$20*(efs!$F$65+efs!$F$67)/1000/1000000,4)</f>
        <v>0</v>
      </c>
      <c r="U83" s="127">
        <f>ROUND(P83*efs!$C$70*efs!$H$58/1000000,2)</f>
        <v>0</v>
      </c>
      <c r="V83" s="47">
        <f t="shared" si="16"/>
        <v>0</v>
      </c>
      <c r="W83" s="127">
        <f>ROUND(Q83*efs!$E$32+U83,2)</f>
        <v>0</v>
      </c>
      <c r="X83" s="86">
        <f>ROUND($P83*efs!$C$70*efs!F$58/1000000+$Q83*efs!C$32,2)</f>
        <v>0</v>
      </c>
      <c r="Y83" s="86">
        <f>ROUND($P83*efs!$C$70*efs!G$58/1000000+$Q83*efs!D$32,2)</f>
        <v>0</v>
      </c>
      <c r="Z83" s="33">
        <f t="shared" si="4"/>
        <v>0</v>
      </c>
    </row>
    <row r="84">
      <c r="A84" s="26" t="s">
        <v>206</v>
      </c>
      <c r="B84" s="26" t="s">
        <v>174</v>
      </c>
      <c r="C84" s="26" t="str">
        <f t="shared" ref="C84:G84" si="45">C33</f>
        <v>NM</v>
      </c>
      <c r="D84" s="85">
        <f t="shared" si="45"/>
        <v>4263470</v>
      </c>
      <c r="E84" s="85">
        <f t="shared" si="45"/>
        <v>38926</v>
      </c>
      <c r="F84" s="85">
        <f t="shared" si="45"/>
        <v>38926</v>
      </c>
      <c r="G84" s="33" t="b">
        <f t="shared" si="45"/>
        <v>0</v>
      </c>
      <c r="H84" s="33">
        <f>IF(G84=true,1,SUMIFS(og_stats!I$2:I$463,og_stats!A$2:A$463,A84,og_stats!C$2:C$463,"new_lease_wells"))</f>
        <v>281</v>
      </c>
      <c r="I84" s="85">
        <f>ROUND(H84*SUMIF(dec!$A$53:$A$102,A84,dec!$D$53:$D$102),0)</f>
        <v>81264553</v>
      </c>
      <c r="J84" s="47">
        <f>ROUND(I84*efs!$F$20*efs!$D$64/1000/1000000,4)</f>
        <v>0.007</v>
      </c>
      <c r="K84" s="47">
        <f>ROUND($I84*efs!$F$20*efs!$F$64/1000/1000000,4)</f>
        <v>0.5042</v>
      </c>
      <c r="L84" s="47">
        <f>ROUND($I84*efs!$F$20*efs!$F$66/1000/1000000,4)</f>
        <v>0.1631</v>
      </c>
      <c r="M84" s="47">
        <f>ROUND($I84*efs!$F$20*(efs!$F$65+efs!$F$67)/1000/1000000,4)</f>
        <v>1.0832</v>
      </c>
      <c r="N84" s="127">
        <f>ROUND(I84*efs!$C$70*efs!$H$58/1000000,2)</f>
        <v>4.37</v>
      </c>
      <c r="O84" s="86">
        <f t="shared" si="15"/>
        <v>6.12</v>
      </c>
      <c r="P84" s="85">
        <f>ROUND(H84*SUMIF(dec!$A$53:$A$102,A84,dec!$L$53:$L$102),0)</f>
        <v>233222335</v>
      </c>
      <c r="Q84" s="47">
        <f>ROUND(P84*efs!$F$20*efs!$D$64/1000/1000000,4)</f>
        <v>0.0202</v>
      </c>
      <c r="R84" s="47">
        <f>ROUND($P84*efs!$F$20*efs!$F$64/1000/1000000,4)</f>
        <v>1.4471</v>
      </c>
      <c r="S84" s="47">
        <f>ROUND($P84*efs!$F$20*efs!$F$66/1000/1000000,4)</f>
        <v>0.4681</v>
      </c>
      <c r="T84" s="47">
        <f>ROUND($P84*efs!$F$20*(efs!$F$65+efs!$F$67)/1000/1000000,4)</f>
        <v>3.1088</v>
      </c>
      <c r="U84" s="127">
        <f>ROUND(P84*efs!$C$70*efs!$H$58/1000000,2)</f>
        <v>12.55</v>
      </c>
      <c r="V84" s="47">
        <f t="shared" si="16"/>
        <v>17.57</v>
      </c>
      <c r="W84" s="127">
        <f>ROUND(Q84*efs!$E$32+U84,2)</f>
        <v>13.28</v>
      </c>
      <c r="X84" s="86">
        <f>ROUND($P84*efs!$C$70*efs!F$58/1000000+$Q84*efs!C$32,2)</f>
        <v>14.26</v>
      </c>
      <c r="Y84" s="86">
        <f>ROUND($P84*efs!$C$70*efs!G$58/1000000+$Q84*efs!D$32,2)</f>
        <v>13.12</v>
      </c>
      <c r="Z84" s="33">
        <f t="shared" si="4"/>
        <v>0.0000000753358378</v>
      </c>
    </row>
    <row r="85">
      <c r="A85" s="26" t="s">
        <v>398</v>
      </c>
      <c r="B85" s="26" t="s">
        <v>174</v>
      </c>
      <c r="C85" s="26" t="str">
        <f t="shared" ref="C85:G85" si="46">C34</f>
        <v>ES</v>
      </c>
      <c r="D85" s="85">
        <f t="shared" si="46"/>
        <v>1182</v>
      </c>
      <c r="E85" s="85">
        <f t="shared" si="46"/>
        <v>0</v>
      </c>
      <c r="F85" s="85">
        <f t="shared" si="46"/>
        <v>100</v>
      </c>
      <c r="G85" s="33" t="b">
        <f t="shared" si="46"/>
        <v>1</v>
      </c>
      <c r="H85" s="33">
        <f>IF(G85=true,1,SUMIFS(og_stats!I$2:I$463,og_stats!A$2:A$463,A85,og_stats!C$2:C$463,"new_lease_wells"))</f>
        <v>1</v>
      </c>
      <c r="I85" s="85">
        <f>ROUND(H85*SUMIF(dec!$A$53:$A$102,A85,dec!$D$53:$D$102),0)</f>
        <v>1781</v>
      </c>
      <c r="J85" s="47">
        <f>ROUND(I85*efs!$F$20*efs!$D$64/1000/1000000,4)</f>
        <v>0</v>
      </c>
      <c r="K85" s="47">
        <f>ROUND($I85*efs!$F$20*efs!$F$64/1000/1000000,4)</f>
        <v>0</v>
      </c>
      <c r="L85" s="47">
        <f>ROUND($I85*efs!$F$20*efs!$F$66/1000/1000000,4)</f>
        <v>0</v>
      </c>
      <c r="M85" s="47">
        <f>ROUND($I85*efs!$F$20*(efs!$F$65+efs!$F$67)/1000/1000000,4)</f>
        <v>0</v>
      </c>
      <c r="N85" s="127">
        <f>ROUND(I85*efs!$C$70*efs!$H$58/1000000,2)</f>
        <v>0</v>
      </c>
      <c r="O85" s="86">
        <f t="shared" si="15"/>
        <v>0</v>
      </c>
      <c r="P85" s="85">
        <f>ROUND(H85*SUMIF(dec!$A$53:$A$102,A85,dec!$L$53:$L$102),0)</f>
        <v>38944</v>
      </c>
      <c r="Q85" s="47">
        <f>ROUND(P85*efs!$F$20*efs!$D$64/1000/1000000,4)</f>
        <v>0</v>
      </c>
      <c r="R85" s="47">
        <f>ROUND($P85*efs!$F$20*efs!$F$64/1000/1000000,4)</f>
        <v>0.0002</v>
      </c>
      <c r="S85" s="47">
        <f>ROUND($P85*efs!$F$20*efs!$F$66/1000/1000000,4)</f>
        <v>0.0001</v>
      </c>
      <c r="T85" s="47">
        <f>ROUND($P85*efs!$F$20*(efs!$F$65+efs!$F$67)/1000/1000000,4)</f>
        <v>0.0005</v>
      </c>
      <c r="U85" s="127">
        <f>ROUND(P85*efs!$C$70*efs!$H$58/1000000,2)</f>
        <v>0</v>
      </c>
      <c r="V85" s="47">
        <f t="shared" si="16"/>
        <v>0</v>
      </c>
      <c r="W85" s="127">
        <f>ROUND(Q85*efs!$E$32+U85,2)</f>
        <v>0</v>
      </c>
      <c r="X85" s="86">
        <f>ROUND($P85*efs!$C$70*efs!F$58/1000000+$Q85*efs!C$32,2)</f>
        <v>0</v>
      </c>
      <c r="Y85" s="86">
        <f>ROUND($P85*efs!$C$70*efs!G$58/1000000+$Q85*efs!D$32,2)</f>
        <v>0</v>
      </c>
      <c r="Z85" s="33">
        <f t="shared" si="4"/>
        <v>0</v>
      </c>
    </row>
    <row r="86">
      <c r="A86" s="19" t="s">
        <v>564</v>
      </c>
      <c r="B86" s="26" t="s">
        <v>174</v>
      </c>
      <c r="C86" s="26" t="str">
        <f t="shared" ref="C86:G86" si="47">C35</f>
        <v>ES</v>
      </c>
      <c r="D86" s="85">
        <f t="shared" si="47"/>
        <v>0</v>
      </c>
      <c r="E86" s="85">
        <f t="shared" si="47"/>
        <v>0</v>
      </c>
      <c r="F86" s="85">
        <f t="shared" si="47"/>
        <v>0</v>
      </c>
      <c r="G86" s="33" t="b">
        <f t="shared" si="47"/>
        <v>0</v>
      </c>
      <c r="H86" s="33">
        <f>IF(G86=true,1,SUMIFS(og_stats!I$2:I$463,og_stats!A$2:A$463,A86,og_stats!C$2:C$463,"new_lease_wells"))</f>
        <v>0</v>
      </c>
      <c r="I86" s="85">
        <f>ROUND(H86*SUMIF(dec!$A$53:$A$102,A86,dec!$D$53:$D$102),0)</f>
        <v>0</v>
      </c>
      <c r="J86" s="47">
        <f>ROUND(I86*efs!$F$20*efs!$D$64/1000/1000000,4)</f>
        <v>0</v>
      </c>
      <c r="K86" s="47">
        <f>ROUND($I86*efs!$F$20*efs!$F$64/1000/1000000,4)</f>
        <v>0</v>
      </c>
      <c r="L86" s="47">
        <f>ROUND($I86*efs!$F$20*efs!$F$66/1000/1000000,4)</f>
        <v>0</v>
      </c>
      <c r="M86" s="47">
        <f>ROUND($I86*efs!$F$20*(efs!$F$65+efs!$F$67)/1000/1000000,4)</f>
        <v>0</v>
      </c>
      <c r="N86" s="127">
        <f>ROUND(I86*efs!$C$70*efs!$H$58/1000000,2)</f>
        <v>0</v>
      </c>
      <c r="O86" s="86">
        <f t="shared" si="15"/>
        <v>0</v>
      </c>
      <c r="P86" s="85">
        <f>ROUND(H86*SUMIF(dec!$A$53:$A$102,A86,dec!$L$53:$L$102),0)</f>
        <v>0</v>
      </c>
      <c r="Q86" s="47">
        <f>ROUND(P86*efs!$F$20*efs!$D$64/1000/1000000,4)</f>
        <v>0</v>
      </c>
      <c r="R86" s="47">
        <f>ROUND($P86*efs!$F$20*efs!$F$64/1000/1000000,4)</f>
        <v>0</v>
      </c>
      <c r="S86" s="47">
        <f>ROUND($P86*efs!$F$20*efs!$F$66/1000/1000000,4)</f>
        <v>0</v>
      </c>
      <c r="T86" s="47">
        <f>ROUND($P86*efs!$F$20*(efs!$F$65+efs!$F$67)/1000/1000000,4)</f>
        <v>0</v>
      </c>
      <c r="U86" s="127">
        <f>ROUND(P86*efs!$C$70*efs!$H$58/1000000,2)</f>
        <v>0</v>
      </c>
      <c r="V86" s="47">
        <f t="shared" si="16"/>
        <v>0</v>
      </c>
      <c r="W86" s="127">
        <f>ROUND(Q86*efs!$E$32+U86,2)</f>
        <v>0</v>
      </c>
      <c r="X86" s="86">
        <f>ROUND($P86*efs!$C$70*efs!F$58/1000000+$Q86*efs!C$32,2)</f>
        <v>0</v>
      </c>
      <c r="Y86" s="86">
        <f>ROUND($P86*efs!$C$70*efs!G$58/1000000+$Q86*efs!D$32,2)</f>
        <v>0</v>
      </c>
      <c r="Z86" s="33">
        <f t="shared" si="4"/>
        <v>0</v>
      </c>
    </row>
    <row r="87">
      <c r="A87" s="26" t="s">
        <v>194</v>
      </c>
      <c r="B87" s="26" t="s">
        <v>174</v>
      </c>
      <c r="C87" s="26" t="str">
        <f t="shared" ref="C87:G87" si="48">C36</f>
        <v>MT</v>
      </c>
      <c r="D87" s="85">
        <f t="shared" si="48"/>
        <v>780886</v>
      </c>
      <c r="E87" s="85">
        <f t="shared" si="48"/>
        <v>2477</v>
      </c>
      <c r="F87" s="85">
        <f t="shared" si="48"/>
        <v>2560</v>
      </c>
      <c r="G87" s="33" t="b">
        <f t="shared" si="48"/>
        <v>1</v>
      </c>
      <c r="H87" s="33">
        <f>IF(G87=true,1,SUMIFS(og_stats!I$2:I$463,og_stats!A$2:A$463,A87,og_stats!C$2:C$463,"new_lease_wells"))</f>
        <v>1</v>
      </c>
      <c r="I87" s="85">
        <f>ROUND(H87*SUMIF(dec!$A$53:$A$102,A87,dec!$D$53:$D$102),0)</f>
        <v>183495</v>
      </c>
      <c r="J87" s="47">
        <f>ROUND(I87*efs!$F$20*efs!$D$64/1000/1000000,4)</f>
        <v>0</v>
      </c>
      <c r="K87" s="47">
        <f>ROUND($I87*efs!$F$20*efs!$F$64/1000/1000000,4)</f>
        <v>0.0011</v>
      </c>
      <c r="L87" s="47">
        <f>ROUND($I87*efs!$F$20*efs!$F$66/1000/1000000,4)</f>
        <v>0.0004</v>
      </c>
      <c r="M87" s="47">
        <f>ROUND($I87*efs!$F$20*(efs!$F$65+efs!$F$67)/1000/1000000,4)</f>
        <v>0.0024</v>
      </c>
      <c r="N87" s="127">
        <f>ROUND(I87*efs!$C$70*efs!$H$58/1000000,2)</f>
        <v>0.01</v>
      </c>
      <c r="O87" s="86">
        <f t="shared" si="15"/>
        <v>0.01</v>
      </c>
      <c r="P87" s="85">
        <f>ROUND(H87*SUMIF(dec!$A$53:$A$102,A87,dec!$L$53:$L$102),0)</f>
        <v>625511</v>
      </c>
      <c r="Q87" s="47">
        <f>ROUND(P87*efs!$F$20*efs!$D$64/1000/1000000,4)</f>
        <v>0.0001</v>
      </c>
      <c r="R87" s="47">
        <f>ROUND($P87*efs!$F$20*efs!$F$64/1000/1000000,4)</f>
        <v>0.0039</v>
      </c>
      <c r="S87" s="47">
        <f>ROUND($P87*efs!$F$20*efs!$F$66/1000/1000000,4)</f>
        <v>0.0013</v>
      </c>
      <c r="T87" s="47">
        <f>ROUND($P87*efs!$F$20*(efs!$F$65+efs!$F$67)/1000/1000000,4)</f>
        <v>0.0083</v>
      </c>
      <c r="U87" s="127">
        <f>ROUND(P87*efs!$C$70*efs!$H$58/1000000,2)</f>
        <v>0.03</v>
      </c>
      <c r="V87" s="47">
        <f t="shared" si="16"/>
        <v>0.04</v>
      </c>
      <c r="W87" s="127">
        <f>ROUND(Q87*efs!$E$32+U87,2)</f>
        <v>0.03</v>
      </c>
      <c r="X87" s="86">
        <f>ROUND($P87*efs!$C$70*efs!F$58/1000000+$Q87*efs!C$32,2)</f>
        <v>0.04</v>
      </c>
      <c r="Y87" s="86">
        <f>ROUND($P87*efs!$C$70*efs!G$58/1000000+$Q87*efs!D$32,2)</f>
        <v>0.04</v>
      </c>
      <c r="Z87" s="33">
        <f t="shared" si="4"/>
        <v>0.00000006394771635</v>
      </c>
    </row>
    <row r="88">
      <c r="A88" s="26" t="s">
        <v>256</v>
      </c>
      <c r="B88" s="26" t="s">
        <v>174</v>
      </c>
      <c r="C88" s="26" t="str">
        <f t="shared" ref="C88:G88" si="49">C37</f>
        <v>ES</v>
      </c>
      <c r="D88" s="85">
        <f t="shared" si="49"/>
        <v>37948</v>
      </c>
      <c r="E88" s="85">
        <f t="shared" si="49"/>
        <v>681</v>
      </c>
      <c r="F88" s="85">
        <f t="shared" si="49"/>
        <v>2560</v>
      </c>
      <c r="G88" s="33" t="b">
        <f t="shared" si="49"/>
        <v>1</v>
      </c>
      <c r="H88" s="33">
        <f>IF(G88=true,1,SUMIFS(og_stats!I$2:I$463,og_stats!A$2:A$463,A88,og_stats!C$2:C$463,"new_lease_wells"))</f>
        <v>1</v>
      </c>
      <c r="I88" s="85">
        <f>ROUND(H88*SUMIF(dec!$A$53:$A$102,A88,dec!$D$53:$D$102),0)</f>
        <v>2117151</v>
      </c>
      <c r="J88" s="47">
        <f>ROUND(I88*efs!$F$20*efs!$D$64/1000/1000000,4)</f>
        <v>0.0002</v>
      </c>
      <c r="K88" s="47">
        <f>ROUND($I88*efs!$F$20*efs!$F$64/1000/1000000,4)</f>
        <v>0.0131</v>
      </c>
      <c r="L88" s="47">
        <f>ROUND($I88*efs!$F$20*efs!$F$66/1000/1000000,4)</f>
        <v>0.0042</v>
      </c>
      <c r="M88" s="47">
        <f>ROUND($I88*efs!$F$20*(efs!$F$65+efs!$F$67)/1000/1000000,4)</f>
        <v>0.0282</v>
      </c>
      <c r="N88" s="127">
        <f>ROUND(I88*efs!$C$70*efs!$H$58/1000000,2)</f>
        <v>0.11</v>
      </c>
      <c r="O88" s="86">
        <f t="shared" si="15"/>
        <v>0.16</v>
      </c>
      <c r="P88" s="85">
        <f>ROUND(H88*SUMIF(dec!$A$53:$A$102,A88,dec!$L$53:$L$102),0)</f>
        <v>4404224</v>
      </c>
      <c r="Q88" s="47">
        <f>ROUND(P88*efs!$F$20*efs!$D$64/1000/1000000,4)</f>
        <v>0.0004</v>
      </c>
      <c r="R88" s="47">
        <f>ROUND($P88*efs!$F$20*efs!$F$64/1000/1000000,4)</f>
        <v>0.0273</v>
      </c>
      <c r="S88" s="47">
        <f>ROUND($P88*efs!$F$20*efs!$F$66/1000/1000000,4)</f>
        <v>0.0088</v>
      </c>
      <c r="T88" s="47">
        <f>ROUND($P88*efs!$F$20*(efs!$F$65+efs!$F$67)/1000/1000000,4)</f>
        <v>0.0587</v>
      </c>
      <c r="U88" s="127">
        <f>ROUND(P88*efs!$C$70*efs!$H$58/1000000,2)</f>
        <v>0.24</v>
      </c>
      <c r="V88" s="47">
        <f t="shared" si="16"/>
        <v>0.33</v>
      </c>
      <c r="W88" s="127">
        <f>ROUND(Q88*efs!$E$32+U88,2)</f>
        <v>0.25</v>
      </c>
      <c r="X88" s="86">
        <f>ROUND($P88*efs!$C$70*efs!F$58/1000000+$Q88*efs!C$32,2)</f>
        <v>0.27</v>
      </c>
      <c r="Y88" s="86">
        <f>ROUND($P88*efs!$C$70*efs!G$58/1000000+$Q88*efs!D$32,2)</f>
        <v>0.25</v>
      </c>
      <c r="Z88" s="33">
        <f t="shared" si="4"/>
        <v>0.00000007492806905</v>
      </c>
    </row>
    <row r="89">
      <c r="A89" s="26" t="s">
        <v>200</v>
      </c>
      <c r="B89" s="26" t="s">
        <v>174</v>
      </c>
      <c r="C89" s="26" t="str">
        <f t="shared" ref="C89:G89" si="50">C38</f>
        <v>NM</v>
      </c>
      <c r="D89" s="85">
        <f t="shared" si="50"/>
        <v>174935</v>
      </c>
      <c r="E89" s="85">
        <f t="shared" si="50"/>
        <v>2052</v>
      </c>
      <c r="F89" s="85">
        <f t="shared" si="50"/>
        <v>2560</v>
      </c>
      <c r="G89" s="33" t="b">
        <f t="shared" si="50"/>
        <v>1</v>
      </c>
      <c r="H89" s="33">
        <f>IF(G89=true,1,SUMIFS(og_stats!I$2:I$463,og_stats!A$2:A$463,A89,og_stats!C$2:C$463,"new_lease_wells"))</f>
        <v>1</v>
      </c>
      <c r="I89" s="85">
        <f>ROUND(H89*SUMIF(dec!$A$53:$A$102,A89,dec!$D$53:$D$102),0)</f>
        <v>432794</v>
      </c>
      <c r="J89" s="47">
        <f>ROUND(I89*efs!$F$20*efs!$D$64/1000/1000000,4)</f>
        <v>0</v>
      </c>
      <c r="K89" s="47">
        <f>ROUND($I89*efs!$F$20*efs!$F$64/1000/1000000,4)</f>
        <v>0.0027</v>
      </c>
      <c r="L89" s="47">
        <f>ROUND($I89*efs!$F$20*efs!$F$66/1000/1000000,4)</f>
        <v>0.0009</v>
      </c>
      <c r="M89" s="47">
        <f>ROUND($I89*efs!$F$20*(efs!$F$65+efs!$F$67)/1000/1000000,4)</f>
        <v>0.0058</v>
      </c>
      <c r="N89" s="127">
        <f>ROUND(I89*efs!$C$70*efs!$H$58/1000000,2)</f>
        <v>0.02</v>
      </c>
      <c r="O89" s="86">
        <f t="shared" si="15"/>
        <v>0.03</v>
      </c>
      <c r="P89" s="85">
        <f>ROUND(H89*SUMIF(dec!$A$53:$A$102,A89,dec!$L$53:$L$102),0)</f>
        <v>1822162</v>
      </c>
      <c r="Q89" s="47">
        <f>ROUND(P89*efs!$F$20*efs!$D$64/1000/1000000,4)</f>
        <v>0.0002</v>
      </c>
      <c r="R89" s="47">
        <f>ROUND($P89*efs!$F$20*efs!$F$64/1000/1000000,4)</f>
        <v>0.0113</v>
      </c>
      <c r="S89" s="47">
        <f>ROUND($P89*efs!$F$20*efs!$F$66/1000/1000000,4)</f>
        <v>0.0037</v>
      </c>
      <c r="T89" s="47">
        <f>ROUND($P89*efs!$F$20*(efs!$F$65+efs!$F$67)/1000/1000000,4)</f>
        <v>0.0243</v>
      </c>
      <c r="U89" s="127">
        <f>ROUND(P89*efs!$C$70*efs!$H$58/1000000,2)</f>
        <v>0.1</v>
      </c>
      <c r="V89" s="47">
        <f t="shared" si="16"/>
        <v>0.14</v>
      </c>
      <c r="W89" s="127">
        <f>ROUND(Q89*efs!$E$32+U89,2)</f>
        <v>0.11</v>
      </c>
      <c r="X89" s="86">
        <f>ROUND($P89*efs!$C$70*efs!F$58/1000000+$Q89*efs!C$32,2)</f>
        <v>0.11</v>
      </c>
      <c r="Y89" s="86">
        <f>ROUND($P89*efs!$C$70*efs!G$58/1000000+$Q89*efs!D$32,2)</f>
        <v>0.1</v>
      </c>
      <c r="Z89" s="33">
        <f t="shared" si="4"/>
        <v>0.00000007683180749</v>
      </c>
    </row>
    <row r="90">
      <c r="A90" s="19" t="s">
        <v>567</v>
      </c>
      <c r="B90" s="26" t="s">
        <v>174</v>
      </c>
      <c r="C90" s="26" t="str">
        <f t="shared" ref="C90:G90" si="51">C39</f>
        <v>OR</v>
      </c>
      <c r="D90" s="85">
        <f t="shared" si="51"/>
        <v>172760</v>
      </c>
      <c r="E90" s="85">
        <f t="shared" si="51"/>
        <v>0</v>
      </c>
      <c r="F90" s="85">
        <f t="shared" si="51"/>
        <v>2560</v>
      </c>
      <c r="G90" s="33" t="b">
        <f t="shared" si="51"/>
        <v>1</v>
      </c>
      <c r="H90" s="33">
        <f>IF(G90=true,1,SUMIFS(og_stats!I$2:I$463,og_stats!A$2:A$463,A90,og_stats!C$2:C$463,"new_lease_wells"))</f>
        <v>1</v>
      </c>
      <c r="I90" s="85">
        <f>ROUND(H90*SUMIF(dec!$A$53:$A$102,A90,dec!$D$53:$D$102),0)</f>
        <v>0</v>
      </c>
      <c r="J90" s="47">
        <f>ROUND(I90*efs!$F$20*efs!$D$64/1000/1000000,4)</f>
        <v>0</v>
      </c>
      <c r="K90" s="47">
        <f>ROUND($I90*efs!$F$20*efs!$F$64/1000/1000000,4)</f>
        <v>0</v>
      </c>
      <c r="L90" s="47">
        <f>ROUND($I90*efs!$F$20*efs!$F$66/1000/1000000,4)</f>
        <v>0</v>
      </c>
      <c r="M90" s="47">
        <f>ROUND($I90*efs!$F$20*(efs!$F$65+efs!$F$67)/1000/1000000,4)</f>
        <v>0</v>
      </c>
      <c r="N90" s="127">
        <f>ROUND(I90*efs!$C$70*efs!$H$58/1000000,2)</f>
        <v>0</v>
      </c>
      <c r="O90" s="86">
        <f t="shared" si="15"/>
        <v>0</v>
      </c>
      <c r="P90" s="85">
        <f>ROUND(H90*SUMIF(dec!$A$53:$A$102,A90,dec!$L$53:$L$102),0)</f>
        <v>0</v>
      </c>
      <c r="Q90" s="47">
        <f>ROUND(P90*efs!$F$20*efs!$D$64/1000/1000000,4)</f>
        <v>0</v>
      </c>
      <c r="R90" s="47">
        <f>ROUND($P90*efs!$F$20*efs!$F$64/1000/1000000,4)</f>
        <v>0</v>
      </c>
      <c r="S90" s="47">
        <f>ROUND($P90*efs!$F$20*efs!$F$66/1000/1000000,4)</f>
        <v>0</v>
      </c>
      <c r="T90" s="47">
        <f>ROUND($P90*efs!$F$20*(efs!$F$65+efs!$F$67)/1000/1000000,4)</f>
        <v>0</v>
      </c>
      <c r="U90" s="127">
        <f>ROUND(P90*efs!$C$70*efs!$H$58/1000000,2)</f>
        <v>0</v>
      </c>
      <c r="V90" s="47">
        <f t="shared" si="16"/>
        <v>0</v>
      </c>
      <c r="W90" s="127">
        <f>ROUND(Q90*efs!$E$32+U90,2)</f>
        <v>0</v>
      </c>
      <c r="X90" s="86">
        <f>ROUND($P90*efs!$C$70*efs!F$58/1000000+$Q90*efs!C$32,2)</f>
        <v>0</v>
      </c>
      <c r="Y90" s="86">
        <f>ROUND($P90*efs!$C$70*efs!G$58/1000000+$Q90*efs!D$32,2)</f>
        <v>0</v>
      </c>
      <c r="Z90" s="33">
        <f t="shared" si="4"/>
        <v>0</v>
      </c>
    </row>
    <row r="91">
      <c r="A91" s="26" t="s">
        <v>260</v>
      </c>
      <c r="B91" s="26" t="s">
        <v>174</v>
      </c>
      <c r="C91" s="26" t="str">
        <f t="shared" ref="C91:G91" si="52">C40</f>
        <v>ES</v>
      </c>
      <c r="D91" s="85">
        <f t="shared" si="52"/>
        <v>9174</v>
      </c>
      <c r="E91" s="85">
        <f t="shared" si="52"/>
        <v>0</v>
      </c>
      <c r="F91" s="85">
        <f t="shared" si="52"/>
        <v>2560</v>
      </c>
      <c r="G91" s="33" t="b">
        <f t="shared" si="52"/>
        <v>1</v>
      </c>
      <c r="H91" s="33">
        <f>IF(G91=true,1,SUMIFS(og_stats!I$2:I$463,og_stats!A$2:A$463,A91,og_stats!C$2:C$463,"new_lease_wells"))</f>
        <v>1</v>
      </c>
      <c r="I91" s="85">
        <f>ROUND(H91*SUMIF(dec!$A$53:$A$102,A91,dec!$D$53:$D$102),0)</f>
        <v>1503747</v>
      </c>
      <c r="J91" s="47">
        <f>ROUND(I91*efs!$F$20*efs!$D$64/1000/1000000,4)</f>
        <v>0.0001</v>
      </c>
      <c r="K91" s="47">
        <f>ROUND($I91*efs!$F$20*efs!$F$64/1000/1000000,4)</f>
        <v>0.0093</v>
      </c>
      <c r="L91" s="47">
        <f>ROUND($I91*efs!$F$20*efs!$F$66/1000/1000000,4)</f>
        <v>0.003</v>
      </c>
      <c r="M91" s="47">
        <f>ROUND($I91*efs!$F$20*(efs!$F$65+efs!$F$67)/1000/1000000,4)</f>
        <v>0.02</v>
      </c>
      <c r="N91" s="127">
        <f>ROUND(I91*efs!$C$70*efs!$H$58/1000000,2)</f>
        <v>0.08</v>
      </c>
      <c r="O91" s="86">
        <f t="shared" si="15"/>
        <v>0.11</v>
      </c>
      <c r="P91" s="85">
        <f>ROUND(H91*SUMIF(dec!$A$53:$A$102,A91,dec!$L$53:$L$102),0)</f>
        <v>5542274</v>
      </c>
      <c r="Q91" s="47">
        <f>ROUND(P91*efs!$F$20*efs!$D$64/1000/1000000,4)</f>
        <v>0.0005</v>
      </c>
      <c r="R91" s="47">
        <f>ROUND($P91*efs!$F$20*efs!$F$64/1000/1000000,4)</f>
        <v>0.0344</v>
      </c>
      <c r="S91" s="47">
        <f>ROUND($P91*efs!$F$20*efs!$F$66/1000/1000000,4)</f>
        <v>0.0111</v>
      </c>
      <c r="T91" s="47">
        <f>ROUND($P91*efs!$F$20*(efs!$F$65+efs!$F$67)/1000/1000000,4)</f>
        <v>0.0739</v>
      </c>
      <c r="U91" s="127">
        <f>ROUND(P91*efs!$C$70*efs!$H$58/1000000,2)</f>
        <v>0.3</v>
      </c>
      <c r="V91" s="47">
        <f t="shared" si="16"/>
        <v>0.42</v>
      </c>
      <c r="W91" s="127">
        <f>ROUND(Q91*efs!$E$32+U91,2)</f>
        <v>0.32</v>
      </c>
      <c r="X91" s="86">
        <f>ROUND($P91*efs!$C$70*efs!F$58/1000000+$Q91*efs!C$32,2)</f>
        <v>0.34</v>
      </c>
      <c r="Y91" s="86">
        <f>ROUND($P91*efs!$C$70*efs!G$58/1000000+$Q91*efs!D$32,2)</f>
        <v>0.31</v>
      </c>
      <c r="Z91" s="33">
        <f t="shared" si="4"/>
        <v>0.00000007578116852</v>
      </c>
    </row>
    <row r="92">
      <c r="A92" s="19" t="s">
        <v>568</v>
      </c>
      <c r="B92" s="26" t="s">
        <v>174</v>
      </c>
      <c r="C92" s="26" t="str">
        <f t="shared" ref="C92:G92" si="53">C41</f>
        <v>ES</v>
      </c>
      <c r="D92" s="85">
        <f t="shared" si="53"/>
        <v>0</v>
      </c>
      <c r="E92" s="85">
        <f t="shared" si="53"/>
        <v>0</v>
      </c>
      <c r="F92" s="85">
        <f t="shared" si="53"/>
        <v>0</v>
      </c>
      <c r="G92" s="33" t="b">
        <f t="shared" si="53"/>
        <v>0</v>
      </c>
      <c r="H92" s="33">
        <f>IF(G92=true,1,SUMIFS(og_stats!I$2:I$463,og_stats!A$2:A$463,A92,og_stats!C$2:C$463,"new_lease_wells"))</f>
        <v>0</v>
      </c>
      <c r="I92" s="85">
        <f>ROUND(H92*SUMIF(dec!$A$53:$A$102,A92,dec!$D$53:$D$102),0)</f>
        <v>0</v>
      </c>
      <c r="J92" s="47">
        <f>ROUND(I92*efs!$F$20*efs!$D$64/1000/1000000,4)</f>
        <v>0</v>
      </c>
      <c r="K92" s="47">
        <f>ROUND($I92*efs!$F$20*efs!$F$64/1000/1000000,4)</f>
        <v>0</v>
      </c>
      <c r="L92" s="47">
        <f>ROUND($I92*efs!$F$20*efs!$F$66/1000/1000000,4)</f>
        <v>0</v>
      </c>
      <c r="M92" s="47">
        <f>ROUND($I92*efs!$F$20*(efs!$F$65+efs!$F$67)/1000/1000000,4)</f>
        <v>0</v>
      </c>
      <c r="N92" s="127">
        <f>ROUND(I92*efs!$C$70*efs!$H$58/1000000,2)</f>
        <v>0</v>
      </c>
      <c r="O92" s="86">
        <f t="shared" si="15"/>
        <v>0</v>
      </c>
      <c r="P92" s="85">
        <f>ROUND(H92*SUMIF(dec!$A$53:$A$102,A92,dec!$L$53:$L$102),0)</f>
        <v>0</v>
      </c>
      <c r="Q92" s="47">
        <f>ROUND(P92*efs!$F$20*efs!$D$64/1000/1000000,4)</f>
        <v>0</v>
      </c>
      <c r="R92" s="47">
        <f>ROUND($P92*efs!$F$20*efs!$F$64/1000/1000000,4)</f>
        <v>0</v>
      </c>
      <c r="S92" s="47">
        <f>ROUND($P92*efs!$F$20*efs!$F$66/1000/1000000,4)</f>
        <v>0</v>
      </c>
      <c r="T92" s="47">
        <f>ROUND($P92*efs!$F$20*(efs!$F$65+efs!$F$67)/1000/1000000,4)</f>
        <v>0</v>
      </c>
      <c r="U92" s="127">
        <f>ROUND(P92*efs!$C$70*efs!$H$58/1000000,2)</f>
        <v>0</v>
      </c>
      <c r="V92" s="47">
        <f t="shared" si="16"/>
        <v>0</v>
      </c>
      <c r="W92" s="127">
        <f>ROUND(Q92*efs!$E$32+U92,2)</f>
        <v>0</v>
      </c>
      <c r="X92" s="86">
        <f>ROUND($P92*efs!$C$70*efs!F$58/1000000+$Q92*efs!C$32,2)</f>
        <v>0</v>
      </c>
      <c r="Y92" s="86">
        <f>ROUND($P92*efs!$C$70*efs!G$58/1000000+$Q92*efs!D$32,2)</f>
        <v>0</v>
      </c>
      <c r="Z92" s="33">
        <f t="shared" si="4"/>
        <v>0</v>
      </c>
    </row>
    <row r="93">
      <c r="A93" s="19" t="s">
        <v>569</v>
      </c>
      <c r="B93" s="26" t="s">
        <v>174</v>
      </c>
      <c r="C93" s="26" t="str">
        <f t="shared" ref="C93:G93" si="54">C42</f>
        <v>ES</v>
      </c>
      <c r="D93" s="85">
        <f t="shared" si="54"/>
        <v>0</v>
      </c>
      <c r="E93" s="85">
        <f t="shared" si="54"/>
        <v>0</v>
      </c>
      <c r="F93" s="85">
        <f t="shared" si="54"/>
        <v>0</v>
      </c>
      <c r="G93" s="33" t="b">
        <f t="shared" si="54"/>
        <v>0</v>
      </c>
      <c r="H93" s="33">
        <f>IF(G93=true,1,SUMIFS(og_stats!I$2:I$463,og_stats!A$2:A$463,A93,og_stats!C$2:C$463,"new_lease_wells"))</f>
        <v>0</v>
      </c>
      <c r="I93" s="85">
        <f>ROUND(H93*SUMIF(dec!$A$53:$A$102,A93,dec!$D$53:$D$102),0)</f>
        <v>0</v>
      </c>
      <c r="J93" s="47">
        <f>ROUND(I93*efs!$F$20*efs!$D$64/1000/1000000,4)</f>
        <v>0</v>
      </c>
      <c r="K93" s="47">
        <f>ROUND($I93*efs!$F$20*efs!$F$64/1000/1000000,4)</f>
        <v>0</v>
      </c>
      <c r="L93" s="47">
        <f>ROUND($I93*efs!$F$20*efs!$F$66/1000/1000000,4)</f>
        <v>0</v>
      </c>
      <c r="M93" s="47">
        <f>ROUND($I93*efs!$F$20*(efs!$F$65+efs!$F$67)/1000/1000000,4)</f>
        <v>0</v>
      </c>
      <c r="N93" s="127">
        <f>ROUND(I93*efs!$C$70*efs!$H$58/1000000,2)</f>
        <v>0</v>
      </c>
      <c r="O93" s="86">
        <f t="shared" si="15"/>
        <v>0</v>
      </c>
      <c r="P93" s="85">
        <f>ROUND(H93*SUMIF(dec!$A$53:$A$102,A93,dec!$L$53:$L$102),0)</f>
        <v>0</v>
      </c>
      <c r="Q93" s="47">
        <f>ROUND(P93*efs!$F$20*efs!$D$64/1000/1000000,4)</f>
        <v>0</v>
      </c>
      <c r="R93" s="47">
        <f>ROUND($P93*efs!$F$20*efs!$F$64/1000/1000000,4)</f>
        <v>0</v>
      </c>
      <c r="S93" s="47">
        <f>ROUND($P93*efs!$F$20*efs!$F$66/1000/1000000,4)</f>
        <v>0</v>
      </c>
      <c r="T93" s="47">
        <f>ROUND($P93*efs!$F$20*(efs!$F$65+efs!$F$67)/1000/1000000,4)</f>
        <v>0</v>
      </c>
      <c r="U93" s="127">
        <f>ROUND(P93*efs!$C$70*efs!$H$58/1000000,2)</f>
        <v>0</v>
      </c>
      <c r="V93" s="47">
        <f t="shared" si="16"/>
        <v>0</v>
      </c>
      <c r="W93" s="127">
        <f>ROUND(Q93*efs!$E$32+U93,2)</f>
        <v>0</v>
      </c>
      <c r="X93" s="86">
        <f>ROUND($P93*efs!$C$70*efs!F$58/1000000+$Q93*efs!C$32,2)</f>
        <v>0</v>
      </c>
      <c r="Y93" s="86">
        <f>ROUND($P93*efs!$C$70*efs!G$58/1000000+$Q93*efs!D$32,2)</f>
        <v>0</v>
      </c>
      <c r="Z93" s="33">
        <f t="shared" si="4"/>
        <v>0</v>
      </c>
    </row>
    <row r="94">
      <c r="A94" s="26" t="s">
        <v>396</v>
      </c>
      <c r="B94" s="26" t="s">
        <v>174</v>
      </c>
      <c r="C94" s="26" t="str">
        <f t="shared" ref="C94:G94" si="55">C43</f>
        <v>MT</v>
      </c>
      <c r="D94" s="85">
        <f t="shared" si="55"/>
        <v>150432</v>
      </c>
      <c r="E94" s="85">
        <f t="shared" si="55"/>
        <v>1543</v>
      </c>
      <c r="F94" s="85">
        <f t="shared" si="55"/>
        <v>2560</v>
      </c>
      <c r="G94" s="33" t="b">
        <f t="shared" si="55"/>
        <v>1</v>
      </c>
      <c r="H94" s="33">
        <f>IF(G94=true,1,SUMIFS(og_stats!I$2:I$463,og_stats!A$2:A$463,A94,og_stats!C$2:C$463,"new_lease_wells"))</f>
        <v>1</v>
      </c>
      <c r="I94" s="85">
        <f>ROUND(H94*SUMIF(dec!$A$53:$A$102,A94,dec!$D$53:$D$102),0)</f>
        <v>60106</v>
      </c>
      <c r="J94" s="47">
        <f>ROUND(I94*efs!$F$20*efs!$D$64/1000/1000000,4)</f>
        <v>0</v>
      </c>
      <c r="K94" s="47">
        <f>ROUND($I94*efs!$F$20*efs!$F$64/1000/1000000,4)</f>
        <v>0.0004</v>
      </c>
      <c r="L94" s="47">
        <f>ROUND($I94*efs!$F$20*efs!$F$66/1000/1000000,4)</f>
        <v>0.0001</v>
      </c>
      <c r="M94" s="47">
        <f>ROUND($I94*efs!$F$20*(efs!$F$65+efs!$F$67)/1000/1000000,4)</f>
        <v>0.0008</v>
      </c>
      <c r="N94" s="127">
        <f>ROUND(I94*efs!$C$70*efs!$H$58/1000000,2)</f>
        <v>0</v>
      </c>
      <c r="O94" s="86">
        <f t="shared" si="15"/>
        <v>0</v>
      </c>
      <c r="P94" s="85">
        <f>ROUND(H94*SUMIF(dec!$A$53:$A$102,A94,dec!$L$53:$L$102),0)</f>
        <v>476646</v>
      </c>
      <c r="Q94" s="47">
        <f>ROUND(P94*efs!$F$20*efs!$D$64/1000/1000000,4)</f>
        <v>0</v>
      </c>
      <c r="R94" s="47">
        <f>ROUND($P94*efs!$F$20*efs!$F$64/1000/1000000,4)</f>
        <v>0.003</v>
      </c>
      <c r="S94" s="47">
        <f>ROUND($P94*efs!$F$20*efs!$F$66/1000/1000000,4)</f>
        <v>0.001</v>
      </c>
      <c r="T94" s="47">
        <f>ROUND($P94*efs!$F$20*(efs!$F$65+efs!$F$67)/1000/1000000,4)</f>
        <v>0.0064</v>
      </c>
      <c r="U94" s="127">
        <f>ROUND(P94*efs!$C$70*efs!$H$58/1000000,2)</f>
        <v>0.03</v>
      </c>
      <c r="V94" s="47">
        <f t="shared" si="16"/>
        <v>0.04</v>
      </c>
      <c r="W94" s="127">
        <f>ROUND(Q94*efs!$E$32+U94,2)</f>
        <v>0.03</v>
      </c>
      <c r="X94" s="86">
        <f>ROUND($P94*efs!$C$70*efs!F$58/1000000+$Q94*efs!C$32,2)</f>
        <v>0.03</v>
      </c>
      <c r="Y94" s="86">
        <f>ROUND($P94*efs!$C$70*efs!G$58/1000000+$Q94*efs!D$32,2)</f>
        <v>0.03</v>
      </c>
      <c r="Z94" s="33">
        <f t="shared" si="4"/>
        <v>0.00000008391972239</v>
      </c>
    </row>
    <row r="95">
      <c r="A95" s="19" t="s">
        <v>570</v>
      </c>
      <c r="B95" s="26" t="s">
        <v>174</v>
      </c>
      <c r="C95" s="26" t="str">
        <f t="shared" ref="C95:G95" si="56">C44</f>
        <v>ES</v>
      </c>
      <c r="D95" s="85">
        <f t="shared" si="56"/>
        <v>736</v>
      </c>
      <c r="E95" s="85">
        <f t="shared" si="56"/>
        <v>0</v>
      </c>
      <c r="F95" s="85">
        <f t="shared" si="56"/>
        <v>100</v>
      </c>
      <c r="G95" s="33" t="b">
        <f t="shared" si="56"/>
        <v>1</v>
      </c>
      <c r="H95" s="33">
        <f>IF(G95=true,1,SUMIFS(og_stats!I$2:I$463,og_stats!A$2:A$463,A95,og_stats!C$2:C$463,"new_lease_wells"))</f>
        <v>1</v>
      </c>
      <c r="I95" s="85">
        <f>ROUND(H95*SUMIF(dec!$A$53:$A$102,A95,dec!$D$53:$D$102),0)</f>
        <v>0</v>
      </c>
      <c r="J95" s="47">
        <f>ROUND(I95*efs!$F$20*efs!$D$64/1000/1000000,4)</f>
        <v>0</v>
      </c>
      <c r="K95" s="47">
        <f>ROUND($I95*efs!$F$20*efs!$F$64/1000/1000000,4)</f>
        <v>0</v>
      </c>
      <c r="L95" s="47">
        <f>ROUND($I95*efs!$F$20*efs!$F$66/1000/1000000,4)</f>
        <v>0</v>
      </c>
      <c r="M95" s="47">
        <f>ROUND($I95*efs!$F$20*(efs!$F$65+efs!$F$67)/1000/1000000,4)</f>
        <v>0</v>
      </c>
      <c r="N95" s="127">
        <f>ROUND(I95*efs!$C$70*efs!$H$58/1000000,2)</f>
        <v>0</v>
      </c>
      <c r="O95" s="86">
        <f t="shared" si="15"/>
        <v>0</v>
      </c>
      <c r="P95" s="85">
        <f>ROUND(H95*SUMIF(dec!$A$53:$A$102,A95,dec!$L$53:$L$102),0)</f>
        <v>0</v>
      </c>
      <c r="Q95" s="47">
        <f>ROUND(P95*efs!$F$20*efs!$D$64/1000/1000000,4)</f>
        <v>0</v>
      </c>
      <c r="R95" s="47">
        <f>ROUND($P95*efs!$F$20*efs!$F$64/1000/1000000,4)</f>
        <v>0</v>
      </c>
      <c r="S95" s="47">
        <f>ROUND($P95*efs!$F$20*efs!$F$66/1000/1000000,4)</f>
        <v>0</v>
      </c>
      <c r="T95" s="47">
        <f>ROUND($P95*efs!$F$20*(efs!$F$65+efs!$F$67)/1000/1000000,4)</f>
        <v>0</v>
      </c>
      <c r="U95" s="127">
        <f>ROUND(P95*efs!$C$70*efs!$H$58/1000000,2)</f>
        <v>0</v>
      </c>
      <c r="V95" s="47">
        <f t="shared" si="16"/>
        <v>0</v>
      </c>
      <c r="W95" s="127">
        <f>ROUND(Q95*efs!$E$32+U95,2)</f>
        <v>0</v>
      </c>
      <c r="X95" s="86">
        <f>ROUND($P95*efs!$C$70*efs!F$58/1000000+$Q95*efs!C$32,2)</f>
        <v>0</v>
      </c>
      <c r="Y95" s="86">
        <f>ROUND($P95*efs!$C$70*efs!G$58/1000000+$Q95*efs!D$32,2)</f>
        <v>0</v>
      </c>
      <c r="Z95" s="33">
        <f t="shared" si="4"/>
        <v>0</v>
      </c>
    </row>
    <row r="96">
      <c r="A96" s="26" t="s">
        <v>190</v>
      </c>
      <c r="B96" s="26" t="s">
        <v>174</v>
      </c>
      <c r="C96" s="26" t="str">
        <f t="shared" ref="C96:G96" si="57">C45</f>
        <v>NM</v>
      </c>
      <c r="D96" s="85">
        <f t="shared" si="57"/>
        <v>311601</v>
      </c>
      <c r="E96" s="85">
        <f t="shared" si="57"/>
        <v>1602</v>
      </c>
      <c r="F96" s="85">
        <f t="shared" si="57"/>
        <v>2560</v>
      </c>
      <c r="G96" s="33" t="b">
        <f t="shared" si="57"/>
        <v>1</v>
      </c>
      <c r="H96" s="33">
        <f>IF(G96=true,1,SUMIFS(og_stats!I$2:I$463,og_stats!A$2:A$463,A96,og_stats!C$2:C$463,"new_lease_wells"))</f>
        <v>1</v>
      </c>
      <c r="I96" s="85">
        <f>ROUND(H96*SUMIF(dec!$A$53:$A$102,A96,dec!$D$53:$D$102),0)</f>
        <v>482415</v>
      </c>
      <c r="J96" s="47">
        <f>ROUND(I96*efs!$F$20*efs!$D$64/1000/1000000,4)</f>
        <v>0</v>
      </c>
      <c r="K96" s="47">
        <f>ROUND($I96*efs!$F$20*efs!$F$64/1000/1000000,4)</f>
        <v>0.003</v>
      </c>
      <c r="L96" s="47">
        <f>ROUND($I96*efs!$F$20*efs!$F$66/1000/1000000,4)</f>
        <v>0.001</v>
      </c>
      <c r="M96" s="47">
        <f>ROUND($I96*efs!$F$20*(efs!$F$65+efs!$F$67)/1000/1000000,4)</f>
        <v>0.0064</v>
      </c>
      <c r="N96" s="127">
        <f>ROUND(I96*efs!$C$70*efs!$H$58/1000000,2)</f>
        <v>0.03</v>
      </c>
      <c r="O96" s="86">
        <f t="shared" si="15"/>
        <v>0.04</v>
      </c>
      <c r="P96" s="85">
        <f>ROUND(H96*SUMIF(dec!$A$53:$A$102,A96,dec!$L$53:$L$102),0)</f>
        <v>2139980</v>
      </c>
      <c r="Q96" s="47">
        <f>ROUND(P96*efs!$F$20*efs!$D$64/1000/1000000,4)</f>
        <v>0.0002</v>
      </c>
      <c r="R96" s="47">
        <f>ROUND($P96*efs!$F$20*efs!$F$64/1000/1000000,4)</f>
        <v>0.0133</v>
      </c>
      <c r="S96" s="47">
        <f>ROUND($P96*efs!$F$20*efs!$F$66/1000/1000000,4)</f>
        <v>0.0043</v>
      </c>
      <c r="T96" s="47">
        <f>ROUND($P96*efs!$F$20*(efs!$F$65+efs!$F$67)/1000/1000000,4)</f>
        <v>0.0285</v>
      </c>
      <c r="U96" s="127">
        <f>ROUND(P96*efs!$C$70*efs!$H$58/1000000,2)</f>
        <v>0.12</v>
      </c>
      <c r="V96" s="47">
        <f t="shared" si="16"/>
        <v>0.17</v>
      </c>
      <c r="W96" s="127">
        <f>ROUND(Q96*efs!$E$32+U96,2)</f>
        <v>0.13</v>
      </c>
      <c r="X96" s="86">
        <f>ROUND($P96*efs!$C$70*efs!F$58/1000000+$Q96*efs!C$32,2)</f>
        <v>0.13</v>
      </c>
      <c r="Y96" s="86">
        <f>ROUND($P96*efs!$C$70*efs!G$58/1000000+$Q96*efs!D$32,2)</f>
        <v>0.12</v>
      </c>
      <c r="Z96" s="33">
        <f t="shared" si="4"/>
        <v>0.00000007943999477</v>
      </c>
    </row>
    <row r="97">
      <c r="A97" s="26" t="s">
        <v>196</v>
      </c>
      <c r="B97" s="26" t="s">
        <v>174</v>
      </c>
      <c r="C97" s="26" t="str">
        <f t="shared" ref="C97:G97" si="58">C46</f>
        <v>UT</v>
      </c>
      <c r="D97" s="85">
        <f t="shared" si="58"/>
        <v>2880985</v>
      </c>
      <c r="E97" s="85">
        <f t="shared" si="58"/>
        <v>141832</v>
      </c>
      <c r="F97" s="85">
        <f t="shared" si="58"/>
        <v>141832</v>
      </c>
      <c r="G97" s="33" t="b">
        <f t="shared" si="58"/>
        <v>0</v>
      </c>
      <c r="H97" s="33">
        <f>IF(G97=true,1,SUMIFS(og_stats!I$2:I$463,og_stats!A$2:A$463,A97,og_stats!C$2:C$463,"new_lease_wells"))</f>
        <v>464</v>
      </c>
      <c r="I97" s="85">
        <f>ROUND(H97*SUMIF(dec!$A$53:$A$102,A97,dec!$D$53:$D$102),0)</f>
        <v>50901165</v>
      </c>
      <c r="J97" s="47">
        <f>ROUND(I97*efs!$F$20*efs!$D$64/1000/1000000,4)</f>
        <v>0.0044</v>
      </c>
      <c r="K97" s="47">
        <f>ROUND($I97*efs!$F$20*efs!$F$64/1000/1000000,4)</f>
        <v>0.3158</v>
      </c>
      <c r="L97" s="47">
        <f>ROUND($I97*efs!$F$20*efs!$F$66/1000/1000000,4)</f>
        <v>0.1022</v>
      </c>
      <c r="M97" s="47">
        <f>ROUND($I97*efs!$F$20*(efs!$F$65+efs!$F$67)/1000/1000000,4)</f>
        <v>0.6785</v>
      </c>
      <c r="N97" s="127">
        <f>ROUND(I97*efs!$C$70*efs!$H$58/1000000,2)</f>
        <v>2.74</v>
      </c>
      <c r="O97" s="86">
        <f t="shared" si="15"/>
        <v>3.84</v>
      </c>
      <c r="P97" s="85">
        <f>ROUND(H97*SUMIF(dec!$A$53:$A$102,A97,dec!$L$53:$L$102),0)</f>
        <v>285038580</v>
      </c>
      <c r="Q97" s="47">
        <f>ROUND(P97*efs!$F$20*efs!$D$64/1000/1000000,4)</f>
        <v>0.0247</v>
      </c>
      <c r="R97" s="47">
        <f>ROUND($P97*efs!$F$20*efs!$F$64/1000/1000000,4)</f>
        <v>1.7686</v>
      </c>
      <c r="S97" s="47">
        <f>ROUND($P97*efs!$F$20*efs!$F$66/1000/1000000,4)</f>
        <v>0.5721</v>
      </c>
      <c r="T97" s="47">
        <f>ROUND($P97*efs!$F$20*(efs!$F$65+efs!$F$67)/1000/1000000,4)</f>
        <v>3.7995</v>
      </c>
      <c r="U97" s="127">
        <f>ROUND(P97*efs!$C$70*efs!$H$58/1000000,2)</f>
        <v>15.34</v>
      </c>
      <c r="V97" s="47">
        <f t="shared" si="16"/>
        <v>21.48</v>
      </c>
      <c r="W97" s="127">
        <f>ROUND(Q97*efs!$E$32+U97,2)</f>
        <v>16.23</v>
      </c>
      <c r="X97" s="86">
        <f>ROUND($P97*efs!$C$70*efs!F$58/1000000+$Q97*efs!C$32,2)</f>
        <v>17.43</v>
      </c>
      <c r="Y97" s="86">
        <f>ROUND($P97*efs!$C$70*efs!G$58/1000000+$Q97*efs!D$32,2)</f>
        <v>16.03</v>
      </c>
      <c r="Z97" s="33">
        <f t="shared" si="4"/>
        <v>0.00000007535821993</v>
      </c>
    </row>
    <row r="98">
      <c r="A98" s="19" t="s">
        <v>571</v>
      </c>
      <c r="B98" s="26" t="s">
        <v>174</v>
      </c>
      <c r="C98" s="26" t="str">
        <f t="shared" ref="C98:G98" si="59">C47</f>
        <v>ES</v>
      </c>
      <c r="D98" s="85">
        <f t="shared" si="59"/>
        <v>0</v>
      </c>
      <c r="E98" s="85">
        <f t="shared" si="59"/>
        <v>0</v>
      </c>
      <c r="F98" s="85">
        <f t="shared" si="59"/>
        <v>0</v>
      </c>
      <c r="G98" s="33" t="b">
        <f t="shared" si="59"/>
        <v>0</v>
      </c>
      <c r="H98" s="33">
        <f>IF(G98=true,1,SUMIFS(og_stats!I$2:I$463,og_stats!A$2:A$463,A98,og_stats!C$2:C$463,"new_lease_wells"))</f>
        <v>0</v>
      </c>
      <c r="I98" s="85">
        <f>ROUND(H98*SUMIF(dec!$A$53:$A$102,A98,dec!$D$53:$D$102),0)</f>
        <v>0</v>
      </c>
      <c r="J98" s="47">
        <f>ROUND(I98*efs!$F$20*efs!$D$64/1000/1000000,4)</f>
        <v>0</v>
      </c>
      <c r="K98" s="47">
        <f>ROUND($I98*efs!$F$20*efs!$F$64/1000/1000000,4)</f>
        <v>0</v>
      </c>
      <c r="L98" s="47">
        <f>ROUND($I98*efs!$F$20*efs!$F$66/1000/1000000,4)</f>
        <v>0</v>
      </c>
      <c r="M98" s="47">
        <f>ROUND($I98*efs!$F$20*(efs!$F$65+efs!$F$67)/1000/1000000,4)</f>
        <v>0</v>
      </c>
      <c r="N98" s="127">
        <f>ROUND(I98*efs!$C$70*efs!$H$58/1000000,2)</f>
        <v>0</v>
      </c>
      <c r="O98" s="86">
        <f t="shared" si="15"/>
        <v>0</v>
      </c>
      <c r="P98" s="85">
        <f>ROUND(H98*SUMIF(dec!$A$53:$A$102,A98,dec!$L$53:$L$102),0)</f>
        <v>0</v>
      </c>
      <c r="Q98" s="47">
        <f>ROUND(P98*efs!$F$20*efs!$D$64/1000/1000000,4)</f>
        <v>0</v>
      </c>
      <c r="R98" s="47">
        <f>ROUND($P98*efs!$F$20*efs!$F$64/1000/1000000,4)</f>
        <v>0</v>
      </c>
      <c r="S98" s="47">
        <f>ROUND($P98*efs!$F$20*efs!$F$66/1000/1000000,4)</f>
        <v>0</v>
      </c>
      <c r="T98" s="47">
        <f>ROUND($P98*efs!$F$20*(efs!$F$65+efs!$F$67)/1000/1000000,4)</f>
        <v>0</v>
      </c>
      <c r="U98" s="127">
        <f>ROUND(P98*efs!$C$70*efs!$H$58/1000000,2)</f>
        <v>0</v>
      </c>
      <c r="V98" s="47">
        <f t="shared" si="16"/>
        <v>0</v>
      </c>
      <c r="W98" s="127">
        <f>ROUND(Q98*efs!$E$32+U98,2)</f>
        <v>0</v>
      </c>
      <c r="X98" s="86">
        <f>ROUND($P98*efs!$C$70*efs!F$58/1000000+$Q98*efs!C$32,2)</f>
        <v>0</v>
      </c>
      <c r="Y98" s="86">
        <f>ROUND($P98*efs!$C$70*efs!G$58/1000000+$Q98*efs!D$32,2)</f>
        <v>0</v>
      </c>
      <c r="Z98" s="33">
        <f t="shared" si="4"/>
        <v>0</v>
      </c>
    </row>
    <row r="99">
      <c r="A99" s="26" t="s">
        <v>209</v>
      </c>
      <c r="B99" s="26" t="s">
        <v>174</v>
      </c>
      <c r="C99" s="26" t="str">
        <f t="shared" ref="C99:G99" si="60">C48</f>
        <v>ES</v>
      </c>
      <c r="D99" s="85">
        <f t="shared" si="60"/>
        <v>16929</v>
      </c>
      <c r="E99" s="85">
        <f t="shared" si="60"/>
        <v>0</v>
      </c>
      <c r="F99" s="85">
        <f t="shared" si="60"/>
        <v>2560</v>
      </c>
      <c r="G99" s="33" t="b">
        <f t="shared" si="60"/>
        <v>1</v>
      </c>
      <c r="H99" s="33">
        <f>IF(G99=true,1,SUMIFS(og_stats!I$2:I$463,og_stats!A$2:A$463,A99,og_stats!C$2:C$463,"new_lease_wells"))</f>
        <v>1</v>
      </c>
      <c r="I99" s="85">
        <f>ROUND(H99*SUMIF(dec!$A$53:$A$102,A99,dec!$D$53:$D$102),0)</f>
        <v>79079</v>
      </c>
      <c r="J99" s="47">
        <f>ROUND(I99*efs!$F$20*efs!$D$64/1000/1000000,4)</f>
        <v>0</v>
      </c>
      <c r="K99" s="47">
        <f>ROUND($I99*efs!$F$20*efs!$F$64/1000/1000000,4)</f>
        <v>0.0005</v>
      </c>
      <c r="L99" s="47">
        <f>ROUND($I99*efs!$F$20*efs!$F$66/1000/1000000,4)</f>
        <v>0.0002</v>
      </c>
      <c r="M99" s="47">
        <f>ROUND($I99*efs!$F$20*(efs!$F$65+efs!$F$67)/1000/1000000,4)</f>
        <v>0.0011</v>
      </c>
      <c r="N99" s="127">
        <f>ROUND(I99*efs!$C$70*efs!$H$58/1000000,2)</f>
        <v>0</v>
      </c>
      <c r="O99" s="86">
        <f t="shared" si="15"/>
        <v>0</v>
      </c>
      <c r="P99" s="85">
        <f>ROUND(H99*SUMIF(dec!$A$53:$A$102,A99,dec!$L$53:$L$102),0)</f>
        <v>415553</v>
      </c>
      <c r="Q99" s="47">
        <f>ROUND(P99*efs!$F$20*efs!$D$64/1000/1000000,4)</f>
        <v>0</v>
      </c>
      <c r="R99" s="47">
        <f>ROUND($P99*efs!$F$20*efs!$F$64/1000/1000000,4)</f>
        <v>0.0026</v>
      </c>
      <c r="S99" s="47">
        <f>ROUND($P99*efs!$F$20*efs!$F$66/1000/1000000,4)</f>
        <v>0.0008</v>
      </c>
      <c r="T99" s="47">
        <f>ROUND($P99*efs!$F$20*(efs!$F$65+efs!$F$67)/1000/1000000,4)</f>
        <v>0.0055</v>
      </c>
      <c r="U99" s="127">
        <f>ROUND(P99*efs!$C$70*efs!$H$58/1000000,2)</f>
        <v>0.02</v>
      </c>
      <c r="V99" s="47">
        <f t="shared" si="16"/>
        <v>0.03</v>
      </c>
      <c r="W99" s="127">
        <f>ROUND(Q99*efs!$E$32+U99,2)</f>
        <v>0.02</v>
      </c>
      <c r="X99" s="86">
        <f>ROUND($P99*efs!$C$70*efs!F$58/1000000+$Q99*efs!C$32,2)</f>
        <v>0.02</v>
      </c>
      <c r="Y99" s="86">
        <f>ROUND($P99*efs!$C$70*efs!G$58/1000000+$Q99*efs!D$32,2)</f>
        <v>0.02</v>
      </c>
      <c r="Z99" s="33">
        <f t="shared" si="4"/>
        <v>0.00000007219295734</v>
      </c>
    </row>
    <row r="100">
      <c r="A100" s="19" t="s">
        <v>239</v>
      </c>
      <c r="B100" s="26" t="s">
        <v>174</v>
      </c>
      <c r="C100" s="26" t="str">
        <f t="shared" ref="C100:G100" si="61">C49</f>
        <v>OR</v>
      </c>
      <c r="D100" s="85">
        <f t="shared" si="61"/>
        <v>0</v>
      </c>
      <c r="E100" s="85">
        <f t="shared" si="61"/>
        <v>0</v>
      </c>
      <c r="F100" s="85">
        <f t="shared" si="61"/>
        <v>0</v>
      </c>
      <c r="G100" s="33" t="b">
        <f t="shared" si="61"/>
        <v>0</v>
      </c>
      <c r="H100" s="33">
        <f>IF(G100=true,1,SUMIFS(og_stats!I$2:I$463,og_stats!A$2:A$463,A100,og_stats!C$2:C$463,"new_lease_wells"))</f>
        <v>0</v>
      </c>
      <c r="I100" s="85">
        <f>ROUND(H100*SUMIF(dec!$A$53:$A$102,A100,dec!$D$53:$D$102),0)</f>
        <v>0</v>
      </c>
      <c r="J100" s="47">
        <f>ROUND(I100*efs!$F$20*efs!$D$64/1000/1000000,4)</f>
        <v>0</v>
      </c>
      <c r="K100" s="47">
        <f>ROUND($I100*efs!$F$20*efs!$F$64/1000/1000000,4)</f>
        <v>0</v>
      </c>
      <c r="L100" s="47">
        <f>ROUND($I100*efs!$F$20*efs!$F$66/1000/1000000,4)</f>
        <v>0</v>
      </c>
      <c r="M100" s="47">
        <f>ROUND($I100*efs!$F$20*(efs!$F$65+efs!$F$67)/1000/1000000,4)</f>
        <v>0</v>
      </c>
      <c r="N100" s="127">
        <f>ROUND(I100*efs!$C$70*efs!$H$58/1000000,2)</f>
        <v>0</v>
      </c>
      <c r="O100" s="86">
        <f t="shared" si="15"/>
        <v>0</v>
      </c>
      <c r="P100" s="85">
        <f>ROUND(H100*SUMIF(dec!$A$53:$A$102,A100,dec!$L$53:$L$102),0)</f>
        <v>0</v>
      </c>
      <c r="Q100" s="47">
        <f>ROUND(P100*efs!$F$20*efs!$D$64/1000/1000000,4)</f>
        <v>0</v>
      </c>
      <c r="R100" s="47">
        <f>ROUND($P100*efs!$F$20*efs!$F$64/1000/1000000,4)</f>
        <v>0</v>
      </c>
      <c r="S100" s="47">
        <f>ROUND($P100*efs!$F$20*efs!$F$66/1000/1000000,4)</f>
        <v>0</v>
      </c>
      <c r="T100" s="47">
        <f>ROUND($P100*efs!$F$20*(efs!$F$65+efs!$F$67)/1000/1000000,4)</f>
        <v>0</v>
      </c>
      <c r="U100" s="127">
        <f>ROUND(P100*efs!$C$70*efs!$H$58/1000000,2)</f>
        <v>0</v>
      </c>
      <c r="V100" s="47">
        <f t="shared" si="16"/>
        <v>0</v>
      </c>
      <c r="W100" s="127">
        <f>ROUND(Q100*efs!$E$32+U100,2)</f>
        <v>0</v>
      </c>
      <c r="X100" s="86">
        <f>ROUND($P100*efs!$C$70*efs!F$58/1000000+$Q100*efs!C$32,2)</f>
        <v>0</v>
      </c>
      <c r="Y100" s="86">
        <f>ROUND($P100*efs!$C$70*efs!G$58/1000000+$Q100*efs!D$32,2)</f>
        <v>0</v>
      </c>
      <c r="Z100" s="33">
        <f t="shared" si="4"/>
        <v>0</v>
      </c>
    </row>
    <row r="101">
      <c r="A101" s="26" t="s">
        <v>220</v>
      </c>
      <c r="B101" s="26" t="s">
        <v>174</v>
      </c>
      <c r="C101" s="26" t="str">
        <f t="shared" ref="C101:G101" si="62">C50</f>
        <v>ES</v>
      </c>
      <c r="D101" s="85">
        <f t="shared" si="62"/>
        <v>69259</v>
      </c>
      <c r="E101" s="85">
        <f t="shared" si="62"/>
        <v>42</v>
      </c>
      <c r="F101" s="85">
        <f t="shared" si="62"/>
        <v>2560</v>
      </c>
      <c r="G101" s="33" t="b">
        <f t="shared" si="62"/>
        <v>1</v>
      </c>
      <c r="H101" s="33">
        <f>IF(G101=true,1,SUMIFS(og_stats!I$2:I$463,og_stats!A$2:A$463,A101,og_stats!C$2:C$463,"new_lease_wells"))</f>
        <v>1</v>
      </c>
      <c r="I101" s="85">
        <f>ROUND(H101*SUMIF(dec!$A$53:$A$102,A101,dec!$D$53:$D$102),0)</f>
        <v>1535309</v>
      </c>
      <c r="J101" s="47">
        <f>ROUND(I101*efs!$F$20*efs!$D$64/1000/1000000,4)</f>
        <v>0.0001</v>
      </c>
      <c r="K101" s="47">
        <f>ROUND($I101*efs!$F$20*efs!$F$64/1000/1000000,4)</f>
        <v>0.0095</v>
      </c>
      <c r="L101" s="47">
        <f>ROUND($I101*efs!$F$20*efs!$F$66/1000/1000000,4)</f>
        <v>0.0031</v>
      </c>
      <c r="M101" s="47">
        <f>ROUND($I101*efs!$F$20*(efs!$F$65+efs!$F$67)/1000/1000000,4)</f>
        <v>0.0205</v>
      </c>
      <c r="N101" s="127">
        <f>ROUND(I101*efs!$C$70*efs!$H$58/1000000,2)</f>
        <v>0.08</v>
      </c>
      <c r="O101" s="86">
        <f t="shared" si="15"/>
        <v>0.11</v>
      </c>
      <c r="P101" s="85">
        <f>ROUND(H101*SUMIF(dec!$A$53:$A$102,A101,dec!$L$53:$L$102),0)</f>
        <v>5213301</v>
      </c>
      <c r="Q101" s="47">
        <f>ROUND(P101*efs!$F$20*efs!$D$64/1000/1000000,4)</f>
        <v>0.0005</v>
      </c>
      <c r="R101" s="47">
        <f>ROUND($P101*efs!$F$20*efs!$F$64/1000/1000000,4)</f>
        <v>0.0323</v>
      </c>
      <c r="S101" s="47">
        <f>ROUND($P101*efs!$F$20*efs!$F$66/1000/1000000,4)</f>
        <v>0.0105</v>
      </c>
      <c r="T101" s="47">
        <f>ROUND($P101*efs!$F$20*(efs!$F$65+efs!$F$67)/1000/1000000,4)</f>
        <v>0.0695</v>
      </c>
      <c r="U101" s="127">
        <f>ROUND(P101*efs!$C$70*efs!$H$58/1000000,2)</f>
        <v>0.28</v>
      </c>
      <c r="V101" s="47">
        <f t="shared" si="16"/>
        <v>0.39</v>
      </c>
      <c r="W101" s="127">
        <f>ROUND(Q101*efs!$E$32+U101,2)</f>
        <v>0.3</v>
      </c>
      <c r="X101" s="86">
        <f>ROUND($P101*efs!$C$70*efs!F$58/1000000+$Q101*efs!C$32,2)</f>
        <v>0.32</v>
      </c>
      <c r="Y101" s="86">
        <f>ROUND($P101*efs!$C$70*efs!G$58/1000000+$Q101*efs!D$32,2)</f>
        <v>0.29</v>
      </c>
      <c r="Z101" s="33">
        <f t="shared" si="4"/>
        <v>0.00000007480864811</v>
      </c>
    </row>
    <row r="102">
      <c r="A102" s="19" t="s">
        <v>572</v>
      </c>
      <c r="B102" s="26" t="s">
        <v>174</v>
      </c>
      <c r="C102" s="26" t="str">
        <f t="shared" ref="C102:G102" si="63">C51</f>
        <v>ES</v>
      </c>
      <c r="D102" s="85">
        <f t="shared" si="63"/>
        <v>0</v>
      </c>
      <c r="E102" s="85">
        <f t="shared" si="63"/>
        <v>0</v>
      </c>
      <c r="F102" s="85">
        <f t="shared" si="63"/>
        <v>0</v>
      </c>
      <c r="G102" s="33" t="b">
        <f t="shared" si="63"/>
        <v>0</v>
      </c>
      <c r="H102" s="33">
        <f>IF(G102=true,1,SUMIFS(og_stats!I$2:I$463,og_stats!A$2:A$463,A102,og_stats!C$2:C$463,"new_lease_wells"))</f>
        <v>0</v>
      </c>
      <c r="I102" s="85">
        <f>ROUND(H102*SUMIF(dec!$A$53:$A$102,A102,dec!$D$53:$D$102),0)</f>
        <v>0</v>
      </c>
      <c r="J102" s="47">
        <f>ROUND(I102*efs!$F$20*efs!$D$64/1000/1000000,4)</f>
        <v>0</v>
      </c>
      <c r="K102" s="47">
        <f>ROUND($I102*efs!$F$20*efs!$F$64/1000/1000000,4)</f>
        <v>0</v>
      </c>
      <c r="L102" s="47">
        <f>ROUND($I102*efs!$F$20*efs!$F$66/1000/1000000,4)</f>
        <v>0</v>
      </c>
      <c r="M102" s="47">
        <f>ROUND($I102*efs!$F$20*(efs!$F$65+efs!$F$67)/1000/1000000,4)</f>
        <v>0</v>
      </c>
      <c r="N102" s="127">
        <f>ROUND(I102*efs!$C$70*efs!$H$58/1000000,2)</f>
        <v>0</v>
      </c>
      <c r="O102" s="86">
        <f t="shared" si="15"/>
        <v>0</v>
      </c>
      <c r="P102" s="85">
        <f>ROUND(H102*SUMIF(dec!$A$53:$A$102,A102,dec!$L$53:$L$102),0)</f>
        <v>0</v>
      </c>
      <c r="Q102" s="47">
        <f>ROUND(P102*efs!$F$20*efs!$D$64/1000/1000000,4)</f>
        <v>0</v>
      </c>
      <c r="R102" s="47">
        <f>ROUND($P102*efs!$F$20*efs!$F$64/1000/1000000,4)</f>
        <v>0</v>
      </c>
      <c r="S102" s="47">
        <f>ROUND($P102*efs!$F$20*efs!$F$66/1000/1000000,4)</f>
        <v>0</v>
      </c>
      <c r="T102" s="47">
        <f>ROUND($P102*efs!$F$20*(efs!$F$65+efs!$F$67)/1000/1000000,4)</f>
        <v>0</v>
      </c>
      <c r="U102" s="127">
        <f>ROUND(P102*efs!$C$70*efs!$H$58/1000000,2)</f>
        <v>0</v>
      </c>
      <c r="V102" s="47">
        <f t="shared" si="16"/>
        <v>0</v>
      </c>
      <c r="W102" s="127">
        <f>ROUND(Q102*efs!$E$32+U102,2)</f>
        <v>0</v>
      </c>
      <c r="X102" s="86">
        <f>ROUND($P102*efs!$C$70*efs!F$58/1000000+$Q102*efs!C$32,2)</f>
        <v>0</v>
      </c>
      <c r="Y102" s="86">
        <f>ROUND($P102*efs!$C$70*efs!G$58/1000000+$Q102*efs!D$32,2)</f>
        <v>0</v>
      </c>
      <c r="Z102" s="33">
        <f t="shared" si="4"/>
        <v>0</v>
      </c>
    </row>
    <row r="103">
      <c r="A103" s="26" t="s">
        <v>187</v>
      </c>
      <c r="B103" s="26" t="s">
        <v>174</v>
      </c>
      <c r="C103" s="26" t="str">
        <f t="shared" ref="C103:G103" si="64">C52</f>
        <v>WY</v>
      </c>
      <c r="D103" s="85">
        <f t="shared" si="64"/>
        <v>8896853</v>
      </c>
      <c r="E103" s="85">
        <f t="shared" si="64"/>
        <v>562985</v>
      </c>
      <c r="F103" s="85">
        <f t="shared" si="64"/>
        <v>562985</v>
      </c>
      <c r="G103" s="33" t="b">
        <f t="shared" si="64"/>
        <v>0</v>
      </c>
      <c r="H103" s="33">
        <f>IF(G103=true,1,SUMIFS(og_stats!I$2:I$463,og_stats!A$2:A$463,A103,og_stats!C$2:C$463,"new_lease_wells"))</f>
        <v>2011</v>
      </c>
      <c r="I103" s="85">
        <f>ROUND(H103*SUMIF(dec!$A$53:$A$102,A103,dec!$D$53:$D$102),0)</f>
        <v>651591303</v>
      </c>
      <c r="J103" s="47">
        <f>ROUND(I103*efs!$F$20*efs!$D$64/1000/1000000,4)</f>
        <v>0.0564</v>
      </c>
      <c r="K103" s="47">
        <f>ROUND($I103*efs!$F$20*efs!$F$64/1000/1000000,4)</f>
        <v>4.043</v>
      </c>
      <c r="L103" s="47">
        <f>ROUND($I103*efs!$F$20*efs!$F$66/1000/1000000,4)</f>
        <v>1.3077</v>
      </c>
      <c r="M103" s="47">
        <f>ROUND($I103*efs!$F$20*(efs!$F$65+efs!$F$67)/1000/1000000,4)</f>
        <v>8.6855</v>
      </c>
      <c r="N103" s="127">
        <f>ROUND(I103*efs!$C$70*efs!$H$58/1000000,2)</f>
        <v>35.08</v>
      </c>
      <c r="O103" s="86">
        <f t="shared" si="15"/>
        <v>49.12</v>
      </c>
      <c r="P103" s="85">
        <f>ROUND(H103*SUMIF(dec!$A$53:$A$102,A103,dec!$L$53:$L$102),0)</f>
        <v>3075525052</v>
      </c>
      <c r="Q103" s="47">
        <f>ROUND(P103*efs!$F$20*efs!$D$64/1000/1000000,4)</f>
        <v>0.2663</v>
      </c>
      <c r="R103" s="47">
        <f>ROUND($P103*efs!$F$20*efs!$F$64/1000/1000000,4)</f>
        <v>19.0831</v>
      </c>
      <c r="S103" s="47">
        <f>ROUND($P103*efs!$F$20*efs!$F$66/1000/1000000,4)</f>
        <v>6.1724</v>
      </c>
      <c r="T103" s="47">
        <f>ROUND($P103*efs!$F$20*(efs!$F$65+efs!$F$67)/1000/1000000,4)</f>
        <v>40.996</v>
      </c>
      <c r="U103" s="127">
        <f>ROUND(P103*efs!$C$70*efs!$H$58/1000000,2)</f>
        <v>165.56</v>
      </c>
      <c r="V103" s="47">
        <f t="shared" si="16"/>
        <v>231.81</v>
      </c>
      <c r="W103" s="127">
        <f>ROUND(Q103*efs!$E$32+U103,2)</f>
        <v>175.15</v>
      </c>
      <c r="X103" s="86">
        <f>ROUND($P103*efs!$C$70*efs!F$58/1000000+$Q103*efs!C$32,2)</f>
        <v>188.07</v>
      </c>
      <c r="Y103" s="86">
        <f>ROUND($P103*efs!$C$70*efs!G$58/1000000+$Q103*efs!D$32,2)</f>
        <v>172.98</v>
      </c>
      <c r="Z103" s="33">
        <f t="shared" si="4"/>
        <v>0.0000000753724961</v>
      </c>
    </row>
    <row r="104">
      <c r="D104" s="85"/>
      <c r="E104" s="85"/>
      <c r="F104" s="85"/>
      <c r="J104" s="47"/>
      <c r="K104" s="47"/>
      <c r="L104" s="47"/>
      <c r="M104" s="47"/>
      <c r="O104" s="86"/>
      <c r="R104" s="47"/>
      <c r="S104" s="47"/>
      <c r="T104" s="47"/>
      <c r="V104" s="86"/>
    </row>
    <row r="105">
      <c r="D105" s="85"/>
      <c r="E105" s="85"/>
      <c r="F105" s="85"/>
      <c r="I105" s="111"/>
      <c r="J105" s="47"/>
      <c r="K105" s="47"/>
      <c r="L105" s="47"/>
      <c r="M105" s="47"/>
      <c r="N105" s="111"/>
      <c r="O105" s="86"/>
    </row>
    <row r="106">
      <c r="D106" s="85"/>
      <c r="E106" s="85"/>
      <c r="F106" s="85"/>
      <c r="I106" s="111"/>
      <c r="O106" s="86"/>
      <c r="T106" s="47"/>
    </row>
    <row r="107">
      <c r="D107" s="85"/>
      <c r="E107" s="85"/>
      <c r="F107" s="85"/>
      <c r="I107" s="111"/>
      <c r="O107" s="86"/>
      <c r="T107" s="47"/>
    </row>
    <row r="108">
      <c r="D108" s="85"/>
      <c r="E108" s="85"/>
      <c r="F108" s="85"/>
      <c r="I108" s="111"/>
      <c r="O108" s="86"/>
      <c r="T108" s="47"/>
    </row>
    <row r="109">
      <c r="D109" s="85"/>
      <c r="E109" s="85"/>
      <c r="F109" s="85"/>
      <c r="I109" s="111"/>
      <c r="J109" s="47"/>
      <c r="K109" s="47"/>
      <c r="L109" s="47"/>
      <c r="M109" s="47"/>
      <c r="N109" s="111"/>
      <c r="O109" s="86"/>
      <c r="P109" s="111"/>
      <c r="R109" s="47"/>
      <c r="S109" s="47"/>
      <c r="T109" s="47"/>
    </row>
    <row r="110">
      <c r="D110" s="85"/>
      <c r="E110" s="85"/>
      <c r="F110" s="85"/>
      <c r="I110" s="111"/>
      <c r="J110" s="47"/>
      <c r="K110" s="47"/>
      <c r="L110" s="47"/>
      <c r="M110" s="47"/>
      <c r="N110" s="111"/>
      <c r="O110" s="86"/>
      <c r="P110" s="111"/>
      <c r="R110" s="47"/>
      <c r="S110" s="47"/>
      <c r="T110" s="47"/>
    </row>
    <row r="111">
      <c r="D111" s="85"/>
      <c r="E111" s="85"/>
      <c r="F111" s="85"/>
      <c r="I111" s="111"/>
      <c r="J111" s="47"/>
      <c r="K111" s="47"/>
      <c r="L111" s="47"/>
      <c r="M111" s="47"/>
      <c r="N111" s="111"/>
      <c r="O111" s="86"/>
      <c r="P111" s="111"/>
      <c r="R111" s="47"/>
      <c r="S111" s="47"/>
      <c r="T111" s="47"/>
    </row>
    <row r="112">
      <c r="D112" s="85"/>
      <c r="E112" s="85"/>
      <c r="F112" s="85"/>
      <c r="I112" s="111"/>
      <c r="J112" s="47"/>
      <c r="K112" s="47"/>
      <c r="L112" s="47"/>
      <c r="M112" s="47"/>
      <c r="N112" s="111"/>
      <c r="O112" s="86"/>
      <c r="P112" s="111"/>
      <c r="R112" s="47"/>
      <c r="S112" s="47"/>
      <c r="T112" s="47"/>
    </row>
    <row r="113">
      <c r="D113" s="85"/>
      <c r="E113" s="85"/>
      <c r="F113" s="85"/>
      <c r="I113" s="111"/>
      <c r="J113" s="47"/>
      <c r="K113" s="47"/>
      <c r="L113" s="47"/>
      <c r="M113" s="47"/>
      <c r="N113" s="111"/>
      <c r="O113" s="86"/>
      <c r="P113" s="111"/>
      <c r="R113" s="47"/>
      <c r="S113" s="47"/>
      <c r="T113" s="47"/>
    </row>
    <row r="114">
      <c r="D114" s="85"/>
      <c r="E114" s="85"/>
      <c r="F114" s="85"/>
      <c r="I114" s="111"/>
      <c r="J114" s="47"/>
      <c r="K114" s="47"/>
      <c r="L114" s="47"/>
      <c r="M114" s="47"/>
      <c r="N114" s="111"/>
      <c r="O114" s="86"/>
      <c r="P114" s="111"/>
      <c r="R114" s="47"/>
      <c r="S114" s="47"/>
      <c r="T114" s="47"/>
    </row>
    <row r="115">
      <c r="D115" s="85"/>
      <c r="E115" s="85"/>
      <c r="F115" s="85"/>
      <c r="I115" s="111"/>
      <c r="J115" s="47"/>
      <c r="K115" s="47"/>
      <c r="L115" s="47"/>
      <c r="M115" s="47"/>
      <c r="N115" s="111"/>
      <c r="O115" s="86"/>
      <c r="P115" s="111"/>
      <c r="R115" s="47"/>
      <c r="S115" s="47"/>
      <c r="T115" s="47"/>
    </row>
    <row r="116">
      <c r="D116" s="85"/>
      <c r="E116" s="85"/>
      <c r="F116" s="85"/>
      <c r="I116" s="111"/>
      <c r="J116" s="47"/>
      <c r="K116" s="47"/>
      <c r="L116" s="47"/>
      <c r="M116" s="47"/>
      <c r="N116" s="111"/>
      <c r="O116" s="86"/>
      <c r="P116" s="111"/>
      <c r="R116" s="47"/>
      <c r="S116" s="47"/>
      <c r="T116" s="47"/>
    </row>
    <row r="117">
      <c r="D117" s="85"/>
      <c r="E117" s="85"/>
      <c r="F117" s="85"/>
      <c r="I117" s="111"/>
      <c r="J117" s="47"/>
      <c r="K117" s="47"/>
      <c r="L117" s="47"/>
      <c r="M117" s="47"/>
      <c r="N117" s="111"/>
      <c r="O117" s="86"/>
      <c r="P117" s="111"/>
      <c r="R117" s="47"/>
      <c r="S117" s="47"/>
      <c r="T117" s="47"/>
    </row>
    <row r="118">
      <c r="D118" s="85"/>
      <c r="E118" s="85"/>
      <c r="F118" s="85"/>
      <c r="I118" s="111"/>
      <c r="J118" s="47"/>
      <c r="K118" s="47"/>
      <c r="L118" s="47"/>
      <c r="M118" s="47"/>
      <c r="N118" s="111"/>
      <c r="O118" s="86"/>
      <c r="P118" s="111"/>
      <c r="R118" s="47"/>
      <c r="S118" s="47"/>
      <c r="T118" s="47"/>
    </row>
    <row r="119">
      <c r="D119" s="85"/>
      <c r="E119" s="85"/>
      <c r="F119" s="85"/>
      <c r="I119" s="111"/>
      <c r="J119" s="47"/>
      <c r="K119" s="47"/>
      <c r="L119" s="47"/>
      <c r="M119" s="47"/>
      <c r="N119" s="111"/>
      <c r="O119" s="86"/>
      <c r="P119" s="111"/>
      <c r="R119" s="47"/>
      <c r="S119" s="47"/>
      <c r="T119" s="47"/>
    </row>
    <row r="120">
      <c r="D120" s="85"/>
      <c r="E120" s="85"/>
      <c r="F120" s="85"/>
      <c r="I120" s="111"/>
      <c r="J120" s="47"/>
      <c r="K120" s="47"/>
      <c r="L120" s="47"/>
      <c r="M120" s="47"/>
      <c r="N120" s="111"/>
      <c r="O120" s="86"/>
      <c r="P120" s="111"/>
      <c r="R120" s="47"/>
      <c r="S120" s="47"/>
      <c r="T120" s="47"/>
    </row>
    <row r="121">
      <c r="D121" s="85"/>
      <c r="E121" s="85"/>
      <c r="F121" s="85"/>
      <c r="I121" s="111"/>
      <c r="J121" s="47"/>
      <c r="K121" s="47"/>
      <c r="L121" s="47"/>
      <c r="M121" s="47"/>
      <c r="N121" s="111"/>
      <c r="O121" s="86"/>
      <c r="P121" s="111"/>
      <c r="R121" s="47"/>
      <c r="S121" s="47"/>
      <c r="T121" s="47"/>
    </row>
    <row r="122">
      <c r="D122" s="85"/>
      <c r="E122" s="85"/>
      <c r="F122" s="85"/>
      <c r="I122" s="111"/>
      <c r="J122" s="47"/>
      <c r="K122" s="47"/>
      <c r="L122" s="47"/>
      <c r="M122" s="47"/>
      <c r="N122" s="111"/>
      <c r="O122" s="86"/>
      <c r="P122" s="111"/>
      <c r="R122" s="47"/>
      <c r="S122" s="47"/>
      <c r="T122" s="47"/>
    </row>
    <row r="123">
      <c r="D123" s="85"/>
      <c r="E123" s="85"/>
      <c r="F123" s="85"/>
      <c r="I123" s="111"/>
      <c r="J123" s="47"/>
      <c r="K123" s="47"/>
      <c r="L123" s="47"/>
      <c r="M123" s="47"/>
      <c r="N123" s="111"/>
      <c r="O123" s="86"/>
      <c r="P123" s="111"/>
      <c r="R123" s="47"/>
      <c r="S123" s="47"/>
      <c r="T123" s="47"/>
    </row>
    <row r="124">
      <c r="D124" s="85"/>
      <c r="E124" s="85"/>
      <c r="F124" s="85"/>
      <c r="I124" s="111"/>
      <c r="J124" s="47"/>
      <c r="K124" s="47"/>
      <c r="L124" s="47"/>
      <c r="M124" s="47"/>
      <c r="N124" s="111"/>
      <c r="O124" s="86"/>
      <c r="P124" s="111"/>
      <c r="R124" s="47"/>
      <c r="S124" s="47"/>
      <c r="T124" s="47"/>
    </row>
    <row r="125">
      <c r="D125" s="85"/>
      <c r="E125" s="85"/>
      <c r="F125" s="85"/>
      <c r="I125" s="111"/>
      <c r="J125" s="47"/>
      <c r="K125" s="47"/>
      <c r="L125" s="47"/>
      <c r="M125" s="47"/>
      <c r="N125" s="111"/>
      <c r="O125" s="86"/>
      <c r="P125" s="111"/>
      <c r="R125" s="47"/>
      <c r="S125" s="47"/>
      <c r="T125" s="47"/>
    </row>
    <row r="126">
      <c r="D126" s="85"/>
      <c r="E126" s="85"/>
      <c r="F126" s="85"/>
      <c r="I126" s="111"/>
      <c r="J126" s="47"/>
      <c r="K126" s="47"/>
      <c r="L126" s="47"/>
      <c r="M126" s="47"/>
      <c r="N126" s="111"/>
      <c r="O126" s="86"/>
      <c r="P126" s="111"/>
      <c r="R126" s="47"/>
      <c r="S126" s="47"/>
      <c r="T126" s="47"/>
    </row>
    <row r="127">
      <c r="D127" s="85"/>
      <c r="E127" s="85"/>
      <c r="F127" s="85"/>
      <c r="I127" s="111"/>
      <c r="J127" s="47"/>
      <c r="K127" s="47"/>
      <c r="L127" s="47"/>
      <c r="M127" s="47"/>
      <c r="N127" s="111"/>
      <c r="O127" s="86"/>
      <c r="P127" s="111"/>
      <c r="R127" s="47"/>
      <c r="S127" s="47"/>
      <c r="T127" s="47"/>
    </row>
    <row r="128">
      <c r="D128" s="85"/>
      <c r="E128" s="85"/>
      <c r="F128" s="85"/>
      <c r="I128" s="111"/>
      <c r="J128" s="47"/>
      <c r="K128" s="47"/>
      <c r="L128" s="47"/>
      <c r="M128" s="47"/>
      <c r="N128" s="111"/>
      <c r="O128" s="86"/>
      <c r="P128" s="111"/>
      <c r="R128" s="47"/>
      <c r="S128" s="47"/>
      <c r="T128" s="47"/>
    </row>
    <row r="129">
      <c r="D129" s="85"/>
      <c r="E129" s="85"/>
      <c r="F129" s="85"/>
      <c r="I129" s="111"/>
      <c r="J129" s="47"/>
      <c r="K129" s="47"/>
      <c r="L129" s="47"/>
      <c r="M129" s="47"/>
      <c r="N129" s="111"/>
      <c r="O129" s="86"/>
      <c r="P129" s="111"/>
      <c r="R129" s="47"/>
      <c r="S129" s="47"/>
      <c r="T129" s="47"/>
    </row>
    <row r="130">
      <c r="D130" s="85"/>
      <c r="E130" s="85"/>
      <c r="F130" s="85"/>
      <c r="I130" s="111"/>
      <c r="J130" s="47"/>
      <c r="K130" s="47"/>
      <c r="L130" s="47"/>
      <c r="M130" s="47"/>
      <c r="N130" s="111"/>
      <c r="O130" s="86"/>
      <c r="P130" s="111"/>
      <c r="R130" s="47"/>
      <c r="S130" s="47"/>
      <c r="T130" s="47"/>
    </row>
    <row r="131">
      <c r="D131" s="85"/>
      <c r="E131" s="85"/>
      <c r="F131" s="85"/>
      <c r="I131" s="111"/>
      <c r="J131" s="47"/>
      <c r="K131" s="47"/>
      <c r="L131" s="47"/>
      <c r="M131" s="47"/>
      <c r="N131" s="111"/>
      <c r="O131" s="86"/>
      <c r="P131" s="111"/>
      <c r="R131" s="47"/>
      <c r="S131" s="47"/>
      <c r="T131" s="47"/>
    </row>
    <row r="132">
      <c r="D132" s="85"/>
      <c r="E132" s="85"/>
      <c r="F132" s="85"/>
      <c r="I132" s="111"/>
      <c r="J132" s="47"/>
      <c r="K132" s="47"/>
      <c r="L132" s="47"/>
      <c r="M132" s="47"/>
      <c r="N132" s="111"/>
      <c r="O132" s="86"/>
      <c r="P132" s="111"/>
      <c r="R132" s="47"/>
      <c r="S132" s="47"/>
      <c r="T132" s="47"/>
    </row>
    <row r="133">
      <c r="D133" s="85"/>
      <c r="E133" s="85"/>
      <c r="F133" s="85"/>
      <c r="I133" s="111"/>
      <c r="J133" s="47"/>
      <c r="K133" s="47"/>
      <c r="L133" s="47"/>
      <c r="M133" s="47"/>
      <c r="N133" s="111"/>
      <c r="O133" s="86"/>
      <c r="P133" s="111"/>
      <c r="R133" s="47"/>
      <c r="S133" s="47"/>
      <c r="T133" s="47"/>
    </row>
    <row r="134">
      <c r="D134" s="85"/>
      <c r="E134" s="85"/>
      <c r="F134" s="85"/>
      <c r="I134" s="111"/>
      <c r="J134" s="47"/>
      <c r="K134" s="47"/>
      <c r="L134" s="47"/>
      <c r="M134" s="47"/>
      <c r="N134" s="111"/>
      <c r="O134" s="86"/>
      <c r="P134" s="111"/>
      <c r="R134" s="47"/>
      <c r="S134" s="47"/>
      <c r="T134" s="47"/>
    </row>
    <row r="135">
      <c r="D135" s="85"/>
      <c r="E135" s="85"/>
      <c r="F135" s="85"/>
      <c r="I135" s="111"/>
      <c r="J135" s="47"/>
      <c r="K135" s="47"/>
      <c r="L135" s="47"/>
      <c r="M135" s="47"/>
      <c r="N135" s="111"/>
      <c r="O135" s="86"/>
      <c r="P135" s="111"/>
      <c r="R135" s="47"/>
      <c r="S135" s="47"/>
      <c r="T135" s="47"/>
    </row>
    <row r="136">
      <c r="D136" s="85"/>
      <c r="E136" s="85"/>
      <c r="F136" s="85"/>
      <c r="I136" s="111"/>
      <c r="J136" s="47"/>
      <c r="K136" s="47"/>
      <c r="L136" s="47"/>
      <c r="M136" s="47"/>
      <c r="N136" s="111"/>
      <c r="O136" s="86"/>
      <c r="P136" s="111"/>
      <c r="R136" s="47"/>
      <c r="S136" s="47"/>
      <c r="T136" s="47"/>
    </row>
    <row r="137">
      <c r="D137" s="85"/>
      <c r="E137" s="85"/>
      <c r="F137" s="85"/>
      <c r="I137" s="111"/>
      <c r="J137" s="47"/>
      <c r="K137" s="47"/>
      <c r="L137" s="47"/>
      <c r="M137" s="47"/>
      <c r="N137" s="111"/>
      <c r="O137" s="86"/>
      <c r="P137" s="111"/>
      <c r="R137" s="47"/>
      <c r="S137" s="47"/>
      <c r="T137" s="47"/>
    </row>
    <row r="138">
      <c r="D138" s="85"/>
      <c r="E138" s="85"/>
      <c r="F138" s="85"/>
      <c r="I138" s="111"/>
      <c r="J138" s="47"/>
      <c r="K138" s="47"/>
      <c r="L138" s="47"/>
      <c r="M138" s="47"/>
      <c r="N138" s="111"/>
      <c r="O138" s="86"/>
      <c r="P138" s="111"/>
      <c r="R138" s="47"/>
      <c r="S138" s="47"/>
      <c r="T138" s="47"/>
    </row>
    <row r="139">
      <c r="D139" s="85"/>
      <c r="E139" s="85"/>
      <c r="F139" s="85"/>
      <c r="I139" s="111"/>
      <c r="J139" s="47"/>
      <c r="K139" s="47"/>
      <c r="L139" s="47"/>
      <c r="M139" s="47"/>
      <c r="N139" s="111"/>
      <c r="O139" s="86"/>
      <c r="P139" s="111"/>
      <c r="R139" s="47"/>
      <c r="S139" s="47"/>
      <c r="T139" s="47"/>
    </row>
    <row r="140">
      <c r="D140" s="85"/>
      <c r="E140" s="85"/>
      <c r="F140" s="85"/>
      <c r="I140" s="111"/>
      <c r="J140" s="47"/>
      <c r="K140" s="47"/>
      <c r="L140" s="47"/>
      <c r="M140" s="47"/>
      <c r="N140" s="111"/>
      <c r="O140" s="86"/>
      <c r="P140" s="111"/>
      <c r="R140" s="47"/>
      <c r="S140" s="47"/>
      <c r="T140" s="47"/>
    </row>
    <row r="141">
      <c r="D141" s="85"/>
      <c r="E141" s="85"/>
      <c r="F141" s="85"/>
      <c r="I141" s="111"/>
      <c r="J141" s="47"/>
      <c r="K141" s="47"/>
      <c r="L141" s="47"/>
      <c r="M141" s="47"/>
      <c r="N141" s="111"/>
      <c r="O141" s="86"/>
      <c r="P141" s="111"/>
      <c r="R141" s="47"/>
      <c r="S141" s="47"/>
      <c r="T141" s="47"/>
    </row>
    <row r="142">
      <c r="D142" s="85"/>
      <c r="E142" s="85"/>
      <c r="F142" s="85"/>
      <c r="I142" s="111"/>
      <c r="J142" s="47"/>
      <c r="K142" s="47"/>
      <c r="L142" s="47"/>
      <c r="M142" s="47"/>
      <c r="N142" s="111"/>
      <c r="O142" s="86"/>
      <c r="P142" s="111"/>
      <c r="R142" s="47"/>
      <c r="S142" s="47"/>
      <c r="T142" s="47"/>
    </row>
    <row r="143">
      <c r="D143" s="85"/>
      <c r="E143" s="85"/>
      <c r="F143" s="85"/>
      <c r="I143" s="111"/>
      <c r="J143" s="47"/>
      <c r="K143" s="47"/>
      <c r="L143" s="47"/>
      <c r="M143" s="47"/>
      <c r="N143" s="111"/>
      <c r="O143" s="86"/>
      <c r="P143" s="111"/>
      <c r="R143" s="47"/>
      <c r="S143" s="47"/>
      <c r="T143" s="47"/>
    </row>
    <row r="144">
      <c r="D144" s="85"/>
      <c r="E144" s="85"/>
      <c r="F144" s="85"/>
      <c r="I144" s="111"/>
      <c r="J144" s="47"/>
      <c r="K144" s="47"/>
      <c r="L144" s="47"/>
      <c r="M144" s="47"/>
      <c r="N144" s="111"/>
      <c r="O144" s="86"/>
      <c r="P144" s="111"/>
      <c r="R144" s="47"/>
      <c r="S144" s="47"/>
      <c r="T144" s="47"/>
    </row>
    <row r="145">
      <c r="D145" s="85"/>
      <c r="E145" s="85"/>
      <c r="F145" s="85"/>
      <c r="I145" s="111"/>
      <c r="J145" s="47"/>
      <c r="K145" s="47"/>
      <c r="L145" s="47"/>
      <c r="M145" s="47"/>
      <c r="N145" s="111"/>
      <c r="O145" s="86"/>
      <c r="P145" s="111"/>
      <c r="R145" s="47"/>
      <c r="S145" s="47"/>
      <c r="T145" s="47"/>
    </row>
    <row r="146">
      <c r="D146" s="85"/>
      <c r="E146" s="85"/>
      <c r="F146" s="85"/>
      <c r="I146" s="111"/>
      <c r="J146" s="47"/>
      <c r="K146" s="47"/>
      <c r="L146" s="47"/>
      <c r="M146" s="47"/>
      <c r="N146" s="111"/>
      <c r="O146" s="86"/>
      <c r="P146" s="111"/>
      <c r="R146" s="47"/>
      <c r="S146" s="47"/>
      <c r="T146" s="47"/>
    </row>
    <row r="147">
      <c r="D147" s="85"/>
      <c r="E147" s="85"/>
      <c r="F147" s="85"/>
      <c r="I147" s="111"/>
      <c r="J147" s="47"/>
      <c r="K147" s="47"/>
      <c r="L147" s="47"/>
      <c r="M147" s="47"/>
      <c r="N147" s="111"/>
      <c r="O147" s="86"/>
      <c r="P147" s="111"/>
      <c r="R147" s="47"/>
      <c r="S147" s="47"/>
      <c r="T147" s="47"/>
    </row>
    <row r="148">
      <c r="D148" s="85"/>
      <c r="E148" s="85"/>
      <c r="F148" s="85"/>
      <c r="I148" s="111"/>
      <c r="J148" s="47"/>
      <c r="K148" s="47"/>
      <c r="L148" s="47"/>
      <c r="M148" s="47"/>
      <c r="N148" s="111"/>
      <c r="O148" s="86"/>
      <c r="P148" s="111"/>
      <c r="R148" s="47"/>
      <c r="S148" s="47"/>
      <c r="T148" s="47"/>
    </row>
    <row r="149">
      <c r="D149" s="85"/>
      <c r="E149" s="85"/>
      <c r="F149" s="85"/>
      <c r="I149" s="111"/>
      <c r="J149" s="47"/>
      <c r="K149" s="47"/>
      <c r="L149" s="47"/>
      <c r="M149" s="47"/>
      <c r="N149" s="111"/>
      <c r="O149" s="86"/>
      <c r="P149" s="111"/>
      <c r="R149" s="47"/>
      <c r="S149" s="47"/>
      <c r="T149" s="47"/>
    </row>
    <row r="150">
      <c r="D150" s="85"/>
      <c r="E150" s="85"/>
      <c r="F150" s="85"/>
      <c r="I150" s="111"/>
      <c r="J150" s="47"/>
      <c r="K150" s="47"/>
      <c r="L150" s="47"/>
      <c r="M150" s="47"/>
      <c r="N150" s="111"/>
      <c r="O150" s="86"/>
      <c r="P150" s="111"/>
      <c r="R150" s="47"/>
      <c r="S150" s="47"/>
      <c r="T150" s="47"/>
    </row>
    <row r="151">
      <c r="D151" s="85"/>
      <c r="E151" s="85"/>
      <c r="F151" s="85"/>
      <c r="I151" s="111"/>
      <c r="J151" s="47"/>
      <c r="K151" s="47"/>
      <c r="L151" s="47"/>
      <c r="M151" s="47"/>
      <c r="N151" s="111"/>
      <c r="O151" s="86"/>
      <c r="P151" s="111"/>
      <c r="R151" s="47"/>
      <c r="S151" s="47"/>
      <c r="T151" s="47"/>
    </row>
    <row r="152">
      <c r="D152" s="85"/>
      <c r="E152" s="85"/>
      <c r="F152" s="85"/>
      <c r="I152" s="111"/>
      <c r="J152" s="47"/>
      <c r="K152" s="47"/>
      <c r="L152" s="47"/>
      <c r="M152" s="47"/>
      <c r="N152" s="111"/>
      <c r="O152" s="86"/>
      <c r="P152" s="111"/>
      <c r="R152" s="47"/>
      <c r="S152" s="47"/>
      <c r="T152" s="47"/>
    </row>
    <row r="153">
      <c r="D153" s="85"/>
      <c r="E153" s="85"/>
      <c r="F153" s="85"/>
      <c r="I153" s="111"/>
      <c r="J153" s="47"/>
      <c r="K153" s="47"/>
      <c r="L153" s="47"/>
      <c r="M153" s="47"/>
      <c r="N153" s="111"/>
      <c r="O153" s="86"/>
      <c r="P153" s="111"/>
      <c r="R153" s="47"/>
      <c r="S153" s="47"/>
      <c r="T153" s="47"/>
    </row>
    <row r="154">
      <c r="D154" s="85"/>
      <c r="E154" s="85"/>
      <c r="F154" s="85"/>
      <c r="I154" s="111"/>
      <c r="J154" s="47"/>
      <c r="K154" s="47"/>
      <c r="L154" s="47"/>
      <c r="M154" s="47"/>
      <c r="N154" s="111"/>
      <c r="O154" s="86"/>
      <c r="P154" s="111"/>
      <c r="R154" s="47"/>
      <c r="S154" s="47"/>
      <c r="T154" s="47"/>
    </row>
    <row r="155">
      <c r="D155" s="85"/>
      <c r="E155" s="85"/>
      <c r="F155" s="85"/>
      <c r="I155" s="111"/>
      <c r="J155" s="47"/>
      <c r="K155" s="47"/>
      <c r="L155" s="47"/>
      <c r="M155" s="47"/>
      <c r="N155" s="111"/>
      <c r="O155" s="86"/>
      <c r="P155" s="111"/>
      <c r="R155" s="47"/>
      <c r="S155" s="47"/>
      <c r="T155" s="47"/>
    </row>
    <row r="156">
      <c r="D156" s="85"/>
      <c r="E156" s="85"/>
      <c r="F156" s="85"/>
      <c r="I156" s="111"/>
      <c r="J156" s="47"/>
      <c r="K156" s="47"/>
      <c r="L156" s="47"/>
      <c r="M156" s="47"/>
      <c r="N156" s="111"/>
      <c r="O156" s="86"/>
      <c r="P156" s="111"/>
      <c r="R156" s="47"/>
      <c r="S156" s="47"/>
      <c r="T156" s="47"/>
    </row>
    <row r="157">
      <c r="D157" s="85"/>
      <c r="E157" s="85"/>
      <c r="F157" s="85"/>
      <c r="I157" s="111"/>
      <c r="J157" s="47"/>
      <c r="K157" s="47"/>
      <c r="L157" s="47"/>
      <c r="M157" s="47"/>
      <c r="N157" s="111"/>
      <c r="O157" s="86"/>
      <c r="P157" s="111"/>
      <c r="R157" s="47"/>
      <c r="S157" s="47"/>
      <c r="T157" s="47"/>
    </row>
    <row r="158">
      <c r="D158" s="85"/>
      <c r="E158" s="85"/>
      <c r="F158" s="85"/>
      <c r="I158" s="111"/>
      <c r="J158" s="47"/>
      <c r="K158" s="47"/>
      <c r="L158" s="47"/>
      <c r="M158" s="47"/>
      <c r="N158" s="111"/>
      <c r="O158" s="86"/>
      <c r="P158" s="111"/>
      <c r="R158" s="47"/>
      <c r="S158" s="47"/>
      <c r="T158" s="47"/>
    </row>
    <row r="159">
      <c r="D159" s="85"/>
      <c r="E159" s="85"/>
      <c r="F159" s="85"/>
      <c r="I159" s="111"/>
      <c r="J159" s="47"/>
      <c r="K159" s="47"/>
      <c r="L159" s="47"/>
      <c r="M159" s="47"/>
      <c r="N159" s="111"/>
      <c r="O159" s="86"/>
      <c r="P159" s="111"/>
      <c r="R159" s="47"/>
      <c r="S159" s="47"/>
      <c r="T159" s="47"/>
    </row>
    <row r="160">
      <c r="D160" s="85"/>
      <c r="E160" s="85"/>
      <c r="F160" s="85"/>
      <c r="I160" s="111"/>
      <c r="J160" s="47"/>
      <c r="K160" s="47"/>
      <c r="L160" s="47"/>
      <c r="M160" s="47"/>
      <c r="N160" s="111"/>
      <c r="O160" s="86"/>
      <c r="P160" s="111"/>
      <c r="R160" s="47"/>
      <c r="S160" s="47"/>
      <c r="T160" s="47"/>
    </row>
    <row r="161">
      <c r="D161" s="85"/>
      <c r="E161" s="85"/>
      <c r="F161" s="85"/>
      <c r="I161" s="111"/>
      <c r="J161" s="47"/>
      <c r="K161" s="47"/>
      <c r="L161" s="47"/>
      <c r="M161" s="47"/>
      <c r="N161" s="111"/>
      <c r="O161" s="86"/>
      <c r="P161" s="111"/>
      <c r="R161" s="47"/>
      <c r="S161" s="47"/>
      <c r="T161" s="47"/>
    </row>
    <row r="162">
      <c r="D162" s="85"/>
      <c r="E162" s="85"/>
      <c r="F162" s="85"/>
      <c r="I162" s="111"/>
      <c r="J162" s="47"/>
      <c r="K162" s="47"/>
      <c r="L162" s="47"/>
      <c r="M162" s="47"/>
      <c r="N162" s="111"/>
      <c r="O162" s="86"/>
      <c r="P162" s="111"/>
      <c r="R162" s="47"/>
      <c r="S162" s="47"/>
      <c r="T162" s="47"/>
    </row>
    <row r="163">
      <c r="D163" s="85"/>
      <c r="E163" s="85"/>
      <c r="F163" s="85"/>
      <c r="I163" s="111"/>
      <c r="J163" s="47"/>
      <c r="K163" s="47"/>
      <c r="L163" s="47"/>
      <c r="M163" s="47"/>
      <c r="N163" s="111"/>
      <c r="O163" s="86"/>
      <c r="P163" s="111"/>
      <c r="R163" s="47"/>
      <c r="S163" s="47"/>
      <c r="T163" s="47"/>
    </row>
    <row r="164">
      <c r="D164" s="85"/>
      <c r="E164" s="85"/>
      <c r="F164" s="85"/>
      <c r="I164" s="111"/>
      <c r="J164" s="47"/>
      <c r="K164" s="47"/>
      <c r="L164" s="47"/>
      <c r="M164" s="47"/>
      <c r="N164" s="111"/>
      <c r="O164" s="86"/>
      <c r="P164" s="111"/>
      <c r="R164" s="47"/>
      <c r="S164" s="47"/>
      <c r="T164" s="47"/>
    </row>
    <row r="165">
      <c r="D165" s="85"/>
      <c r="E165" s="85"/>
      <c r="F165" s="85"/>
      <c r="I165" s="111"/>
      <c r="J165" s="47"/>
      <c r="K165" s="47"/>
      <c r="L165" s="47"/>
      <c r="M165" s="47"/>
      <c r="N165" s="111"/>
      <c r="O165" s="86"/>
      <c r="P165" s="111"/>
      <c r="R165" s="47"/>
      <c r="S165" s="47"/>
      <c r="T165" s="47"/>
    </row>
    <row r="166">
      <c r="D166" s="85"/>
      <c r="E166" s="85"/>
      <c r="F166" s="85"/>
      <c r="I166" s="111"/>
      <c r="J166" s="47"/>
      <c r="K166" s="47"/>
      <c r="L166" s="47"/>
      <c r="M166" s="47"/>
      <c r="N166" s="111"/>
      <c r="O166" s="86"/>
      <c r="P166" s="111"/>
      <c r="R166" s="47"/>
      <c r="S166" s="47"/>
      <c r="T166" s="47"/>
    </row>
    <row r="167">
      <c r="D167" s="85"/>
      <c r="E167" s="85"/>
      <c r="F167" s="85"/>
      <c r="I167" s="111"/>
      <c r="J167" s="47"/>
      <c r="K167" s="47"/>
      <c r="L167" s="47"/>
      <c r="M167" s="47"/>
      <c r="N167" s="111"/>
      <c r="O167" s="86"/>
      <c r="P167" s="111"/>
      <c r="R167" s="47"/>
      <c r="S167" s="47"/>
      <c r="T167" s="47"/>
    </row>
    <row r="168">
      <c r="D168" s="85"/>
      <c r="E168" s="85"/>
      <c r="F168" s="85"/>
      <c r="I168" s="111"/>
      <c r="J168" s="47"/>
      <c r="K168" s="47"/>
      <c r="L168" s="47"/>
      <c r="M168" s="47"/>
      <c r="N168" s="111"/>
      <c r="O168" s="86"/>
      <c r="P168" s="111"/>
      <c r="R168" s="47"/>
      <c r="S168" s="47"/>
      <c r="T168" s="47"/>
    </row>
    <row r="169">
      <c r="D169" s="85"/>
      <c r="E169" s="85"/>
      <c r="F169" s="85"/>
      <c r="I169" s="111"/>
      <c r="J169" s="47"/>
      <c r="K169" s="47"/>
      <c r="L169" s="47"/>
      <c r="M169" s="47"/>
      <c r="N169" s="111"/>
      <c r="O169" s="86"/>
      <c r="P169" s="111"/>
      <c r="R169" s="47"/>
      <c r="S169" s="47"/>
      <c r="T169" s="47"/>
    </row>
    <row r="170">
      <c r="D170" s="85"/>
      <c r="E170" s="85"/>
      <c r="F170" s="85"/>
      <c r="I170" s="111"/>
      <c r="J170" s="47"/>
      <c r="K170" s="47"/>
      <c r="L170" s="47"/>
      <c r="M170" s="47"/>
      <c r="N170" s="111"/>
      <c r="O170" s="86"/>
      <c r="P170" s="111"/>
      <c r="R170" s="47"/>
      <c r="S170" s="47"/>
      <c r="T170" s="47"/>
    </row>
    <row r="171">
      <c r="D171" s="85"/>
      <c r="E171" s="85"/>
      <c r="F171" s="85"/>
      <c r="I171" s="111"/>
      <c r="J171" s="47"/>
      <c r="K171" s="47"/>
      <c r="L171" s="47"/>
      <c r="M171" s="47"/>
      <c r="N171" s="111"/>
      <c r="O171" s="86"/>
      <c r="P171" s="111"/>
      <c r="R171" s="47"/>
      <c r="S171" s="47"/>
      <c r="T171" s="47"/>
    </row>
    <row r="172">
      <c r="D172" s="85"/>
      <c r="E172" s="85"/>
      <c r="F172" s="85"/>
      <c r="I172" s="111"/>
      <c r="J172" s="47"/>
      <c r="K172" s="47"/>
      <c r="L172" s="47"/>
      <c r="M172" s="47"/>
      <c r="N172" s="111"/>
      <c r="O172" s="86"/>
      <c r="P172" s="111"/>
      <c r="R172" s="47"/>
      <c r="S172" s="47"/>
      <c r="T172" s="47"/>
    </row>
    <row r="173">
      <c r="D173" s="85"/>
      <c r="E173" s="85"/>
      <c r="F173" s="85"/>
      <c r="I173" s="111"/>
      <c r="J173" s="47"/>
      <c r="K173" s="47"/>
      <c r="L173" s="47"/>
      <c r="M173" s="47"/>
      <c r="N173" s="111"/>
      <c r="O173" s="86"/>
      <c r="P173" s="111"/>
      <c r="R173" s="47"/>
      <c r="S173" s="47"/>
      <c r="T173" s="47"/>
    </row>
    <row r="174">
      <c r="D174" s="85"/>
      <c r="E174" s="85"/>
      <c r="F174" s="85"/>
      <c r="I174" s="111"/>
      <c r="J174" s="47"/>
      <c r="K174" s="47"/>
      <c r="L174" s="47"/>
      <c r="M174" s="47"/>
      <c r="N174" s="111"/>
      <c r="O174" s="86"/>
      <c r="P174" s="111"/>
      <c r="R174" s="47"/>
      <c r="S174" s="47"/>
      <c r="T174" s="47"/>
    </row>
    <row r="175">
      <c r="D175" s="85"/>
      <c r="E175" s="85"/>
      <c r="F175" s="85"/>
      <c r="I175" s="111"/>
      <c r="J175" s="47"/>
      <c r="K175" s="47"/>
      <c r="L175" s="47"/>
      <c r="M175" s="47"/>
      <c r="N175" s="111"/>
      <c r="O175" s="86"/>
      <c r="P175" s="111"/>
      <c r="R175" s="47"/>
      <c r="S175" s="47"/>
      <c r="T175" s="47"/>
    </row>
    <row r="176">
      <c r="D176" s="85"/>
      <c r="E176" s="85"/>
      <c r="F176" s="85"/>
      <c r="I176" s="111"/>
      <c r="J176" s="47"/>
      <c r="K176" s="47"/>
      <c r="L176" s="47"/>
      <c r="M176" s="47"/>
      <c r="N176" s="111"/>
      <c r="O176" s="86"/>
      <c r="P176" s="111"/>
      <c r="R176" s="47"/>
      <c r="S176" s="47"/>
      <c r="T176" s="47"/>
    </row>
    <row r="177">
      <c r="D177" s="85"/>
      <c r="E177" s="85"/>
      <c r="F177" s="85"/>
      <c r="I177" s="111"/>
      <c r="J177" s="47"/>
      <c r="K177" s="47"/>
      <c r="L177" s="47"/>
      <c r="M177" s="47"/>
      <c r="N177" s="111"/>
      <c r="O177" s="86"/>
      <c r="P177" s="111"/>
      <c r="R177" s="47"/>
      <c r="S177" s="47"/>
      <c r="T177" s="47"/>
    </row>
    <row r="178">
      <c r="D178" s="85"/>
      <c r="E178" s="85"/>
      <c r="F178" s="85"/>
      <c r="I178" s="111"/>
      <c r="J178" s="47"/>
      <c r="K178" s="47"/>
      <c r="L178" s="47"/>
      <c r="M178" s="47"/>
      <c r="N178" s="111"/>
      <c r="O178" s="86"/>
      <c r="P178" s="111"/>
      <c r="R178" s="47"/>
      <c r="S178" s="47"/>
      <c r="T178" s="47"/>
    </row>
    <row r="179">
      <c r="D179" s="85"/>
      <c r="E179" s="85"/>
      <c r="F179" s="85"/>
      <c r="I179" s="111"/>
      <c r="J179" s="47"/>
      <c r="K179" s="47"/>
      <c r="L179" s="47"/>
      <c r="M179" s="47"/>
      <c r="N179" s="111"/>
      <c r="O179" s="86"/>
      <c r="P179" s="111"/>
      <c r="R179" s="47"/>
      <c r="S179" s="47"/>
      <c r="T179" s="47"/>
    </row>
    <row r="180">
      <c r="D180" s="85"/>
      <c r="E180" s="85"/>
      <c r="F180" s="85"/>
      <c r="I180" s="111"/>
      <c r="J180" s="47"/>
      <c r="K180" s="47"/>
      <c r="L180" s="47"/>
      <c r="M180" s="47"/>
      <c r="N180" s="111"/>
      <c r="O180" s="86"/>
      <c r="P180" s="111"/>
      <c r="R180" s="47"/>
      <c r="S180" s="47"/>
      <c r="T180" s="47"/>
    </row>
    <row r="181">
      <c r="D181" s="85"/>
      <c r="E181" s="85"/>
      <c r="F181" s="85"/>
      <c r="I181" s="111"/>
      <c r="J181" s="47"/>
      <c r="K181" s="47"/>
      <c r="L181" s="47"/>
      <c r="M181" s="47"/>
      <c r="N181" s="111"/>
      <c r="O181" s="86"/>
      <c r="P181" s="111"/>
      <c r="R181" s="47"/>
      <c r="S181" s="47"/>
      <c r="T181" s="47"/>
    </row>
    <row r="182">
      <c r="D182" s="85"/>
      <c r="E182" s="85"/>
      <c r="F182" s="85"/>
      <c r="I182" s="111"/>
      <c r="J182" s="47"/>
      <c r="K182" s="47"/>
      <c r="L182" s="47"/>
      <c r="M182" s="47"/>
      <c r="N182" s="111"/>
      <c r="O182" s="86"/>
      <c r="P182" s="111"/>
      <c r="R182" s="47"/>
      <c r="S182" s="47"/>
      <c r="T182" s="47"/>
    </row>
    <row r="183">
      <c r="D183" s="85"/>
      <c r="E183" s="85"/>
      <c r="F183" s="85"/>
      <c r="I183" s="111"/>
      <c r="J183" s="47"/>
      <c r="K183" s="47"/>
      <c r="L183" s="47"/>
      <c r="M183" s="47"/>
      <c r="N183" s="111"/>
      <c r="O183" s="86"/>
      <c r="P183" s="111"/>
      <c r="R183" s="47"/>
      <c r="S183" s="47"/>
      <c r="T183" s="47"/>
    </row>
    <row r="184">
      <c r="D184" s="85"/>
      <c r="E184" s="85"/>
      <c r="F184" s="85"/>
      <c r="I184" s="111"/>
      <c r="J184" s="47"/>
      <c r="K184" s="47"/>
      <c r="L184" s="47"/>
      <c r="M184" s="47"/>
      <c r="N184" s="111"/>
      <c r="O184" s="86"/>
      <c r="P184" s="111"/>
      <c r="R184" s="47"/>
      <c r="S184" s="47"/>
      <c r="T184" s="47"/>
    </row>
    <row r="185">
      <c r="D185" s="85"/>
      <c r="E185" s="85"/>
      <c r="F185" s="85"/>
      <c r="I185" s="111"/>
      <c r="J185" s="47"/>
      <c r="K185" s="47"/>
      <c r="L185" s="47"/>
      <c r="M185" s="47"/>
      <c r="N185" s="111"/>
      <c r="O185" s="86"/>
      <c r="P185" s="111"/>
      <c r="R185" s="47"/>
      <c r="S185" s="47"/>
      <c r="T185" s="47"/>
    </row>
    <row r="186">
      <c r="D186" s="85"/>
      <c r="E186" s="85"/>
      <c r="F186" s="85"/>
      <c r="I186" s="111"/>
      <c r="J186" s="47"/>
      <c r="K186" s="47"/>
      <c r="L186" s="47"/>
      <c r="M186" s="47"/>
      <c r="N186" s="111"/>
      <c r="O186" s="86"/>
      <c r="P186" s="111"/>
      <c r="R186" s="47"/>
      <c r="S186" s="47"/>
      <c r="T186" s="47"/>
    </row>
    <row r="187">
      <c r="D187" s="85"/>
      <c r="E187" s="85"/>
      <c r="F187" s="85"/>
      <c r="I187" s="111"/>
      <c r="J187" s="47"/>
      <c r="K187" s="47"/>
      <c r="L187" s="47"/>
      <c r="M187" s="47"/>
      <c r="N187" s="111"/>
      <c r="O187" s="86"/>
      <c r="P187" s="111"/>
      <c r="R187" s="47"/>
      <c r="S187" s="47"/>
      <c r="T187" s="47"/>
    </row>
    <row r="188">
      <c r="D188" s="85"/>
      <c r="E188" s="85"/>
      <c r="F188" s="85"/>
      <c r="I188" s="111"/>
      <c r="J188" s="47"/>
      <c r="K188" s="47"/>
      <c r="L188" s="47"/>
      <c r="M188" s="47"/>
      <c r="N188" s="111"/>
      <c r="O188" s="86"/>
      <c r="P188" s="111"/>
      <c r="R188" s="47"/>
      <c r="S188" s="47"/>
      <c r="T188" s="47"/>
    </row>
    <row r="189">
      <c r="D189" s="85"/>
      <c r="E189" s="85"/>
      <c r="F189" s="85"/>
      <c r="I189" s="111"/>
      <c r="J189" s="47"/>
      <c r="K189" s="47"/>
      <c r="L189" s="47"/>
      <c r="M189" s="47"/>
      <c r="N189" s="111"/>
      <c r="O189" s="86"/>
      <c r="P189" s="111"/>
      <c r="R189" s="47"/>
      <c r="S189" s="47"/>
      <c r="T189" s="47"/>
    </row>
    <row r="190">
      <c r="D190" s="85"/>
      <c r="E190" s="85"/>
      <c r="F190" s="85"/>
      <c r="I190" s="111"/>
      <c r="J190" s="47"/>
      <c r="K190" s="47"/>
      <c r="L190" s="47"/>
      <c r="M190" s="47"/>
      <c r="N190" s="111"/>
      <c r="O190" s="86"/>
      <c r="P190" s="111"/>
      <c r="R190" s="47"/>
      <c r="S190" s="47"/>
      <c r="T190" s="47"/>
    </row>
    <row r="191">
      <c r="D191" s="85"/>
      <c r="E191" s="85"/>
      <c r="F191" s="85"/>
      <c r="I191" s="111"/>
      <c r="J191" s="47"/>
      <c r="K191" s="47"/>
      <c r="L191" s="47"/>
      <c r="M191" s="47"/>
      <c r="N191" s="111"/>
      <c r="O191" s="86"/>
      <c r="P191" s="111"/>
      <c r="R191" s="47"/>
      <c r="S191" s="47"/>
      <c r="T191" s="47"/>
    </row>
    <row r="192">
      <c r="D192" s="85"/>
      <c r="E192" s="85"/>
      <c r="F192" s="85"/>
      <c r="I192" s="111"/>
      <c r="J192" s="47"/>
      <c r="K192" s="47"/>
      <c r="L192" s="47"/>
      <c r="M192" s="47"/>
      <c r="N192" s="111"/>
      <c r="O192" s="86"/>
      <c r="P192" s="111"/>
      <c r="R192" s="47"/>
      <c r="S192" s="47"/>
      <c r="T192" s="47"/>
    </row>
    <row r="193">
      <c r="D193" s="85"/>
      <c r="E193" s="85"/>
      <c r="F193" s="85"/>
      <c r="I193" s="111"/>
      <c r="J193" s="47"/>
      <c r="K193" s="47"/>
      <c r="L193" s="47"/>
      <c r="M193" s="47"/>
      <c r="N193" s="111"/>
      <c r="O193" s="86"/>
      <c r="P193" s="111"/>
      <c r="R193" s="47"/>
      <c r="S193" s="47"/>
      <c r="T193" s="47"/>
    </row>
    <row r="194">
      <c r="D194" s="85"/>
      <c r="E194" s="85"/>
      <c r="F194" s="85"/>
      <c r="I194" s="111"/>
      <c r="J194" s="47"/>
      <c r="K194" s="47"/>
      <c r="L194" s="47"/>
      <c r="M194" s="47"/>
      <c r="N194" s="111"/>
      <c r="O194" s="86"/>
      <c r="P194" s="111"/>
      <c r="R194" s="47"/>
      <c r="S194" s="47"/>
      <c r="T194" s="47"/>
    </row>
    <row r="195">
      <c r="D195" s="85"/>
      <c r="E195" s="85"/>
      <c r="F195" s="85"/>
      <c r="I195" s="111"/>
      <c r="J195" s="47"/>
      <c r="K195" s="47"/>
      <c r="L195" s="47"/>
      <c r="M195" s="47"/>
      <c r="N195" s="111"/>
      <c r="O195" s="86"/>
      <c r="P195" s="111"/>
      <c r="R195" s="47"/>
      <c r="S195" s="47"/>
      <c r="T195" s="47"/>
    </row>
    <row r="196">
      <c r="D196" s="85"/>
      <c r="E196" s="85"/>
      <c r="F196" s="85"/>
      <c r="I196" s="111"/>
      <c r="J196" s="47"/>
      <c r="K196" s="47"/>
      <c r="L196" s="47"/>
      <c r="M196" s="47"/>
      <c r="N196" s="111"/>
      <c r="O196" s="86"/>
      <c r="P196" s="111"/>
      <c r="R196" s="47"/>
      <c r="S196" s="47"/>
      <c r="T196" s="47"/>
    </row>
    <row r="197">
      <c r="D197" s="85"/>
      <c r="E197" s="85"/>
      <c r="F197" s="85"/>
      <c r="I197" s="111"/>
      <c r="J197" s="47"/>
      <c r="K197" s="47"/>
      <c r="L197" s="47"/>
      <c r="M197" s="47"/>
      <c r="N197" s="111"/>
      <c r="O197" s="86"/>
      <c r="P197" s="111"/>
      <c r="R197" s="47"/>
      <c r="S197" s="47"/>
      <c r="T197" s="47"/>
    </row>
    <row r="198">
      <c r="D198" s="85"/>
      <c r="E198" s="85"/>
      <c r="F198" s="85"/>
      <c r="I198" s="111"/>
      <c r="J198" s="47"/>
      <c r="K198" s="47"/>
      <c r="L198" s="47"/>
      <c r="M198" s="47"/>
      <c r="N198" s="111"/>
      <c r="O198" s="86"/>
      <c r="P198" s="111"/>
      <c r="R198" s="47"/>
      <c r="S198" s="47"/>
      <c r="T198" s="47"/>
    </row>
    <row r="199">
      <c r="D199" s="85"/>
      <c r="E199" s="85"/>
      <c r="F199" s="85"/>
      <c r="I199" s="111"/>
      <c r="J199" s="47"/>
      <c r="K199" s="47"/>
      <c r="L199" s="47"/>
      <c r="M199" s="47"/>
      <c r="N199" s="111"/>
      <c r="O199" s="86"/>
      <c r="P199" s="111"/>
      <c r="R199" s="47"/>
      <c r="S199" s="47"/>
      <c r="T199" s="47"/>
    </row>
    <row r="200">
      <c r="D200" s="85"/>
      <c r="E200" s="85"/>
      <c r="F200" s="85"/>
      <c r="I200" s="111"/>
      <c r="J200" s="47"/>
      <c r="K200" s="47"/>
      <c r="L200" s="47"/>
      <c r="M200" s="47"/>
      <c r="N200" s="111"/>
      <c r="O200" s="86"/>
      <c r="P200" s="111"/>
      <c r="R200" s="47"/>
      <c r="S200" s="47"/>
      <c r="T200" s="47"/>
    </row>
    <row r="201">
      <c r="D201" s="85"/>
      <c r="E201" s="85"/>
      <c r="F201" s="85"/>
      <c r="I201" s="111"/>
      <c r="J201" s="47"/>
      <c r="K201" s="47"/>
      <c r="L201" s="47"/>
      <c r="M201" s="47"/>
      <c r="N201" s="111"/>
      <c r="O201" s="86"/>
      <c r="P201" s="111"/>
      <c r="R201" s="47"/>
      <c r="S201" s="47"/>
      <c r="T201" s="47"/>
    </row>
    <row r="202">
      <c r="D202" s="85"/>
      <c r="E202" s="85"/>
      <c r="F202" s="85"/>
      <c r="I202" s="111"/>
      <c r="J202" s="47"/>
      <c r="K202" s="47"/>
      <c r="L202" s="47"/>
      <c r="M202" s="47"/>
      <c r="N202" s="111"/>
      <c r="O202" s="86"/>
      <c r="P202" s="111"/>
      <c r="R202" s="47"/>
      <c r="S202" s="47"/>
      <c r="T202" s="47"/>
    </row>
    <row r="203">
      <c r="D203" s="85"/>
      <c r="E203" s="85"/>
      <c r="F203" s="85"/>
      <c r="I203" s="111"/>
      <c r="J203" s="47"/>
      <c r="K203" s="47"/>
      <c r="L203" s="47"/>
      <c r="M203" s="47"/>
      <c r="N203" s="111"/>
      <c r="O203" s="86"/>
      <c r="P203" s="111"/>
      <c r="R203" s="47"/>
      <c r="S203" s="47"/>
      <c r="T203" s="47"/>
    </row>
    <row r="204">
      <c r="D204" s="85"/>
      <c r="E204" s="85"/>
      <c r="F204" s="85"/>
      <c r="I204" s="111"/>
      <c r="J204" s="47"/>
      <c r="K204" s="47"/>
      <c r="L204" s="47"/>
      <c r="M204" s="47"/>
      <c r="N204" s="111"/>
      <c r="O204" s="86"/>
      <c r="P204" s="111"/>
      <c r="R204" s="47"/>
      <c r="S204" s="47"/>
      <c r="T204" s="47"/>
    </row>
    <row r="205">
      <c r="D205" s="85"/>
      <c r="E205" s="85"/>
      <c r="F205" s="85"/>
      <c r="I205" s="111"/>
      <c r="J205" s="47"/>
      <c r="K205" s="47"/>
      <c r="L205" s="47"/>
      <c r="M205" s="47"/>
      <c r="N205" s="111"/>
      <c r="O205" s="86"/>
      <c r="P205" s="111"/>
      <c r="R205" s="47"/>
      <c r="S205" s="47"/>
      <c r="T205" s="47"/>
    </row>
    <row r="206">
      <c r="D206" s="85"/>
      <c r="E206" s="85"/>
      <c r="F206" s="85"/>
      <c r="I206" s="111"/>
      <c r="J206" s="47"/>
      <c r="K206" s="47"/>
      <c r="L206" s="47"/>
      <c r="M206" s="47"/>
      <c r="N206" s="111"/>
      <c r="O206" s="86"/>
      <c r="P206" s="111"/>
      <c r="R206" s="47"/>
      <c r="S206" s="47"/>
      <c r="T206" s="47"/>
    </row>
    <row r="207">
      <c r="D207" s="85"/>
      <c r="E207" s="85"/>
      <c r="F207" s="85"/>
      <c r="I207" s="111"/>
      <c r="J207" s="47"/>
      <c r="K207" s="47"/>
      <c r="L207" s="47"/>
      <c r="M207" s="47"/>
      <c r="N207" s="111"/>
      <c r="O207" s="86"/>
      <c r="P207" s="111"/>
      <c r="R207" s="47"/>
      <c r="S207" s="47"/>
      <c r="T207" s="47"/>
    </row>
    <row r="208">
      <c r="D208" s="85"/>
      <c r="E208" s="85"/>
      <c r="F208" s="85"/>
      <c r="I208" s="111"/>
      <c r="J208" s="47"/>
      <c r="K208" s="47"/>
      <c r="L208" s="47"/>
      <c r="M208" s="47"/>
      <c r="N208" s="111"/>
      <c r="O208" s="86"/>
      <c r="P208" s="111"/>
      <c r="R208" s="47"/>
      <c r="S208" s="47"/>
      <c r="T208" s="47"/>
    </row>
    <row r="209">
      <c r="D209" s="85"/>
      <c r="E209" s="85"/>
      <c r="F209" s="85"/>
      <c r="I209" s="111"/>
      <c r="J209" s="47"/>
      <c r="K209" s="47"/>
      <c r="L209" s="47"/>
      <c r="M209" s="47"/>
      <c r="N209" s="111"/>
      <c r="O209" s="86"/>
      <c r="P209" s="111"/>
      <c r="R209" s="47"/>
      <c r="S209" s="47"/>
      <c r="T209" s="47"/>
    </row>
    <row r="210">
      <c r="D210" s="85"/>
      <c r="E210" s="85"/>
      <c r="F210" s="85"/>
      <c r="I210" s="111"/>
      <c r="J210" s="47"/>
      <c r="K210" s="47"/>
      <c r="L210" s="47"/>
      <c r="M210" s="47"/>
      <c r="N210" s="111"/>
      <c r="O210" s="86"/>
      <c r="P210" s="111"/>
      <c r="R210" s="47"/>
      <c r="S210" s="47"/>
      <c r="T210" s="47"/>
    </row>
    <row r="211">
      <c r="D211" s="85"/>
      <c r="E211" s="85"/>
      <c r="F211" s="85"/>
      <c r="I211" s="111"/>
      <c r="J211" s="47"/>
      <c r="K211" s="47"/>
      <c r="L211" s="47"/>
      <c r="M211" s="47"/>
      <c r="N211" s="111"/>
      <c r="O211" s="86"/>
      <c r="P211" s="111"/>
      <c r="R211" s="47"/>
      <c r="S211" s="47"/>
      <c r="T211" s="47"/>
    </row>
    <row r="212">
      <c r="D212" s="85"/>
      <c r="E212" s="85"/>
      <c r="F212" s="85"/>
      <c r="I212" s="111"/>
      <c r="J212" s="47"/>
      <c r="K212" s="47"/>
      <c r="L212" s="47"/>
      <c r="M212" s="47"/>
      <c r="N212" s="111"/>
      <c r="O212" s="86"/>
      <c r="P212" s="111"/>
      <c r="R212" s="47"/>
      <c r="S212" s="47"/>
      <c r="T212" s="47"/>
    </row>
    <row r="213">
      <c r="D213" s="85"/>
      <c r="E213" s="85"/>
      <c r="F213" s="85"/>
      <c r="I213" s="111"/>
      <c r="J213" s="47"/>
      <c r="K213" s="47"/>
      <c r="L213" s="47"/>
      <c r="M213" s="47"/>
      <c r="N213" s="111"/>
      <c r="O213" s="86"/>
      <c r="P213" s="111"/>
      <c r="R213" s="47"/>
      <c r="S213" s="47"/>
      <c r="T213" s="47"/>
    </row>
    <row r="214">
      <c r="D214" s="85"/>
      <c r="E214" s="85"/>
      <c r="F214" s="85"/>
      <c r="I214" s="111"/>
      <c r="J214" s="47"/>
      <c r="K214" s="47"/>
      <c r="L214" s="47"/>
      <c r="M214" s="47"/>
      <c r="N214" s="111"/>
      <c r="O214" s="86"/>
      <c r="P214" s="111"/>
      <c r="R214" s="47"/>
      <c r="S214" s="47"/>
      <c r="T214" s="47"/>
    </row>
    <row r="215">
      <c r="D215" s="85"/>
      <c r="E215" s="85"/>
      <c r="F215" s="85"/>
      <c r="I215" s="111"/>
      <c r="J215" s="47"/>
      <c r="K215" s="47"/>
      <c r="L215" s="47"/>
      <c r="M215" s="47"/>
      <c r="N215" s="111"/>
      <c r="O215" s="86"/>
      <c r="P215" s="111"/>
      <c r="R215" s="47"/>
      <c r="S215" s="47"/>
      <c r="T215" s="47"/>
    </row>
    <row r="216">
      <c r="D216" s="85"/>
      <c r="E216" s="85"/>
      <c r="F216" s="85"/>
      <c r="I216" s="111"/>
      <c r="J216" s="47"/>
      <c r="K216" s="47"/>
      <c r="L216" s="47"/>
      <c r="M216" s="47"/>
      <c r="N216" s="111"/>
      <c r="O216" s="86"/>
      <c r="P216" s="111"/>
      <c r="R216" s="47"/>
      <c r="S216" s="47"/>
      <c r="T216" s="47"/>
    </row>
    <row r="217">
      <c r="D217" s="85"/>
      <c r="E217" s="85"/>
      <c r="F217" s="85"/>
      <c r="I217" s="111"/>
      <c r="J217" s="47"/>
      <c r="K217" s="47"/>
      <c r="L217" s="47"/>
      <c r="M217" s="47"/>
      <c r="N217" s="111"/>
      <c r="O217" s="86"/>
      <c r="P217" s="111"/>
      <c r="R217" s="47"/>
      <c r="S217" s="47"/>
      <c r="T217" s="47"/>
    </row>
    <row r="218">
      <c r="D218" s="85"/>
      <c r="E218" s="85"/>
      <c r="F218" s="85"/>
      <c r="I218" s="111"/>
      <c r="J218" s="47"/>
      <c r="K218" s="47"/>
      <c r="L218" s="47"/>
      <c r="M218" s="47"/>
      <c r="N218" s="111"/>
      <c r="O218" s="86"/>
      <c r="P218" s="111"/>
      <c r="R218" s="47"/>
      <c r="S218" s="47"/>
      <c r="T218" s="47"/>
    </row>
    <row r="219">
      <c r="D219" s="85"/>
      <c r="E219" s="85"/>
      <c r="F219" s="85"/>
      <c r="I219" s="111"/>
      <c r="J219" s="47"/>
      <c r="K219" s="47"/>
      <c r="L219" s="47"/>
      <c r="M219" s="47"/>
      <c r="N219" s="111"/>
      <c r="O219" s="86"/>
      <c r="P219" s="111"/>
      <c r="R219" s="47"/>
      <c r="S219" s="47"/>
      <c r="T219" s="47"/>
    </row>
    <row r="220">
      <c r="D220" s="85"/>
      <c r="E220" s="85"/>
      <c r="F220" s="85"/>
      <c r="I220" s="111"/>
      <c r="J220" s="47"/>
      <c r="K220" s="47"/>
      <c r="L220" s="47"/>
      <c r="M220" s="47"/>
      <c r="N220" s="111"/>
      <c r="O220" s="86"/>
      <c r="P220" s="111"/>
      <c r="R220" s="47"/>
      <c r="S220" s="47"/>
      <c r="T220" s="47"/>
    </row>
    <row r="221">
      <c r="D221" s="85"/>
      <c r="E221" s="85"/>
      <c r="F221" s="85"/>
      <c r="I221" s="111"/>
      <c r="J221" s="47"/>
      <c r="K221" s="47"/>
      <c r="L221" s="47"/>
      <c r="M221" s="47"/>
      <c r="N221" s="111"/>
      <c r="O221" s="86"/>
      <c r="P221" s="111"/>
      <c r="R221" s="47"/>
      <c r="S221" s="47"/>
      <c r="T221" s="47"/>
    </row>
    <row r="222">
      <c r="D222" s="85"/>
      <c r="E222" s="85"/>
      <c r="F222" s="85"/>
      <c r="I222" s="111"/>
      <c r="J222" s="47"/>
      <c r="K222" s="47"/>
      <c r="L222" s="47"/>
      <c r="M222" s="47"/>
      <c r="N222" s="111"/>
      <c r="O222" s="86"/>
      <c r="P222" s="111"/>
      <c r="R222" s="47"/>
      <c r="S222" s="47"/>
      <c r="T222" s="47"/>
    </row>
    <row r="223">
      <c r="D223" s="85"/>
      <c r="E223" s="85"/>
      <c r="F223" s="85"/>
      <c r="I223" s="111"/>
      <c r="J223" s="47"/>
      <c r="K223" s="47"/>
      <c r="L223" s="47"/>
      <c r="M223" s="47"/>
      <c r="N223" s="111"/>
      <c r="O223" s="86"/>
      <c r="P223" s="111"/>
      <c r="R223" s="47"/>
      <c r="S223" s="47"/>
      <c r="T223" s="47"/>
    </row>
    <row r="224">
      <c r="D224" s="85"/>
      <c r="E224" s="85"/>
      <c r="F224" s="85"/>
      <c r="I224" s="111"/>
      <c r="J224" s="47"/>
      <c r="K224" s="47"/>
      <c r="L224" s="47"/>
      <c r="M224" s="47"/>
      <c r="N224" s="111"/>
      <c r="O224" s="86"/>
      <c r="P224" s="111"/>
      <c r="R224" s="47"/>
      <c r="S224" s="47"/>
      <c r="T224" s="47"/>
    </row>
    <row r="225">
      <c r="D225" s="85"/>
      <c r="E225" s="85"/>
      <c r="F225" s="85"/>
      <c r="I225" s="111"/>
      <c r="J225" s="47"/>
      <c r="K225" s="47"/>
      <c r="L225" s="47"/>
      <c r="M225" s="47"/>
      <c r="N225" s="111"/>
      <c r="O225" s="86"/>
      <c r="P225" s="111"/>
      <c r="R225" s="47"/>
      <c r="S225" s="47"/>
      <c r="T225" s="47"/>
    </row>
    <row r="226">
      <c r="D226" s="85"/>
      <c r="E226" s="85"/>
      <c r="F226" s="85"/>
      <c r="I226" s="111"/>
      <c r="J226" s="47"/>
      <c r="K226" s="47"/>
      <c r="L226" s="47"/>
      <c r="M226" s="47"/>
      <c r="N226" s="111"/>
      <c r="O226" s="86"/>
      <c r="P226" s="111"/>
      <c r="R226" s="47"/>
      <c r="S226" s="47"/>
      <c r="T226" s="47"/>
    </row>
    <row r="227">
      <c r="D227" s="85"/>
      <c r="E227" s="85"/>
      <c r="F227" s="85"/>
      <c r="I227" s="111"/>
      <c r="J227" s="47"/>
      <c r="K227" s="47"/>
      <c r="L227" s="47"/>
      <c r="M227" s="47"/>
      <c r="N227" s="111"/>
      <c r="O227" s="86"/>
      <c r="P227" s="111"/>
      <c r="R227" s="47"/>
      <c r="S227" s="47"/>
      <c r="T227" s="47"/>
    </row>
    <row r="228">
      <c r="D228" s="85"/>
      <c r="E228" s="85"/>
      <c r="F228" s="85"/>
      <c r="I228" s="111"/>
      <c r="J228" s="47"/>
      <c r="K228" s="47"/>
      <c r="L228" s="47"/>
      <c r="M228" s="47"/>
      <c r="N228" s="111"/>
      <c r="O228" s="86"/>
      <c r="P228" s="111"/>
      <c r="R228" s="47"/>
      <c r="S228" s="47"/>
      <c r="T228" s="47"/>
    </row>
    <row r="229">
      <c r="D229" s="85"/>
      <c r="E229" s="85"/>
      <c r="F229" s="85"/>
      <c r="I229" s="111"/>
      <c r="J229" s="47"/>
      <c r="K229" s="47"/>
      <c r="L229" s="47"/>
      <c r="M229" s="47"/>
      <c r="N229" s="111"/>
      <c r="O229" s="86"/>
      <c r="P229" s="111"/>
      <c r="R229" s="47"/>
      <c r="S229" s="47"/>
      <c r="T229" s="47"/>
    </row>
    <row r="230">
      <c r="D230" s="85"/>
      <c r="E230" s="85"/>
      <c r="F230" s="85"/>
      <c r="I230" s="111"/>
      <c r="J230" s="47"/>
      <c r="K230" s="47"/>
      <c r="L230" s="47"/>
      <c r="M230" s="47"/>
      <c r="N230" s="111"/>
      <c r="O230" s="86"/>
      <c r="P230" s="111"/>
      <c r="R230" s="47"/>
      <c r="S230" s="47"/>
      <c r="T230" s="47"/>
    </row>
    <row r="231">
      <c r="D231" s="85"/>
      <c r="E231" s="85"/>
      <c r="F231" s="85"/>
      <c r="I231" s="111"/>
      <c r="J231" s="47"/>
      <c r="K231" s="47"/>
      <c r="L231" s="47"/>
      <c r="M231" s="47"/>
      <c r="N231" s="111"/>
      <c r="O231" s="86"/>
      <c r="P231" s="111"/>
      <c r="R231" s="47"/>
      <c r="S231" s="47"/>
      <c r="T231" s="47"/>
    </row>
    <row r="232">
      <c r="D232" s="85"/>
      <c r="E232" s="85"/>
      <c r="F232" s="85"/>
      <c r="I232" s="111"/>
      <c r="J232" s="47"/>
      <c r="K232" s="47"/>
      <c r="L232" s="47"/>
      <c r="M232" s="47"/>
      <c r="N232" s="111"/>
      <c r="O232" s="86"/>
      <c r="P232" s="111"/>
      <c r="R232" s="47"/>
      <c r="S232" s="47"/>
      <c r="T232" s="47"/>
    </row>
    <row r="233">
      <c r="D233" s="85"/>
      <c r="E233" s="85"/>
      <c r="F233" s="85"/>
      <c r="I233" s="111"/>
      <c r="J233" s="47"/>
      <c r="K233" s="47"/>
      <c r="L233" s="47"/>
      <c r="M233" s="47"/>
      <c r="N233" s="111"/>
      <c r="O233" s="86"/>
      <c r="P233" s="111"/>
      <c r="R233" s="47"/>
      <c r="S233" s="47"/>
      <c r="T233" s="47"/>
    </row>
    <row r="234">
      <c r="D234" s="85"/>
      <c r="E234" s="85"/>
      <c r="F234" s="85"/>
      <c r="I234" s="111"/>
      <c r="J234" s="47"/>
      <c r="K234" s="47"/>
      <c r="L234" s="47"/>
      <c r="M234" s="47"/>
      <c r="N234" s="111"/>
      <c r="O234" s="86"/>
      <c r="P234" s="111"/>
      <c r="R234" s="47"/>
      <c r="S234" s="47"/>
      <c r="T234" s="47"/>
    </row>
    <row r="235">
      <c r="D235" s="85"/>
      <c r="E235" s="85"/>
      <c r="F235" s="85"/>
      <c r="I235" s="111"/>
      <c r="J235" s="47"/>
      <c r="K235" s="47"/>
      <c r="L235" s="47"/>
      <c r="M235" s="47"/>
      <c r="N235" s="111"/>
      <c r="O235" s="86"/>
      <c r="P235" s="111"/>
      <c r="R235" s="47"/>
      <c r="S235" s="47"/>
      <c r="T235" s="47"/>
    </row>
    <row r="236">
      <c r="D236" s="85"/>
      <c r="E236" s="85"/>
      <c r="F236" s="85"/>
      <c r="I236" s="111"/>
      <c r="J236" s="47"/>
      <c r="K236" s="47"/>
      <c r="L236" s="47"/>
      <c r="M236" s="47"/>
      <c r="N236" s="111"/>
      <c r="O236" s="86"/>
      <c r="P236" s="111"/>
      <c r="R236" s="47"/>
      <c r="S236" s="47"/>
      <c r="T236" s="47"/>
    </row>
    <row r="237">
      <c r="D237" s="85"/>
      <c r="E237" s="85"/>
      <c r="F237" s="85"/>
      <c r="I237" s="111"/>
      <c r="J237" s="47"/>
      <c r="K237" s="47"/>
      <c r="L237" s="47"/>
      <c r="M237" s="47"/>
      <c r="N237" s="111"/>
      <c r="O237" s="86"/>
      <c r="P237" s="111"/>
      <c r="R237" s="47"/>
      <c r="S237" s="47"/>
      <c r="T237" s="47"/>
    </row>
    <row r="238">
      <c r="D238" s="85"/>
      <c r="E238" s="85"/>
      <c r="F238" s="85"/>
      <c r="I238" s="111"/>
      <c r="J238" s="47"/>
      <c r="K238" s="47"/>
      <c r="L238" s="47"/>
      <c r="M238" s="47"/>
      <c r="N238" s="111"/>
      <c r="O238" s="86"/>
      <c r="P238" s="111"/>
      <c r="R238" s="47"/>
      <c r="S238" s="47"/>
      <c r="T238" s="47"/>
    </row>
    <row r="239">
      <c r="D239" s="85"/>
      <c r="E239" s="85"/>
      <c r="F239" s="85"/>
      <c r="I239" s="111"/>
      <c r="J239" s="47"/>
      <c r="K239" s="47"/>
      <c r="L239" s="47"/>
      <c r="M239" s="47"/>
      <c r="N239" s="111"/>
      <c r="O239" s="86"/>
      <c r="P239" s="111"/>
      <c r="R239" s="47"/>
      <c r="S239" s="47"/>
      <c r="T239" s="47"/>
    </row>
    <row r="240">
      <c r="D240" s="85"/>
      <c r="E240" s="85"/>
      <c r="F240" s="85"/>
      <c r="I240" s="111"/>
      <c r="J240" s="47"/>
      <c r="K240" s="47"/>
      <c r="L240" s="47"/>
      <c r="M240" s="47"/>
      <c r="N240" s="111"/>
      <c r="O240" s="86"/>
      <c r="P240" s="111"/>
      <c r="R240" s="47"/>
      <c r="S240" s="47"/>
      <c r="T240" s="47"/>
    </row>
    <row r="241">
      <c r="D241" s="85"/>
      <c r="E241" s="85"/>
      <c r="F241" s="85"/>
      <c r="I241" s="111"/>
      <c r="J241" s="47"/>
      <c r="K241" s="47"/>
      <c r="L241" s="47"/>
      <c r="M241" s="47"/>
      <c r="N241" s="111"/>
      <c r="O241" s="86"/>
      <c r="P241" s="111"/>
      <c r="R241" s="47"/>
      <c r="S241" s="47"/>
      <c r="T241" s="47"/>
    </row>
    <row r="242">
      <c r="D242" s="85"/>
      <c r="E242" s="85"/>
      <c r="F242" s="85"/>
      <c r="I242" s="111"/>
      <c r="J242" s="47"/>
      <c r="K242" s="47"/>
      <c r="L242" s="47"/>
      <c r="M242" s="47"/>
      <c r="N242" s="111"/>
      <c r="O242" s="86"/>
      <c r="P242" s="111"/>
      <c r="R242" s="47"/>
      <c r="S242" s="47"/>
      <c r="T242" s="47"/>
    </row>
    <row r="243">
      <c r="D243" s="85"/>
      <c r="E243" s="85"/>
      <c r="F243" s="85"/>
      <c r="I243" s="111"/>
      <c r="J243" s="47"/>
      <c r="K243" s="47"/>
      <c r="L243" s="47"/>
      <c r="M243" s="47"/>
      <c r="N243" s="111"/>
      <c r="O243" s="86"/>
      <c r="P243" s="111"/>
      <c r="R243" s="47"/>
      <c r="S243" s="47"/>
      <c r="T243" s="47"/>
    </row>
    <row r="244">
      <c r="D244" s="85"/>
      <c r="E244" s="85"/>
      <c r="F244" s="85"/>
      <c r="I244" s="111"/>
      <c r="J244" s="47"/>
      <c r="K244" s="47"/>
      <c r="L244" s="47"/>
      <c r="M244" s="47"/>
      <c r="N244" s="111"/>
      <c r="O244" s="86"/>
      <c r="P244" s="111"/>
      <c r="R244" s="47"/>
      <c r="S244" s="47"/>
      <c r="T244" s="47"/>
    </row>
    <row r="245">
      <c r="D245" s="85"/>
      <c r="E245" s="85"/>
      <c r="F245" s="85"/>
      <c r="I245" s="111"/>
      <c r="J245" s="47"/>
      <c r="K245" s="47"/>
      <c r="L245" s="47"/>
      <c r="M245" s="47"/>
      <c r="N245" s="111"/>
      <c r="O245" s="86"/>
      <c r="P245" s="111"/>
      <c r="R245" s="47"/>
      <c r="S245" s="47"/>
      <c r="T245" s="47"/>
    </row>
    <row r="246">
      <c r="D246" s="85"/>
      <c r="E246" s="85"/>
      <c r="F246" s="85"/>
      <c r="I246" s="111"/>
      <c r="J246" s="47"/>
      <c r="K246" s="47"/>
      <c r="L246" s="47"/>
      <c r="M246" s="47"/>
      <c r="N246" s="111"/>
      <c r="O246" s="86"/>
      <c r="P246" s="111"/>
      <c r="R246" s="47"/>
      <c r="S246" s="47"/>
      <c r="T246" s="47"/>
    </row>
    <row r="247">
      <c r="D247" s="85"/>
      <c r="E247" s="85"/>
      <c r="F247" s="85"/>
      <c r="I247" s="111"/>
      <c r="J247" s="47"/>
      <c r="K247" s="47"/>
      <c r="L247" s="47"/>
      <c r="M247" s="47"/>
      <c r="N247" s="111"/>
      <c r="O247" s="86"/>
      <c r="P247" s="111"/>
      <c r="R247" s="47"/>
      <c r="S247" s="47"/>
      <c r="T247" s="47"/>
    </row>
    <row r="248">
      <c r="D248" s="85"/>
      <c r="E248" s="85"/>
      <c r="F248" s="85"/>
      <c r="I248" s="111"/>
      <c r="J248" s="47"/>
      <c r="K248" s="47"/>
      <c r="L248" s="47"/>
      <c r="M248" s="47"/>
      <c r="N248" s="111"/>
      <c r="O248" s="86"/>
      <c r="P248" s="111"/>
      <c r="R248" s="47"/>
      <c r="S248" s="47"/>
      <c r="T248" s="47"/>
    </row>
    <row r="249">
      <c r="D249" s="85"/>
      <c r="E249" s="85"/>
      <c r="F249" s="85"/>
      <c r="I249" s="111"/>
      <c r="J249" s="47"/>
      <c r="K249" s="47"/>
      <c r="L249" s="47"/>
      <c r="M249" s="47"/>
      <c r="N249" s="111"/>
      <c r="O249" s="86"/>
      <c r="P249" s="111"/>
      <c r="R249" s="47"/>
      <c r="S249" s="47"/>
      <c r="T249" s="47"/>
    </row>
    <row r="250">
      <c r="D250" s="85"/>
      <c r="E250" s="85"/>
      <c r="F250" s="85"/>
      <c r="I250" s="111"/>
      <c r="J250" s="47"/>
      <c r="K250" s="47"/>
      <c r="L250" s="47"/>
      <c r="M250" s="47"/>
      <c r="N250" s="111"/>
      <c r="O250" s="86"/>
      <c r="P250" s="111"/>
      <c r="R250" s="47"/>
      <c r="S250" s="47"/>
      <c r="T250" s="47"/>
    </row>
    <row r="251">
      <c r="D251" s="85"/>
      <c r="E251" s="85"/>
      <c r="F251" s="85"/>
      <c r="I251" s="111"/>
      <c r="J251" s="47"/>
      <c r="K251" s="47"/>
      <c r="L251" s="47"/>
      <c r="M251" s="47"/>
      <c r="N251" s="111"/>
      <c r="O251" s="86"/>
      <c r="P251" s="111"/>
      <c r="R251" s="47"/>
      <c r="S251" s="47"/>
      <c r="T251" s="47"/>
    </row>
    <row r="252">
      <c r="D252" s="85"/>
      <c r="E252" s="85"/>
      <c r="F252" s="85"/>
      <c r="I252" s="111"/>
      <c r="J252" s="47"/>
      <c r="K252" s="47"/>
      <c r="L252" s="47"/>
      <c r="M252" s="47"/>
      <c r="N252" s="111"/>
      <c r="O252" s="86"/>
      <c r="P252" s="111"/>
      <c r="R252" s="47"/>
      <c r="S252" s="47"/>
      <c r="T252" s="47"/>
    </row>
    <row r="253">
      <c r="D253" s="85"/>
      <c r="E253" s="85"/>
      <c r="F253" s="85"/>
      <c r="I253" s="111"/>
      <c r="J253" s="47"/>
      <c r="K253" s="47"/>
      <c r="L253" s="47"/>
      <c r="M253" s="47"/>
      <c r="N253" s="111"/>
      <c r="O253" s="86"/>
      <c r="P253" s="111"/>
      <c r="R253" s="47"/>
      <c r="S253" s="47"/>
      <c r="T253" s="47"/>
    </row>
    <row r="254">
      <c r="D254" s="85"/>
      <c r="E254" s="85"/>
      <c r="F254" s="85"/>
      <c r="I254" s="111"/>
      <c r="J254" s="47"/>
      <c r="K254" s="47"/>
      <c r="L254" s="47"/>
      <c r="M254" s="47"/>
      <c r="N254" s="111"/>
      <c r="O254" s="86"/>
      <c r="P254" s="111"/>
      <c r="R254" s="47"/>
      <c r="S254" s="47"/>
      <c r="T254" s="47"/>
    </row>
    <row r="255">
      <c r="D255" s="85"/>
      <c r="E255" s="85"/>
      <c r="F255" s="85"/>
      <c r="I255" s="111"/>
      <c r="J255" s="47"/>
      <c r="K255" s="47"/>
      <c r="L255" s="47"/>
      <c r="M255" s="47"/>
      <c r="N255" s="111"/>
      <c r="O255" s="86"/>
      <c r="P255" s="111"/>
      <c r="R255" s="47"/>
      <c r="S255" s="47"/>
      <c r="T255" s="47"/>
    </row>
    <row r="256">
      <c r="D256" s="85"/>
      <c r="E256" s="85"/>
      <c r="F256" s="85"/>
      <c r="I256" s="111"/>
      <c r="J256" s="47"/>
      <c r="K256" s="47"/>
      <c r="L256" s="47"/>
      <c r="M256" s="47"/>
      <c r="N256" s="111"/>
      <c r="O256" s="86"/>
      <c r="P256" s="111"/>
      <c r="R256" s="47"/>
      <c r="S256" s="47"/>
      <c r="T256" s="47"/>
    </row>
    <row r="257">
      <c r="D257" s="85"/>
      <c r="E257" s="85"/>
      <c r="F257" s="85"/>
      <c r="I257" s="111"/>
      <c r="J257" s="47"/>
      <c r="K257" s="47"/>
      <c r="L257" s="47"/>
      <c r="M257" s="47"/>
      <c r="N257" s="111"/>
      <c r="O257" s="86"/>
      <c r="P257" s="111"/>
      <c r="R257" s="47"/>
      <c r="S257" s="47"/>
      <c r="T257" s="47"/>
    </row>
    <row r="258">
      <c r="D258" s="85"/>
      <c r="E258" s="85"/>
      <c r="F258" s="85"/>
      <c r="I258" s="111"/>
      <c r="J258" s="47"/>
      <c r="K258" s="47"/>
      <c r="L258" s="47"/>
      <c r="M258" s="47"/>
      <c r="N258" s="111"/>
      <c r="O258" s="86"/>
      <c r="P258" s="111"/>
      <c r="R258" s="47"/>
      <c r="S258" s="47"/>
      <c r="T258" s="47"/>
    </row>
    <row r="259">
      <c r="D259" s="85"/>
      <c r="E259" s="85"/>
      <c r="F259" s="85"/>
      <c r="I259" s="111"/>
      <c r="J259" s="47"/>
      <c r="K259" s="47"/>
      <c r="L259" s="47"/>
      <c r="M259" s="47"/>
      <c r="N259" s="111"/>
      <c r="O259" s="86"/>
      <c r="P259" s="111"/>
      <c r="R259" s="47"/>
      <c r="S259" s="47"/>
      <c r="T259" s="47"/>
    </row>
    <row r="260">
      <c r="D260" s="85"/>
      <c r="E260" s="85"/>
      <c r="F260" s="85"/>
      <c r="I260" s="111"/>
      <c r="J260" s="47"/>
      <c r="K260" s="47"/>
      <c r="L260" s="47"/>
      <c r="M260" s="47"/>
      <c r="N260" s="111"/>
      <c r="O260" s="86"/>
      <c r="P260" s="111"/>
      <c r="R260" s="47"/>
      <c r="S260" s="47"/>
      <c r="T260" s="47"/>
    </row>
    <row r="261">
      <c r="D261" s="85"/>
      <c r="E261" s="85"/>
      <c r="F261" s="85"/>
      <c r="I261" s="111"/>
      <c r="J261" s="47"/>
      <c r="K261" s="47"/>
      <c r="L261" s="47"/>
      <c r="M261" s="47"/>
      <c r="N261" s="111"/>
      <c r="O261" s="86"/>
      <c r="P261" s="111"/>
      <c r="R261" s="47"/>
      <c r="S261" s="47"/>
      <c r="T261" s="47"/>
    </row>
    <row r="262">
      <c r="D262" s="85"/>
      <c r="E262" s="85"/>
      <c r="F262" s="85"/>
      <c r="I262" s="111"/>
      <c r="J262" s="47"/>
      <c r="K262" s="47"/>
      <c r="L262" s="47"/>
      <c r="M262" s="47"/>
      <c r="N262" s="111"/>
      <c r="O262" s="86"/>
      <c r="P262" s="111"/>
      <c r="R262" s="47"/>
      <c r="S262" s="47"/>
      <c r="T262" s="47"/>
    </row>
    <row r="263">
      <c r="D263" s="85"/>
      <c r="E263" s="85"/>
      <c r="F263" s="85"/>
      <c r="I263" s="111"/>
      <c r="J263" s="47"/>
      <c r="K263" s="47"/>
      <c r="L263" s="47"/>
      <c r="M263" s="47"/>
      <c r="N263" s="111"/>
      <c r="O263" s="86"/>
      <c r="P263" s="111"/>
      <c r="R263" s="47"/>
      <c r="S263" s="47"/>
      <c r="T263" s="47"/>
    </row>
    <row r="264">
      <c r="D264" s="85"/>
      <c r="E264" s="85"/>
      <c r="F264" s="85"/>
      <c r="I264" s="111"/>
      <c r="J264" s="47"/>
      <c r="K264" s="47"/>
      <c r="L264" s="47"/>
      <c r="M264" s="47"/>
      <c r="N264" s="111"/>
      <c r="O264" s="86"/>
      <c r="P264" s="111"/>
      <c r="R264" s="47"/>
      <c r="S264" s="47"/>
      <c r="T264" s="47"/>
    </row>
    <row r="265">
      <c r="D265" s="85"/>
      <c r="E265" s="85"/>
      <c r="F265" s="85"/>
      <c r="I265" s="111"/>
      <c r="J265" s="47"/>
      <c r="K265" s="47"/>
      <c r="L265" s="47"/>
      <c r="M265" s="47"/>
      <c r="N265" s="111"/>
      <c r="O265" s="86"/>
      <c r="P265" s="111"/>
      <c r="R265" s="47"/>
      <c r="S265" s="47"/>
      <c r="T265" s="47"/>
    </row>
    <row r="266">
      <c r="D266" s="85"/>
      <c r="E266" s="85"/>
      <c r="F266" s="85"/>
      <c r="I266" s="111"/>
      <c r="J266" s="47"/>
      <c r="K266" s="47"/>
      <c r="L266" s="47"/>
      <c r="M266" s="47"/>
      <c r="N266" s="111"/>
      <c r="O266" s="86"/>
      <c r="P266" s="111"/>
      <c r="R266" s="47"/>
      <c r="S266" s="47"/>
      <c r="T266" s="47"/>
    </row>
    <row r="267">
      <c r="D267" s="85"/>
      <c r="E267" s="85"/>
      <c r="F267" s="85"/>
      <c r="I267" s="111"/>
      <c r="J267" s="47"/>
      <c r="K267" s="47"/>
      <c r="L267" s="47"/>
      <c r="M267" s="47"/>
      <c r="N267" s="111"/>
      <c r="O267" s="86"/>
      <c r="P267" s="111"/>
      <c r="R267" s="47"/>
      <c r="S267" s="47"/>
      <c r="T267" s="47"/>
    </row>
    <row r="268">
      <c r="D268" s="85"/>
      <c r="E268" s="85"/>
      <c r="F268" s="85"/>
      <c r="I268" s="111"/>
      <c r="J268" s="47"/>
      <c r="K268" s="47"/>
      <c r="L268" s="47"/>
      <c r="M268" s="47"/>
      <c r="N268" s="111"/>
      <c r="O268" s="86"/>
      <c r="P268" s="111"/>
      <c r="R268" s="47"/>
      <c r="S268" s="47"/>
      <c r="T268" s="47"/>
    </row>
    <row r="269">
      <c r="D269" s="85"/>
      <c r="E269" s="85"/>
      <c r="F269" s="85"/>
      <c r="I269" s="111"/>
      <c r="J269" s="47"/>
      <c r="K269" s="47"/>
      <c r="L269" s="47"/>
      <c r="M269" s="47"/>
      <c r="N269" s="111"/>
      <c r="O269" s="86"/>
      <c r="P269" s="111"/>
      <c r="R269" s="47"/>
      <c r="S269" s="47"/>
      <c r="T269" s="47"/>
    </row>
    <row r="270">
      <c r="D270" s="85"/>
      <c r="E270" s="85"/>
      <c r="F270" s="85"/>
      <c r="I270" s="111"/>
      <c r="J270" s="47"/>
      <c r="K270" s="47"/>
      <c r="L270" s="47"/>
      <c r="M270" s="47"/>
      <c r="N270" s="111"/>
      <c r="O270" s="86"/>
      <c r="P270" s="111"/>
      <c r="R270" s="47"/>
      <c r="S270" s="47"/>
      <c r="T270" s="47"/>
    </row>
    <row r="271">
      <c r="D271" s="85"/>
      <c r="E271" s="85"/>
      <c r="F271" s="85"/>
      <c r="I271" s="111"/>
      <c r="J271" s="47"/>
      <c r="K271" s="47"/>
      <c r="L271" s="47"/>
      <c r="M271" s="47"/>
      <c r="N271" s="111"/>
      <c r="O271" s="86"/>
      <c r="P271" s="111"/>
      <c r="R271" s="47"/>
      <c r="S271" s="47"/>
      <c r="T271" s="47"/>
    </row>
    <row r="272">
      <c r="D272" s="85"/>
      <c r="E272" s="85"/>
      <c r="F272" s="85"/>
      <c r="I272" s="111"/>
      <c r="J272" s="47"/>
      <c r="K272" s="47"/>
      <c r="L272" s="47"/>
      <c r="M272" s="47"/>
      <c r="N272" s="111"/>
      <c r="O272" s="86"/>
      <c r="P272" s="111"/>
      <c r="R272" s="47"/>
      <c r="S272" s="47"/>
      <c r="T272" s="47"/>
    </row>
    <row r="273">
      <c r="D273" s="85"/>
      <c r="E273" s="85"/>
      <c r="F273" s="85"/>
      <c r="I273" s="111"/>
      <c r="J273" s="47"/>
      <c r="K273" s="47"/>
      <c r="L273" s="47"/>
      <c r="M273" s="47"/>
      <c r="N273" s="111"/>
      <c r="O273" s="86"/>
      <c r="P273" s="111"/>
      <c r="R273" s="47"/>
      <c r="S273" s="47"/>
      <c r="T273" s="47"/>
    </row>
    <row r="274">
      <c r="D274" s="85"/>
      <c r="E274" s="85"/>
      <c r="F274" s="85"/>
      <c r="I274" s="111"/>
      <c r="J274" s="47"/>
      <c r="K274" s="47"/>
      <c r="L274" s="47"/>
      <c r="M274" s="47"/>
      <c r="N274" s="111"/>
      <c r="O274" s="86"/>
      <c r="P274" s="111"/>
      <c r="R274" s="47"/>
      <c r="S274" s="47"/>
      <c r="T274" s="47"/>
    </row>
    <row r="275">
      <c r="D275" s="85"/>
      <c r="E275" s="85"/>
      <c r="F275" s="85"/>
      <c r="I275" s="111"/>
      <c r="J275" s="47"/>
      <c r="K275" s="47"/>
      <c r="L275" s="47"/>
      <c r="M275" s="47"/>
      <c r="N275" s="111"/>
      <c r="O275" s="86"/>
      <c r="P275" s="111"/>
      <c r="R275" s="47"/>
      <c r="S275" s="47"/>
      <c r="T275" s="47"/>
    </row>
    <row r="276">
      <c r="D276" s="85"/>
      <c r="E276" s="85"/>
      <c r="F276" s="85"/>
      <c r="I276" s="111"/>
      <c r="J276" s="47"/>
      <c r="K276" s="47"/>
      <c r="L276" s="47"/>
      <c r="M276" s="47"/>
      <c r="N276" s="111"/>
      <c r="O276" s="86"/>
      <c r="P276" s="111"/>
      <c r="R276" s="47"/>
      <c r="S276" s="47"/>
      <c r="T276" s="47"/>
    </row>
    <row r="277">
      <c r="D277" s="85"/>
      <c r="E277" s="85"/>
      <c r="F277" s="85"/>
      <c r="I277" s="111"/>
      <c r="J277" s="47"/>
      <c r="K277" s="47"/>
      <c r="L277" s="47"/>
      <c r="M277" s="47"/>
      <c r="N277" s="111"/>
      <c r="O277" s="86"/>
      <c r="P277" s="111"/>
      <c r="R277" s="47"/>
      <c r="S277" s="47"/>
      <c r="T277" s="47"/>
    </row>
    <row r="278">
      <c r="D278" s="85"/>
      <c r="E278" s="85"/>
      <c r="F278" s="85"/>
      <c r="I278" s="111"/>
      <c r="J278" s="47"/>
      <c r="K278" s="47"/>
      <c r="L278" s="47"/>
      <c r="M278" s="47"/>
      <c r="N278" s="111"/>
      <c r="O278" s="86"/>
      <c r="P278" s="111"/>
      <c r="R278" s="47"/>
      <c r="S278" s="47"/>
      <c r="T278" s="47"/>
    </row>
    <row r="279">
      <c r="D279" s="85"/>
      <c r="E279" s="85"/>
      <c r="F279" s="85"/>
      <c r="I279" s="111"/>
      <c r="J279" s="47"/>
      <c r="K279" s="47"/>
      <c r="L279" s="47"/>
      <c r="M279" s="47"/>
      <c r="N279" s="111"/>
      <c r="O279" s="86"/>
      <c r="P279" s="111"/>
      <c r="R279" s="47"/>
      <c r="S279" s="47"/>
      <c r="T279" s="47"/>
    </row>
    <row r="280">
      <c r="D280" s="85"/>
      <c r="E280" s="85"/>
      <c r="F280" s="85"/>
      <c r="I280" s="111"/>
      <c r="J280" s="47"/>
      <c r="K280" s="47"/>
      <c r="L280" s="47"/>
      <c r="M280" s="47"/>
      <c r="N280" s="111"/>
      <c r="O280" s="86"/>
      <c r="P280" s="111"/>
      <c r="R280" s="47"/>
      <c r="S280" s="47"/>
      <c r="T280" s="47"/>
    </row>
    <row r="281">
      <c r="D281" s="85"/>
      <c r="E281" s="85"/>
      <c r="F281" s="85"/>
      <c r="I281" s="111"/>
      <c r="J281" s="47"/>
      <c r="K281" s="47"/>
      <c r="L281" s="47"/>
      <c r="M281" s="47"/>
      <c r="N281" s="111"/>
      <c r="O281" s="86"/>
      <c r="P281" s="111"/>
      <c r="R281" s="47"/>
      <c r="S281" s="47"/>
      <c r="T281" s="47"/>
    </row>
    <row r="282">
      <c r="D282" s="85"/>
      <c r="E282" s="85"/>
      <c r="F282" s="85"/>
      <c r="I282" s="111"/>
      <c r="J282" s="47"/>
      <c r="K282" s="47"/>
      <c r="L282" s="47"/>
      <c r="M282" s="47"/>
      <c r="N282" s="111"/>
      <c r="O282" s="86"/>
      <c r="P282" s="111"/>
      <c r="R282" s="47"/>
      <c r="S282" s="47"/>
      <c r="T282" s="47"/>
    </row>
    <row r="283">
      <c r="D283" s="85"/>
      <c r="E283" s="85"/>
      <c r="F283" s="85"/>
      <c r="I283" s="111"/>
      <c r="J283" s="47"/>
      <c r="K283" s="47"/>
      <c r="L283" s="47"/>
      <c r="M283" s="47"/>
      <c r="N283" s="111"/>
      <c r="O283" s="86"/>
      <c r="P283" s="111"/>
      <c r="R283" s="47"/>
      <c r="S283" s="47"/>
      <c r="T283" s="47"/>
    </row>
    <row r="284">
      <c r="D284" s="85"/>
      <c r="E284" s="85"/>
      <c r="F284" s="85"/>
      <c r="I284" s="111"/>
      <c r="J284" s="47"/>
      <c r="K284" s="47"/>
      <c r="L284" s="47"/>
      <c r="M284" s="47"/>
      <c r="N284" s="111"/>
      <c r="O284" s="86"/>
      <c r="P284" s="111"/>
      <c r="R284" s="47"/>
      <c r="S284" s="47"/>
      <c r="T284" s="47"/>
    </row>
    <row r="285">
      <c r="D285" s="85"/>
      <c r="E285" s="85"/>
      <c r="F285" s="85"/>
      <c r="I285" s="111"/>
      <c r="J285" s="47"/>
      <c r="K285" s="47"/>
      <c r="L285" s="47"/>
      <c r="M285" s="47"/>
      <c r="N285" s="111"/>
      <c r="O285" s="86"/>
      <c r="P285" s="111"/>
      <c r="R285" s="47"/>
      <c r="S285" s="47"/>
      <c r="T285" s="47"/>
    </row>
    <row r="286">
      <c r="D286" s="85"/>
      <c r="E286" s="85"/>
      <c r="F286" s="85"/>
      <c r="I286" s="111"/>
      <c r="J286" s="47"/>
      <c r="K286" s="47"/>
      <c r="L286" s="47"/>
      <c r="M286" s="47"/>
      <c r="N286" s="111"/>
      <c r="O286" s="86"/>
      <c r="P286" s="111"/>
      <c r="R286" s="47"/>
      <c r="S286" s="47"/>
      <c r="T286" s="47"/>
    </row>
    <row r="287">
      <c r="D287" s="85"/>
      <c r="E287" s="85"/>
      <c r="F287" s="85"/>
      <c r="I287" s="111"/>
      <c r="J287" s="47"/>
      <c r="K287" s="47"/>
      <c r="L287" s="47"/>
      <c r="M287" s="47"/>
      <c r="N287" s="111"/>
      <c r="O287" s="86"/>
      <c r="P287" s="111"/>
      <c r="R287" s="47"/>
      <c r="S287" s="47"/>
      <c r="T287" s="47"/>
    </row>
    <row r="288">
      <c r="D288" s="85"/>
      <c r="E288" s="85"/>
      <c r="F288" s="85"/>
      <c r="I288" s="111"/>
      <c r="J288" s="47"/>
      <c r="K288" s="47"/>
      <c r="L288" s="47"/>
      <c r="M288" s="47"/>
      <c r="N288" s="111"/>
      <c r="O288" s="86"/>
      <c r="P288" s="111"/>
      <c r="R288" s="47"/>
      <c r="S288" s="47"/>
      <c r="T288" s="47"/>
    </row>
    <row r="289">
      <c r="D289" s="85"/>
      <c r="E289" s="85"/>
      <c r="F289" s="85"/>
      <c r="I289" s="111"/>
      <c r="J289" s="47"/>
      <c r="K289" s="47"/>
      <c r="L289" s="47"/>
      <c r="M289" s="47"/>
      <c r="N289" s="111"/>
      <c r="O289" s="86"/>
      <c r="P289" s="111"/>
      <c r="R289" s="47"/>
      <c r="S289" s="47"/>
      <c r="T289" s="47"/>
    </row>
    <row r="290">
      <c r="D290" s="85"/>
      <c r="E290" s="85"/>
      <c r="F290" s="85"/>
      <c r="I290" s="111"/>
      <c r="J290" s="47"/>
      <c r="K290" s="47"/>
      <c r="L290" s="47"/>
      <c r="M290" s="47"/>
      <c r="N290" s="111"/>
      <c r="O290" s="86"/>
      <c r="P290" s="111"/>
      <c r="R290" s="47"/>
      <c r="S290" s="47"/>
      <c r="T290" s="47"/>
    </row>
    <row r="291">
      <c r="D291" s="85"/>
      <c r="E291" s="85"/>
      <c r="F291" s="85"/>
      <c r="I291" s="111"/>
      <c r="J291" s="47"/>
      <c r="K291" s="47"/>
      <c r="L291" s="47"/>
      <c r="M291" s="47"/>
      <c r="N291" s="111"/>
      <c r="O291" s="86"/>
      <c r="P291" s="111"/>
      <c r="R291" s="47"/>
      <c r="S291" s="47"/>
      <c r="T291" s="47"/>
    </row>
    <row r="292">
      <c r="D292" s="85"/>
      <c r="E292" s="85"/>
      <c r="F292" s="85"/>
      <c r="I292" s="111"/>
      <c r="J292" s="47"/>
      <c r="K292" s="47"/>
      <c r="L292" s="47"/>
      <c r="M292" s="47"/>
      <c r="N292" s="111"/>
      <c r="O292" s="86"/>
      <c r="P292" s="111"/>
      <c r="R292" s="47"/>
      <c r="S292" s="47"/>
      <c r="T292" s="47"/>
    </row>
    <row r="293">
      <c r="D293" s="85"/>
      <c r="E293" s="85"/>
      <c r="F293" s="85"/>
      <c r="I293" s="111"/>
      <c r="J293" s="47"/>
      <c r="K293" s="47"/>
      <c r="L293" s="47"/>
      <c r="M293" s="47"/>
      <c r="N293" s="111"/>
      <c r="O293" s="86"/>
      <c r="P293" s="111"/>
      <c r="R293" s="47"/>
      <c r="S293" s="47"/>
      <c r="T293" s="47"/>
    </row>
    <row r="294">
      <c r="D294" s="85"/>
      <c r="E294" s="85"/>
      <c r="F294" s="85"/>
      <c r="I294" s="111"/>
      <c r="J294" s="47"/>
      <c r="K294" s="47"/>
      <c r="L294" s="47"/>
      <c r="M294" s="47"/>
      <c r="N294" s="111"/>
      <c r="O294" s="86"/>
      <c r="P294" s="111"/>
      <c r="R294" s="47"/>
      <c r="S294" s="47"/>
      <c r="T294" s="47"/>
    </row>
    <row r="295">
      <c r="D295" s="85"/>
      <c r="E295" s="85"/>
      <c r="F295" s="85"/>
      <c r="I295" s="111"/>
      <c r="J295" s="47"/>
      <c r="K295" s="47"/>
      <c r="L295" s="47"/>
      <c r="M295" s="47"/>
      <c r="N295" s="111"/>
      <c r="O295" s="86"/>
      <c r="P295" s="111"/>
      <c r="R295" s="47"/>
      <c r="S295" s="47"/>
      <c r="T295" s="47"/>
    </row>
    <row r="296">
      <c r="D296" s="85"/>
      <c r="E296" s="85"/>
      <c r="F296" s="85"/>
      <c r="I296" s="111"/>
      <c r="J296" s="47"/>
      <c r="K296" s="47"/>
      <c r="L296" s="47"/>
      <c r="M296" s="47"/>
      <c r="N296" s="111"/>
      <c r="O296" s="86"/>
      <c r="P296" s="111"/>
      <c r="R296" s="47"/>
      <c r="S296" s="47"/>
      <c r="T296" s="47"/>
    </row>
    <row r="297">
      <c r="D297" s="85"/>
      <c r="E297" s="85"/>
      <c r="F297" s="85"/>
      <c r="I297" s="111"/>
      <c r="J297" s="47"/>
      <c r="K297" s="47"/>
      <c r="L297" s="47"/>
      <c r="M297" s="47"/>
      <c r="N297" s="111"/>
      <c r="O297" s="86"/>
      <c r="P297" s="111"/>
      <c r="R297" s="47"/>
      <c r="S297" s="47"/>
      <c r="T297" s="47"/>
    </row>
    <row r="298">
      <c r="D298" s="85"/>
      <c r="E298" s="85"/>
      <c r="F298" s="85"/>
      <c r="I298" s="111"/>
      <c r="J298" s="47"/>
      <c r="K298" s="47"/>
      <c r="L298" s="47"/>
      <c r="M298" s="47"/>
      <c r="N298" s="111"/>
      <c r="O298" s="86"/>
      <c r="P298" s="111"/>
      <c r="R298" s="47"/>
      <c r="S298" s="47"/>
      <c r="T298" s="47"/>
    </row>
    <row r="299">
      <c r="D299" s="85"/>
      <c r="E299" s="85"/>
      <c r="F299" s="85"/>
      <c r="I299" s="111"/>
      <c r="J299" s="47"/>
      <c r="K299" s="47"/>
      <c r="L299" s="47"/>
      <c r="M299" s="47"/>
      <c r="N299" s="111"/>
      <c r="O299" s="86"/>
      <c r="P299" s="111"/>
      <c r="R299" s="47"/>
      <c r="S299" s="47"/>
      <c r="T299" s="47"/>
    </row>
    <row r="300">
      <c r="D300" s="85"/>
      <c r="E300" s="85"/>
      <c r="F300" s="85"/>
      <c r="I300" s="111"/>
      <c r="J300" s="47"/>
      <c r="K300" s="47"/>
      <c r="L300" s="47"/>
      <c r="M300" s="47"/>
      <c r="N300" s="111"/>
      <c r="O300" s="86"/>
      <c r="P300" s="111"/>
      <c r="R300" s="47"/>
      <c r="S300" s="47"/>
      <c r="T300" s="47"/>
    </row>
    <row r="301">
      <c r="D301" s="85"/>
      <c r="E301" s="85"/>
      <c r="F301" s="85"/>
      <c r="I301" s="111"/>
      <c r="J301" s="47"/>
      <c r="K301" s="47"/>
      <c r="L301" s="47"/>
      <c r="M301" s="47"/>
      <c r="N301" s="111"/>
      <c r="O301" s="86"/>
      <c r="P301" s="111"/>
      <c r="R301" s="47"/>
      <c r="S301" s="47"/>
      <c r="T301" s="47"/>
    </row>
    <row r="302">
      <c r="D302" s="85"/>
      <c r="E302" s="85"/>
      <c r="F302" s="85"/>
      <c r="I302" s="111"/>
      <c r="J302" s="47"/>
      <c r="K302" s="47"/>
      <c r="L302" s="47"/>
      <c r="M302" s="47"/>
      <c r="N302" s="111"/>
      <c r="O302" s="86"/>
      <c r="P302" s="111"/>
      <c r="R302" s="47"/>
      <c r="S302" s="47"/>
      <c r="T302" s="47"/>
    </row>
    <row r="303">
      <c r="D303" s="85"/>
      <c r="E303" s="85"/>
      <c r="F303" s="85"/>
      <c r="I303" s="111"/>
      <c r="J303" s="47"/>
      <c r="K303" s="47"/>
      <c r="L303" s="47"/>
      <c r="M303" s="47"/>
      <c r="N303" s="111"/>
      <c r="O303" s="86"/>
      <c r="P303" s="111"/>
      <c r="R303" s="47"/>
      <c r="S303" s="47"/>
      <c r="T303" s="47"/>
    </row>
    <row r="304">
      <c r="D304" s="85"/>
      <c r="E304" s="85"/>
      <c r="F304" s="85"/>
      <c r="I304" s="111"/>
      <c r="J304" s="47"/>
      <c r="K304" s="47"/>
      <c r="L304" s="47"/>
      <c r="M304" s="47"/>
      <c r="N304" s="111"/>
      <c r="O304" s="86"/>
      <c r="P304" s="111"/>
      <c r="R304" s="47"/>
      <c r="S304" s="47"/>
      <c r="T304" s="47"/>
    </row>
    <row r="305">
      <c r="D305" s="85"/>
      <c r="E305" s="85"/>
      <c r="F305" s="85"/>
      <c r="I305" s="111"/>
      <c r="J305" s="47"/>
      <c r="K305" s="47"/>
      <c r="L305" s="47"/>
      <c r="M305" s="47"/>
      <c r="N305" s="111"/>
      <c r="O305" s="86"/>
      <c r="P305" s="111"/>
      <c r="R305" s="47"/>
      <c r="S305" s="47"/>
      <c r="T305" s="47"/>
    </row>
    <row r="306">
      <c r="D306" s="85"/>
      <c r="E306" s="85"/>
      <c r="F306" s="85"/>
      <c r="I306" s="111"/>
      <c r="J306" s="47"/>
      <c r="K306" s="47"/>
      <c r="L306" s="47"/>
      <c r="M306" s="47"/>
      <c r="N306" s="111"/>
      <c r="O306" s="86"/>
      <c r="P306" s="111"/>
      <c r="R306" s="47"/>
      <c r="S306" s="47"/>
      <c r="T306" s="47"/>
    </row>
    <row r="307">
      <c r="D307" s="85"/>
      <c r="E307" s="85"/>
      <c r="F307" s="85"/>
      <c r="I307" s="111"/>
      <c r="J307" s="47"/>
      <c r="K307" s="47"/>
      <c r="L307" s="47"/>
      <c r="M307" s="47"/>
      <c r="N307" s="111"/>
      <c r="O307" s="86"/>
      <c r="P307" s="111"/>
      <c r="R307" s="47"/>
      <c r="S307" s="47"/>
      <c r="T307" s="47"/>
    </row>
    <row r="308">
      <c r="D308" s="85"/>
      <c r="E308" s="85"/>
      <c r="F308" s="85"/>
      <c r="I308" s="111"/>
      <c r="J308" s="47"/>
      <c r="K308" s="47"/>
      <c r="L308" s="47"/>
      <c r="M308" s="47"/>
      <c r="N308" s="111"/>
      <c r="O308" s="86"/>
      <c r="P308" s="111"/>
      <c r="R308" s="47"/>
      <c r="S308" s="47"/>
      <c r="T308" s="47"/>
    </row>
    <row r="309">
      <c r="D309" s="85"/>
      <c r="E309" s="85"/>
      <c r="F309" s="85"/>
      <c r="I309" s="111"/>
      <c r="J309" s="47"/>
      <c r="K309" s="47"/>
      <c r="L309" s="47"/>
      <c r="M309" s="47"/>
      <c r="N309" s="111"/>
      <c r="O309" s="86"/>
      <c r="P309" s="111"/>
      <c r="R309" s="47"/>
      <c r="S309" s="47"/>
      <c r="T309" s="47"/>
    </row>
    <row r="310">
      <c r="D310" s="85"/>
      <c r="E310" s="85"/>
      <c r="F310" s="85"/>
      <c r="I310" s="111"/>
      <c r="J310" s="47"/>
      <c r="K310" s="47"/>
      <c r="L310" s="47"/>
      <c r="M310" s="47"/>
      <c r="N310" s="111"/>
      <c r="O310" s="86"/>
      <c r="P310" s="111"/>
      <c r="R310" s="47"/>
      <c r="S310" s="47"/>
      <c r="T310" s="47"/>
    </row>
    <row r="311">
      <c r="D311" s="85"/>
      <c r="E311" s="85"/>
      <c r="F311" s="85"/>
      <c r="I311" s="111"/>
      <c r="J311" s="47"/>
      <c r="K311" s="47"/>
      <c r="L311" s="47"/>
      <c r="M311" s="47"/>
      <c r="N311" s="111"/>
      <c r="O311" s="86"/>
      <c r="P311" s="111"/>
      <c r="R311" s="47"/>
      <c r="S311" s="47"/>
      <c r="T311" s="47"/>
    </row>
    <row r="312">
      <c r="D312" s="85"/>
      <c r="E312" s="85"/>
      <c r="F312" s="85"/>
      <c r="I312" s="111"/>
      <c r="J312" s="47"/>
      <c r="K312" s="47"/>
      <c r="L312" s="47"/>
      <c r="M312" s="47"/>
      <c r="N312" s="111"/>
      <c r="O312" s="86"/>
      <c r="P312" s="111"/>
      <c r="R312" s="47"/>
      <c r="S312" s="47"/>
      <c r="T312" s="47"/>
    </row>
    <row r="313">
      <c r="D313" s="85"/>
      <c r="E313" s="85"/>
      <c r="F313" s="85"/>
      <c r="I313" s="111"/>
      <c r="J313" s="47"/>
      <c r="K313" s="47"/>
      <c r="L313" s="47"/>
      <c r="M313" s="47"/>
      <c r="N313" s="111"/>
      <c r="O313" s="86"/>
      <c r="P313" s="111"/>
      <c r="R313" s="47"/>
      <c r="S313" s="47"/>
      <c r="T313" s="47"/>
    </row>
    <row r="314">
      <c r="D314" s="85"/>
      <c r="E314" s="85"/>
      <c r="F314" s="85"/>
      <c r="I314" s="111"/>
      <c r="J314" s="47"/>
      <c r="K314" s="47"/>
      <c r="L314" s="47"/>
      <c r="M314" s="47"/>
      <c r="N314" s="111"/>
      <c r="O314" s="86"/>
      <c r="P314" s="111"/>
      <c r="R314" s="47"/>
      <c r="S314" s="47"/>
      <c r="T314" s="47"/>
    </row>
    <row r="315">
      <c r="D315" s="85"/>
      <c r="E315" s="85"/>
      <c r="F315" s="85"/>
      <c r="I315" s="111"/>
      <c r="J315" s="47"/>
      <c r="K315" s="47"/>
      <c r="L315" s="47"/>
      <c r="M315" s="47"/>
      <c r="N315" s="111"/>
      <c r="O315" s="86"/>
      <c r="P315" s="111"/>
      <c r="R315" s="47"/>
      <c r="S315" s="47"/>
      <c r="T315" s="47"/>
    </row>
    <row r="316">
      <c r="D316" s="85"/>
      <c r="E316" s="85"/>
      <c r="F316" s="85"/>
      <c r="I316" s="111"/>
      <c r="J316" s="47"/>
      <c r="K316" s="47"/>
      <c r="L316" s="47"/>
      <c r="M316" s="47"/>
      <c r="N316" s="111"/>
      <c r="O316" s="86"/>
      <c r="P316" s="111"/>
      <c r="R316" s="47"/>
      <c r="S316" s="47"/>
      <c r="T316" s="47"/>
    </row>
    <row r="317">
      <c r="D317" s="85"/>
      <c r="E317" s="85"/>
      <c r="F317" s="85"/>
      <c r="I317" s="111"/>
      <c r="J317" s="47"/>
      <c r="K317" s="47"/>
      <c r="L317" s="47"/>
      <c r="M317" s="47"/>
      <c r="N317" s="111"/>
      <c r="O317" s="86"/>
      <c r="P317" s="111"/>
      <c r="R317" s="47"/>
      <c r="S317" s="47"/>
      <c r="T317" s="47"/>
    </row>
    <row r="318">
      <c r="D318" s="85"/>
      <c r="E318" s="85"/>
      <c r="F318" s="85"/>
      <c r="I318" s="111"/>
      <c r="J318" s="47"/>
      <c r="K318" s="47"/>
      <c r="L318" s="47"/>
      <c r="M318" s="47"/>
      <c r="N318" s="111"/>
      <c r="O318" s="86"/>
      <c r="P318" s="111"/>
      <c r="R318" s="47"/>
      <c r="S318" s="47"/>
      <c r="T318" s="47"/>
    </row>
    <row r="319">
      <c r="D319" s="85"/>
      <c r="E319" s="85"/>
      <c r="F319" s="85"/>
      <c r="I319" s="111"/>
      <c r="J319" s="47"/>
      <c r="K319" s="47"/>
      <c r="L319" s="47"/>
      <c r="M319" s="47"/>
      <c r="N319" s="111"/>
      <c r="O319" s="86"/>
      <c r="P319" s="111"/>
      <c r="R319" s="47"/>
      <c r="S319" s="47"/>
      <c r="T319" s="47"/>
    </row>
    <row r="320">
      <c r="D320" s="85"/>
      <c r="E320" s="85"/>
      <c r="F320" s="85"/>
      <c r="I320" s="111"/>
      <c r="J320" s="47"/>
      <c r="K320" s="47"/>
      <c r="L320" s="47"/>
      <c r="M320" s="47"/>
      <c r="N320" s="111"/>
      <c r="O320" s="86"/>
      <c r="P320" s="111"/>
      <c r="R320" s="47"/>
      <c r="S320" s="47"/>
      <c r="T320" s="47"/>
    </row>
    <row r="321">
      <c r="D321" s="85"/>
      <c r="E321" s="85"/>
      <c r="F321" s="85"/>
      <c r="I321" s="111"/>
      <c r="J321" s="47"/>
      <c r="K321" s="47"/>
      <c r="L321" s="47"/>
      <c r="M321" s="47"/>
      <c r="N321" s="111"/>
      <c r="O321" s="86"/>
      <c r="P321" s="111"/>
      <c r="R321" s="47"/>
      <c r="S321" s="47"/>
      <c r="T321" s="47"/>
    </row>
    <row r="322">
      <c r="D322" s="85"/>
      <c r="E322" s="85"/>
      <c r="F322" s="85"/>
      <c r="I322" s="111"/>
      <c r="J322" s="47"/>
      <c r="K322" s="47"/>
      <c r="L322" s="47"/>
      <c r="M322" s="47"/>
      <c r="N322" s="111"/>
      <c r="O322" s="86"/>
      <c r="P322" s="111"/>
      <c r="R322" s="47"/>
      <c r="S322" s="47"/>
      <c r="T322" s="47"/>
    </row>
    <row r="323">
      <c r="D323" s="85"/>
      <c r="E323" s="85"/>
      <c r="F323" s="85"/>
      <c r="I323" s="111"/>
      <c r="J323" s="47"/>
      <c r="K323" s="47"/>
      <c r="L323" s="47"/>
      <c r="M323" s="47"/>
      <c r="N323" s="111"/>
      <c r="O323" s="86"/>
      <c r="P323" s="111"/>
      <c r="R323" s="47"/>
      <c r="S323" s="47"/>
      <c r="T323" s="47"/>
    </row>
    <row r="324">
      <c r="D324" s="85"/>
      <c r="E324" s="85"/>
      <c r="F324" s="85"/>
      <c r="I324" s="111"/>
      <c r="J324" s="47"/>
      <c r="K324" s="47"/>
      <c r="L324" s="47"/>
      <c r="M324" s="47"/>
      <c r="N324" s="111"/>
      <c r="O324" s="86"/>
      <c r="P324" s="111"/>
      <c r="R324" s="47"/>
      <c r="S324" s="47"/>
      <c r="T324" s="47"/>
    </row>
    <row r="325">
      <c r="D325" s="85"/>
      <c r="E325" s="85"/>
      <c r="F325" s="85"/>
      <c r="I325" s="111"/>
      <c r="J325" s="47"/>
      <c r="K325" s="47"/>
      <c r="L325" s="47"/>
      <c r="M325" s="47"/>
      <c r="N325" s="111"/>
      <c r="O325" s="86"/>
      <c r="P325" s="111"/>
      <c r="R325" s="47"/>
      <c r="S325" s="47"/>
      <c r="T325" s="47"/>
    </row>
    <row r="326">
      <c r="D326" s="85"/>
      <c r="E326" s="85"/>
      <c r="F326" s="85"/>
      <c r="I326" s="111"/>
      <c r="J326" s="47"/>
      <c r="K326" s="47"/>
      <c r="L326" s="47"/>
      <c r="M326" s="47"/>
      <c r="N326" s="111"/>
      <c r="O326" s="86"/>
      <c r="P326" s="111"/>
      <c r="R326" s="47"/>
      <c r="S326" s="47"/>
      <c r="T326" s="47"/>
    </row>
    <row r="327">
      <c r="D327" s="85"/>
      <c r="E327" s="85"/>
      <c r="F327" s="85"/>
      <c r="I327" s="111"/>
      <c r="J327" s="47"/>
      <c r="K327" s="47"/>
      <c r="L327" s="47"/>
      <c r="M327" s="47"/>
      <c r="N327" s="111"/>
      <c r="O327" s="86"/>
      <c r="P327" s="111"/>
      <c r="R327" s="47"/>
      <c r="S327" s="47"/>
      <c r="T327" s="47"/>
    </row>
    <row r="328">
      <c r="D328" s="85"/>
      <c r="E328" s="85"/>
      <c r="F328" s="85"/>
      <c r="I328" s="111"/>
      <c r="J328" s="47"/>
      <c r="K328" s="47"/>
      <c r="L328" s="47"/>
      <c r="M328" s="47"/>
      <c r="N328" s="111"/>
      <c r="O328" s="86"/>
      <c r="P328" s="111"/>
      <c r="R328" s="47"/>
      <c r="S328" s="47"/>
      <c r="T328" s="47"/>
    </row>
    <row r="329">
      <c r="D329" s="85"/>
      <c r="E329" s="85"/>
      <c r="F329" s="85"/>
      <c r="I329" s="111"/>
      <c r="J329" s="47"/>
      <c r="K329" s="47"/>
      <c r="L329" s="47"/>
      <c r="M329" s="47"/>
      <c r="N329" s="111"/>
      <c r="O329" s="86"/>
      <c r="P329" s="111"/>
      <c r="R329" s="47"/>
      <c r="S329" s="47"/>
      <c r="T329" s="47"/>
    </row>
    <row r="330">
      <c r="D330" s="85"/>
      <c r="E330" s="85"/>
      <c r="F330" s="85"/>
      <c r="I330" s="111"/>
      <c r="J330" s="47"/>
      <c r="K330" s="47"/>
      <c r="L330" s="47"/>
      <c r="M330" s="47"/>
      <c r="N330" s="111"/>
      <c r="O330" s="86"/>
      <c r="P330" s="111"/>
      <c r="R330" s="47"/>
      <c r="S330" s="47"/>
      <c r="T330" s="47"/>
    </row>
    <row r="331">
      <c r="D331" s="85"/>
      <c r="E331" s="85"/>
      <c r="F331" s="85"/>
      <c r="I331" s="111"/>
      <c r="J331" s="47"/>
      <c r="K331" s="47"/>
      <c r="L331" s="47"/>
      <c r="M331" s="47"/>
      <c r="N331" s="111"/>
      <c r="O331" s="86"/>
      <c r="P331" s="111"/>
      <c r="R331" s="47"/>
      <c r="S331" s="47"/>
      <c r="T331" s="47"/>
    </row>
    <row r="332">
      <c r="D332" s="85"/>
      <c r="E332" s="85"/>
      <c r="F332" s="85"/>
      <c r="I332" s="111"/>
      <c r="J332" s="47"/>
      <c r="K332" s="47"/>
      <c r="L332" s="47"/>
      <c r="M332" s="47"/>
      <c r="N332" s="111"/>
      <c r="O332" s="86"/>
      <c r="P332" s="111"/>
      <c r="R332" s="47"/>
      <c r="S332" s="47"/>
      <c r="T332" s="47"/>
    </row>
    <row r="333">
      <c r="D333" s="85"/>
      <c r="E333" s="85"/>
      <c r="F333" s="85"/>
      <c r="I333" s="111"/>
      <c r="J333" s="47"/>
      <c r="K333" s="47"/>
      <c r="L333" s="47"/>
      <c r="M333" s="47"/>
      <c r="N333" s="111"/>
      <c r="O333" s="86"/>
      <c r="P333" s="111"/>
      <c r="R333" s="47"/>
      <c r="S333" s="47"/>
      <c r="T333" s="47"/>
    </row>
    <row r="334">
      <c r="D334" s="85"/>
      <c r="E334" s="85"/>
      <c r="F334" s="85"/>
      <c r="I334" s="111"/>
      <c r="J334" s="47"/>
      <c r="K334" s="47"/>
      <c r="L334" s="47"/>
      <c r="M334" s="47"/>
      <c r="N334" s="111"/>
      <c r="O334" s="86"/>
      <c r="P334" s="111"/>
      <c r="R334" s="47"/>
      <c r="S334" s="47"/>
      <c r="T334" s="47"/>
    </row>
    <row r="335">
      <c r="D335" s="85"/>
      <c r="E335" s="85"/>
      <c r="F335" s="85"/>
      <c r="I335" s="111"/>
      <c r="J335" s="47"/>
      <c r="K335" s="47"/>
      <c r="L335" s="47"/>
      <c r="M335" s="47"/>
      <c r="N335" s="111"/>
      <c r="O335" s="86"/>
      <c r="P335" s="111"/>
      <c r="R335" s="47"/>
      <c r="S335" s="47"/>
      <c r="T335" s="47"/>
    </row>
    <row r="336">
      <c r="D336" s="85"/>
      <c r="E336" s="85"/>
      <c r="F336" s="85"/>
      <c r="I336" s="111"/>
      <c r="J336" s="47"/>
      <c r="K336" s="47"/>
      <c r="L336" s="47"/>
      <c r="M336" s="47"/>
      <c r="N336" s="111"/>
      <c r="O336" s="86"/>
      <c r="P336" s="111"/>
      <c r="R336" s="47"/>
      <c r="S336" s="47"/>
      <c r="T336" s="47"/>
    </row>
    <row r="337">
      <c r="D337" s="85"/>
      <c r="E337" s="85"/>
      <c r="F337" s="85"/>
      <c r="I337" s="111"/>
      <c r="J337" s="47"/>
      <c r="K337" s="47"/>
      <c r="L337" s="47"/>
      <c r="M337" s="47"/>
      <c r="N337" s="111"/>
      <c r="O337" s="86"/>
      <c r="P337" s="111"/>
      <c r="R337" s="47"/>
      <c r="S337" s="47"/>
      <c r="T337" s="47"/>
    </row>
    <row r="338">
      <c r="D338" s="85"/>
      <c r="E338" s="85"/>
      <c r="F338" s="85"/>
      <c r="I338" s="111"/>
      <c r="J338" s="47"/>
      <c r="K338" s="47"/>
      <c r="L338" s="47"/>
      <c r="M338" s="47"/>
      <c r="N338" s="111"/>
      <c r="O338" s="86"/>
      <c r="P338" s="111"/>
      <c r="R338" s="47"/>
      <c r="S338" s="47"/>
      <c r="T338" s="47"/>
    </row>
    <row r="339">
      <c r="D339" s="85"/>
      <c r="E339" s="85"/>
      <c r="F339" s="85"/>
      <c r="I339" s="111"/>
      <c r="J339" s="47"/>
      <c r="K339" s="47"/>
      <c r="L339" s="47"/>
      <c r="M339" s="47"/>
      <c r="N339" s="111"/>
      <c r="O339" s="86"/>
      <c r="P339" s="111"/>
      <c r="R339" s="47"/>
      <c r="S339" s="47"/>
      <c r="T339" s="47"/>
    </row>
    <row r="340">
      <c r="D340" s="85"/>
      <c r="E340" s="85"/>
      <c r="F340" s="85"/>
      <c r="I340" s="111"/>
      <c r="J340" s="47"/>
      <c r="K340" s="47"/>
      <c r="L340" s="47"/>
      <c r="M340" s="47"/>
      <c r="N340" s="111"/>
      <c r="O340" s="86"/>
      <c r="P340" s="111"/>
      <c r="R340" s="47"/>
      <c r="S340" s="47"/>
      <c r="T340" s="47"/>
    </row>
    <row r="341">
      <c r="D341" s="85"/>
      <c r="E341" s="85"/>
      <c r="F341" s="85"/>
      <c r="I341" s="111"/>
      <c r="J341" s="47"/>
      <c r="K341" s="47"/>
      <c r="L341" s="47"/>
      <c r="M341" s="47"/>
      <c r="N341" s="111"/>
      <c r="O341" s="86"/>
      <c r="P341" s="111"/>
      <c r="R341" s="47"/>
      <c r="S341" s="47"/>
      <c r="T341" s="47"/>
    </row>
    <row r="342">
      <c r="D342" s="85"/>
      <c r="E342" s="85"/>
      <c r="F342" s="85"/>
      <c r="I342" s="111"/>
      <c r="J342" s="47"/>
      <c r="K342" s="47"/>
      <c r="L342" s="47"/>
      <c r="M342" s="47"/>
      <c r="N342" s="111"/>
      <c r="O342" s="86"/>
      <c r="P342" s="111"/>
      <c r="R342" s="47"/>
      <c r="S342" s="47"/>
      <c r="T342" s="47"/>
    </row>
    <row r="343">
      <c r="D343" s="85"/>
      <c r="E343" s="85"/>
      <c r="F343" s="85"/>
      <c r="I343" s="111"/>
      <c r="J343" s="47"/>
      <c r="K343" s="47"/>
      <c r="L343" s="47"/>
      <c r="M343" s="47"/>
      <c r="N343" s="111"/>
      <c r="O343" s="86"/>
      <c r="P343" s="111"/>
      <c r="R343" s="47"/>
      <c r="S343" s="47"/>
      <c r="T343" s="47"/>
    </row>
    <row r="344">
      <c r="D344" s="85"/>
      <c r="E344" s="85"/>
      <c r="F344" s="85"/>
      <c r="I344" s="111"/>
      <c r="J344" s="47"/>
      <c r="K344" s="47"/>
      <c r="L344" s="47"/>
      <c r="M344" s="47"/>
      <c r="N344" s="111"/>
      <c r="O344" s="86"/>
      <c r="P344" s="111"/>
      <c r="R344" s="47"/>
      <c r="S344" s="47"/>
      <c r="T344" s="47"/>
    </row>
    <row r="345">
      <c r="D345" s="85"/>
      <c r="E345" s="85"/>
      <c r="F345" s="85"/>
      <c r="I345" s="111"/>
      <c r="J345" s="47"/>
      <c r="K345" s="47"/>
      <c r="L345" s="47"/>
      <c r="M345" s="47"/>
      <c r="N345" s="111"/>
      <c r="O345" s="86"/>
      <c r="P345" s="111"/>
      <c r="R345" s="47"/>
      <c r="S345" s="47"/>
      <c r="T345" s="47"/>
    </row>
    <row r="346">
      <c r="D346" s="85"/>
      <c r="E346" s="85"/>
      <c r="F346" s="85"/>
      <c r="I346" s="111"/>
      <c r="J346" s="47"/>
      <c r="K346" s="47"/>
      <c r="L346" s="47"/>
      <c r="M346" s="47"/>
      <c r="N346" s="111"/>
      <c r="O346" s="86"/>
      <c r="P346" s="111"/>
      <c r="R346" s="47"/>
      <c r="S346" s="47"/>
      <c r="T346" s="47"/>
    </row>
    <row r="347">
      <c r="D347" s="85"/>
      <c r="E347" s="85"/>
      <c r="F347" s="85"/>
      <c r="I347" s="111"/>
      <c r="J347" s="47"/>
      <c r="K347" s="47"/>
      <c r="L347" s="47"/>
      <c r="M347" s="47"/>
      <c r="N347" s="111"/>
      <c r="O347" s="86"/>
      <c r="P347" s="111"/>
      <c r="R347" s="47"/>
      <c r="S347" s="47"/>
      <c r="T347" s="47"/>
    </row>
    <row r="348">
      <c r="D348" s="85"/>
      <c r="E348" s="85"/>
      <c r="F348" s="85"/>
      <c r="I348" s="111"/>
      <c r="J348" s="47"/>
      <c r="K348" s="47"/>
      <c r="L348" s="47"/>
      <c r="M348" s="47"/>
      <c r="N348" s="111"/>
      <c r="O348" s="86"/>
      <c r="P348" s="111"/>
      <c r="R348" s="47"/>
      <c r="S348" s="47"/>
      <c r="T348" s="47"/>
    </row>
    <row r="349">
      <c r="D349" s="85"/>
      <c r="E349" s="85"/>
      <c r="F349" s="85"/>
      <c r="I349" s="111"/>
      <c r="J349" s="47"/>
      <c r="K349" s="47"/>
      <c r="L349" s="47"/>
      <c r="M349" s="47"/>
      <c r="N349" s="111"/>
      <c r="O349" s="86"/>
      <c r="P349" s="111"/>
      <c r="R349" s="47"/>
      <c r="S349" s="47"/>
      <c r="T349" s="47"/>
    </row>
    <row r="350">
      <c r="D350" s="85"/>
      <c r="E350" s="85"/>
      <c r="F350" s="85"/>
      <c r="I350" s="111"/>
      <c r="J350" s="47"/>
      <c r="K350" s="47"/>
      <c r="L350" s="47"/>
      <c r="M350" s="47"/>
      <c r="N350" s="111"/>
      <c r="O350" s="86"/>
      <c r="P350" s="111"/>
      <c r="R350" s="47"/>
      <c r="S350" s="47"/>
      <c r="T350" s="47"/>
    </row>
    <row r="351">
      <c r="D351" s="85"/>
      <c r="E351" s="85"/>
      <c r="F351" s="85"/>
      <c r="I351" s="111"/>
      <c r="J351" s="47"/>
      <c r="K351" s="47"/>
      <c r="L351" s="47"/>
      <c r="M351" s="47"/>
      <c r="N351" s="111"/>
      <c r="O351" s="86"/>
      <c r="P351" s="111"/>
      <c r="R351" s="47"/>
      <c r="S351" s="47"/>
      <c r="T351" s="47"/>
    </row>
    <row r="352">
      <c r="D352" s="85"/>
      <c r="E352" s="85"/>
      <c r="F352" s="85"/>
      <c r="I352" s="111"/>
      <c r="J352" s="47"/>
      <c r="K352" s="47"/>
      <c r="L352" s="47"/>
      <c r="M352" s="47"/>
      <c r="N352" s="111"/>
      <c r="O352" s="86"/>
      <c r="P352" s="111"/>
      <c r="R352" s="47"/>
      <c r="S352" s="47"/>
      <c r="T352" s="47"/>
    </row>
    <row r="353">
      <c r="D353" s="85"/>
      <c r="E353" s="85"/>
      <c r="F353" s="85"/>
      <c r="I353" s="111"/>
      <c r="J353" s="47"/>
      <c r="K353" s="47"/>
      <c r="L353" s="47"/>
      <c r="M353" s="47"/>
      <c r="N353" s="111"/>
      <c r="O353" s="86"/>
      <c r="P353" s="111"/>
      <c r="R353" s="47"/>
      <c r="S353" s="47"/>
      <c r="T353" s="47"/>
    </row>
    <row r="354">
      <c r="D354" s="85"/>
      <c r="E354" s="85"/>
      <c r="F354" s="85"/>
      <c r="I354" s="111"/>
      <c r="J354" s="47"/>
      <c r="K354" s="47"/>
      <c r="L354" s="47"/>
      <c r="M354" s="47"/>
      <c r="N354" s="111"/>
      <c r="O354" s="86"/>
      <c r="P354" s="111"/>
      <c r="R354" s="47"/>
      <c r="S354" s="47"/>
      <c r="T354" s="47"/>
    </row>
    <row r="355">
      <c r="D355" s="85"/>
      <c r="E355" s="85"/>
      <c r="F355" s="85"/>
      <c r="I355" s="111"/>
      <c r="J355" s="47"/>
      <c r="K355" s="47"/>
      <c r="L355" s="47"/>
      <c r="M355" s="47"/>
      <c r="N355" s="111"/>
      <c r="O355" s="86"/>
      <c r="P355" s="111"/>
      <c r="R355" s="47"/>
      <c r="S355" s="47"/>
      <c r="T355" s="47"/>
    </row>
    <row r="356">
      <c r="D356" s="85"/>
      <c r="E356" s="85"/>
      <c r="F356" s="85"/>
      <c r="I356" s="111"/>
      <c r="J356" s="47"/>
      <c r="K356" s="47"/>
      <c r="L356" s="47"/>
      <c r="M356" s="47"/>
      <c r="N356" s="111"/>
      <c r="O356" s="86"/>
      <c r="P356" s="111"/>
      <c r="R356" s="47"/>
      <c r="S356" s="47"/>
      <c r="T356" s="47"/>
    </row>
    <row r="357">
      <c r="D357" s="85"/>
      <c r="E357" s="85"/>
      <c r="F357" s="85"/>
      <c r="I357" s="111"/>
      <c r="J357" s="47"/>
      <c r="K357" s="47"/>
      <c r="L357" s="47"/>
      <c r="M357" s="47"/>
      <c r="N357" s="111"/>
      <c r="O357" s="86"/>
      <c r="P357" s="111"/>
      <c r="R357" s="47"/>
      <c r="S357" s="47"/>
      <c r="T357" s="47"/>
    </row>
    <row r="358">
      <c r="D358" s="85"/>
      <c r="E358" s="85"/>
      <c r="F358" s="85"/>
      <c r="I358" s="111"/>
      <c r="J358" s="47"/>
      <c r="K358" s="47"/>
      <c r="L358" s="47"/>
      <c r="M358" s="47"/>
      <c r="N358" s="111"/>
      <c r="O358" s="86"/>
      <c r="P358" s="111"/>
      <c r="R358" s="47"/>
      <c r="S358" s="47"/>
      <c r="T358" s="47"/>
    </row>
    <row r="359">
      <c r="D359" s="85"/>
      <c r="E359" s="85"/>
      <c r="F359" s="85"/>
      <c r="I359" s="111"/>
      <c r="J359" s="47"/>
      <c r="K359" s="47"/>
      <c r="L359" s="47"/>
      <c r="M359" s="47"/>
      <c r="N359" s="111"/>
      <c r="O359" s="86"/>
      <c r="P359" s="111"/>
      <c r="R359" s="47"/>
      <c r="S359" s="47"/>
      <c r="T359" s="47"/>
    </row>
    <row r="360">
      <c r="D360" s="85"/>
      <c r="E360" s="85"/>
      <c r="F360" s="85"/>
      <c r="I360" s="111"/>
      <c r="J360" s="47"/>
      <c r="K360" s="47"/>
      <c r="L360" s="47"/>
      <c r="M360" s="47"/>
      <c r="N360" s="111"/>
      <c r="O360" s="86"/>
      <c r="P360" s="111"/>
      <c r="R360" s="47"/>
      <c r="S360" s="47"/>
      <c r="T360" s="47"/>
    </row>
    <row r="361">
      <c r="D361" s="85"/>
      <c r="E361" s="85"/>
      <c r="F361" s="85"/>
      <c r="I361" s="111"/>
      <c r="J361" s="47"/>
      <c r="K361" s="47"/>
      <c r="L361" s="47"/>
      <c r="M361" s="47"/>
      <c r="N361" s="111"/>
      <c r="O361" s="86"/>
      <c r="P361" s="111"/>
      <c r="R361" s="47"/>
      <c r="S361" s="47"/>
      <c r="T361" s="47"/>
    </row>
    <row r="362">
      <c r="D362" s="85"/>
      <c r="E362" s="85"/>
      <c r="F362" s="85"/>
      <c r="I362" s="111"/>
      <c r="J362" s="47"/>
      <c r="K362" s="47"/>
      <c r="L362" s="47"/>
      <c r="M362" s="47"/>
      <c r="N362" s="111"/>
      <c r="O362" s="86"/>
      <c r="P362" s="111"/>
      <c r="R362" s="47"/>
      <c r="S362" s="47"/>
      <c r="T362" s="47"/>
    </row>
    <row r="363">
      <c r="D363" s="85"/>
      <c r="E363" s="85"/>
      <c r="F363" s="85"/>
      <c r="I363" s="111"/>
      <c r="J363" s="47"/>
      <c r="K363" s="47"/>
      <c r="L363" s="47"/>
      <c r="M363" s="47"/>
      <c r="N363" s="111"/>
      <c r="O363" s="86"/>
      <c r="P363" s="111"/>
      <c r="R363" s="47"/>
      <c r="S363" s="47"/>
      <c r="T363" s="47"/>
    </row>
    <row r="364">
      <c r="D364" s="85"/>
      <c r="E364" s="85"/>
      <c r="F364" s="85"/>
      <c r="I364" s="111"/>
      <c r="J364" s="47"/>
      <c r="K364" s="47"/>
      <c r="L364" s="47"/>
      <c r="M364" s="47"/>
      <c r="N364" s="111"/>
      <c r="O364" s="86"/>
      <c r="P364" s="111"/>
      <c r="R364" s="47"/>
      <c r="S364" s="47"/>
      <c r="T364" s="47"/>
    </row>
    <row r="365">
      <c r="D365" s="85"/>
      <c r="E365" s="85"/>
      <c r="F365" s="85"/>
      <c r="I365" s="111"/>
      <c r="J365" s="47"/>
      <c r="K365" s="47"/>
      <c r="L365" s="47"/>
      <c r="M365" s="47"/>
      <c r="N365" s="111"/>
      <c r="O365" s="86"/>
      <c r="P365" s="111"/>
      <c r="R365" s="47"/>
      <c r="S365" s="47"/>
      <c r="T365" s="47"/>
    </row>
    <row r="366">
      <c r="D366" s="85"/>
      <c r="E366" s="85"/>
      <c r="F366" s="85"/>
      <c r="I366" s="111"/>
      <c r="J366" s="47"/>
      <c r="K366" s="47"/>
      <c r="L366" s="47"/>
      <c r="M366" s="47"/>
      <c r="N366" s="111"/>
      <c r="O366" s="86"/>
      <c r="P366" s="111"/>
      <c r="R366" s="47"/>
      <c r="S366" s="47"/>
      <c r="T366" s="47"/>
    </row>
    <row r="367">
      <c r="D367" s="85"/>
      <c r="E367" s="85"/>
      <c r="F367" s="85"/>
      <c r="I367" s="111"/>
      <c r="J367" s="47"/>
      <c r="K367" s="47"/>
      <c r="L367" s="47"/>
      <c r="M367" s="47"/>
      <c r="N367" s="111"/>
      <c r="O367" s="86"/>
      <c r="P367" s="111"/>
      <c r="R367" s="47"/>
      <c r="S367" s="47"/>
      <c r="T367" s="47"/>
    </row>
    <row r="368">
      <c r="D368" s="85"/>
      <c r="E368" s="85"/>
      <c r="F368" s="85"/>
      <c r="I368" s="111"/>
      <c r="J368" s="47"/>
      <c r="K368" s="47"/>
      <c r="L368" s="47"/>
      <c r="M368" s="47"/>
      <c r="N368" s="111"/>
      <c r="O368" s="86"/>
      <c r="P368" s="111"/>
      <c r="R368" s="47"/>
      <c r="S368" s="47"/>
      <c r="T368" s="47"/>
    </row>
    <row r="369">
      <c r="D369" s="85"/>
      <c r="E369" s="85"/>
      <c r="F369" s="85"/>
      <c r="I369" s="111"/>
      <c r="J369" s="47"/>
      <c r="K369" s="47"/>
      <c r="L369" s="47"/>
      <c r="M369" s="47"/>
      <c r="N369" s="111"/>
      <c r="O369" s="86"/>
      <c r="P369" s="111"/>
      <c r="R369" s="47"/>
      <c r="S369" s="47"/>
      <c r="T369" s="47"/>
    </row>
    <row r="370">
      <c r="D370" s="85"/>
      <c r="E370" s="85"/>
      <c r="F370" s="85"/>
      <c r="I370" s="111"/>
      <c r="J370" s="47"/>
      <c r="K370" s="47"/>
      <c r="L370" s="47"/>
      <c r="M370" s="47"/>
      <c r="N370" s="111"/>
      <c r="O370" s="86"/>
      <c r="P370" s="111"/>
      <c r="R370" s="47"/>
      <c r="S370" s="47"/>
      <c r="T370" s="47"/>
    </row>
    <row r="371">
      <c r="D371" s="85"/>
      <c r="E371" s="85"/>
      <c r="F371" s="85"/>
      <c r="I371" s="111"/>
      <c r="J371" s="47"/>
      <c r="K371" s="47"/>
      <c r="L371" s="47"/>
      <c r="M371" s="47"/>
      <c r="N371" s="111"/>
      <c r="O371" s="86"/>
      <c r="P371" s="111"/>
      <c r="R371" s="47"/>
      <c r="S371" s="47"/>
      <c r="T371" s="47"/>
    </row>
    <row r="372">
      <c r="D372" s="85"/>
      <c r="E372" s="85"/>
      <c r="F372" s="85"/>
      <c r="I372" s="111"/>
      <c r="J372" s="47"/>
      <c r="K372" s="47"/>
      <c r="L372" s="47"/>
      <c r="M372" s="47"/>
      <c r="N372" s="111"/>
      <c r="O372" s="86"/>
      <c r="P372" s="111"/>
      <c r="R372" s="47"/>
      <c r="S372" s="47"/>
      <c r="T372" s="47"/>
    </row>
    <row r="373">
      <c r="D373" s="85"/>
      <c r="E373" s="85"/>
      <c r="F373" s="85"/>
      <c r="I373" s="111"/>
      <c r="J373" s="47"/>
      <c r="K373" s="47"/>
      <c r="L373" s="47"/>
      <c r="M373" s="47"/>
      <c r="N373" s="111"/>
      <c r="O373" s="86"/>
      <c r="P373" s="111"/>
      <c r="R373" s="47"/>
      <c r="S373" s="47"/>
      <c r="T373" s="47"/>
    </row>
    <row r="374">
      <c r="D374" s="85"/>
      <c r="E374" s="85"/>
      <c r="F374" s="85"/>
      <c r="I374" s="111"/>
      <c r="J374" s="47"/>
      <c r="K374" s="47"/>
      <c r="L374" s="47"/>
      <c r="M374" s="47"/>
      <c r="N374" s="111"/>
      <c r="O374" s="86"/>
      <c r="P374" s="111"/>
      <c r="R374" s="47"/>
      <c r="S374" s="47"/>
      <c r="T374" s="47"/>
    </row>
    <row r="375">
      <c r="D375" s="85"/>
      <c r="E375" s="85"/>
      <c r="F375" s="85"/>
      <c r="I375" s="111"/>
      <c r="J375" s="47"/>
      <c r="K375" s="47"/>
      <c r="L375" s="47"/>
      <c r="M375" s="47"/>
      <c r="N375" s="111"/>
      <c r="O375" s="86"/>
      <c r="P375" s="111"/>
      <c r="R375" s="47"/>
      <c r="S375" s="47"/>
      <c r="T375" s="47"/>
    </row>
    <row r="376">
      <c r="D376" s="85"/>
      <c r="E376" s="85"/>
      <c r="F376" s="85"/>
      <c r="I376" s="111"/>
      <c r="J376" s="47"/>
      <c r="K376" s="47"/>
      <c r="L376" s="47"/>
      <c r="M376" s="47"/>
      <c r="N376" s="111"/>
      <c r="O376" s="86"/>
      <c r="P376" s="111"/>
      <c r="R376" s="47"/>
      <c r="S376" s="47"/>
      <c r="T376" s="47"/>
    </row>
    <row r="377">
      <c r="D377" s="85"/>
      <c r="E377" s="85"/>
      <c r="F377" s="85"/>
      <c r="I377" s="111"/>
      <c r="J377" s="47"/>
      <c r="K377" s="47"/>
      <c r="L377" s="47"/>
      <c r="M377" s="47"/>
      <c r="N377" s="111"/>
      <c r="O377" s="86"/>
      <c r="P377" s="111"/>
      <c r="R377" s="47"/>
      <c r="S377" s="47"/>
      <c r="T377" s="47"/>
    </row>
    <row r="378">
      <c r="D378" s="85"/>
      <c r="E378" s="85"/>
      <c r="F378" s="85"/>
      <c r="I378" s="111"/>
      <c r="J378" s="47"/>
      <c r="K378" s="47"/>
      <c r="L378" s="47"/>
      <c r="M378" s="47"/>
      <c r="N378" s="111"/>
      <c r="O378" s="86"/>
      <c r="P378" s="111"/>
      <c r="R378" s="47"/>
      <c r="S378" s="47"/>
      <c r="T378" s="47"/>
    </row>
    <row r="379">
      <c r="D379" s="85"/>
      <c r="E379" s="85"/>
      <c r="F379" s="85"/>
      <c r="I379" s="111"/>
      <c r="J379" s="47"/>
      <c r="K379" s="47"/>
      <c r="L379" s="47"/>
      <c r="M379" s="47"/>
      <c r="N379" s="111"/>
      <c r="O379" s="86"/>
      <c r="P379" s="111"/>
      <c r="R379" s="47"/>
      <c r="S379" s="47"/>
      <c r="T379" s="47"/>
    </row>
    <row r="380">
      <c r="D380" s="85"/>
      <c r="E380" s="85"/>
      <c r="F380" s="85"/>
      <c r="I380" s="111"/>
      <c r="J380" s="47"/>
      <c r="K380" s="47"/>
      <c r="L380" s="47"/>
      <c r="M380" s="47"/>
      <c r="N380" s="111"/>
      <c r="O380" s="86"/>
      <c r="P380" s="111"/>
      <c r="R380" s="47"/>
      <c r="S380" s="47"/>
      <c r="T380" s="47"/>
    </row>
    <row r="381">
      <c r="D381" s="85"/>
      <c r="E381" s="85"/>
      <c r="F381" s="85"/>
      <c r="I381" s="111"/>
      <c r="J381" s="47"/>
      <c r="K381" s="47"/>
      <c r="L381" s="47"/>
      <c r="M381" s="47"/>
      <c r="N381" s="111"/>
      <c r="O381" s="86"/>
      <c r="P381" s="111"/>
      <c r="R381" s="47"/>
      <c r="S381" s="47"/>
      <c r="T381" s="47"/>
    </row>
    <row r="382">
      <c r="D382" s="85"/>
      <c r="E382" s="85"/>
      <c r="F382" s="85"/>
      <c r="I382" s="111"/>
      <c r="J382" s="47"/>
      <c r="K382" s="47"/>
      <c r="L382" s="47"/>
      <c r="M382" s="47"/>
      <c r="N382" s="111"/>
      <c r="O382" s="86"/>
      <c r="P382" s="111"/>
      <c r="R382" s="47"/>
      <c r="S382" s="47"/>
      <c r="T382" s="47"/>
    </row>
    <row r="383">
      <c r="D383" s="85"/>
      <c r="E383" s="85"/>
      <c r="F383" s="85"/>
      <c r="I383" s="111"/>
      <c r="J383" s="47"/>
      <c r="K383" s="47"/>
      <c r="L383" s="47"/>
      <c r="M383" s="47"/>
      <c r="N383" s="111"/>
      <c r="O383" s="86"/>
      <c r="P383" s="111"/>
      <c r="R383" s="47"/>
      <c r="S383" s="47"/>
      <c r="T383" s="47"/>
    </row>
    <row r="384">
      <c r="D384" s="85"/>
      <c r="E384" s="85"/>
      <c r="F384" s="85"/>
      <c r="I384" s="111"/>
      <c r="J384" s="47"/>
      <c r="K384" s="47"/>
      <c r="L384" s="47"/>
      <c r="M384" s="47"/>
      <c r="N384" s="111"/>
      <c r="O384" s="86"/>
      <c r="P384" s="111"/>
      <c r="R384" s="47"/>
      <c r="S384" s="47"/>
      <c r="T384" s="47"/>
    </row>
    <row r="385">
      <c r="D385" s="85"/>
      <c r="E385" s="85"/>
      <c r="F385" s="85"/>
      <c r="I385" s="111"/>
      <c r="J385" s="47"/>
      <c r="K385" s="47"/>
      <c r="L385" s="47"/>
      <c r="M385" s="47"/>
      <c r="N385" s="111"/>
      <c r="O385" s="86"/>
      <c r="P385" s="111"/>
      <c r="R385" s="47"/>
      <c r="S385" s="47"/>
      <c r="T385" s="47"/>
    </row>
    <row r="386">
      <c r="D386" s="85"/>
      <c r="E386" s="85"/>
      <c r="F386" s="85"/>
      <c r="I386" s="111"/>
      <c r="J386" s="47"/>
      <c r="K386" s="47"/>
      <c r="L386" s="47"/>
      <c r="M386" s="47"/>
      <c r="N386" s="111"/>
      <c r="O386" s="86"/>
      <c r="P386" s="111"/>
      <c r="R386" s="47"/>
      <c r="S386" s="47"/>
      <c r="T386" s="47"/>
    </row>
    <row r="387">
      <c r="D387" s="85"/>
      <c r="E387" s="85"/>
      <c r="F387" s="85"/>
      <c r="I387" s="111"/>
      <c r="J387" s="47"/>
      <c r="K387" s="47"/>
      <c r="L387" s="47"/>
      <c r="M387" s="47"/>
      <c r="N387" s="111"/>
      <c r="O387" s="86"/>
      <c r="P387" s="111"/>
      <c r="R387" s="47"/>
      <c r="S387" s="47"/>
      <c r="T387" s="47"/>
    </row>
    <row r="388">
      <c r="D388" s="85"/>
      <c r="E388" s="85"/>
      <c r="F388" s="85"/>
      <c r="I388" s="111"/>
      <c r="J388" s="47"/>
      <c r="K388" s="47"/>
      <c r="L388" s="47"/>
      <c r="M388" s="47"/>
      <c r="N388" s="111"/>
      <c r="O388" s="86"/>
      <c r="P388" s="111"/>
      <c r="R388" s="47"/>
      <c r="S388" s="47"/>
      <c r="T388" s="47"/>
    </row>
    <row r="389">
      <c r="D389" s="85"/>
      <c r="E389" s="85"/>
      <c r="F389" s="85"/>
      <c r="I389" s="111"/>
      <c r="J389" s="47"/>
      <c r="K389" s="47"/>
      <c r="L389" s="47"/>
      <c r="M389" s="47"/>
      <c r="N389" s="111"/>
      <c r="O389" s="86"/>
      <c r="P389" s="111"/>
      <c r="R389" s="47"/>
      <c r="S389" s="47"/>
      <c r="T389" s="47"/>
    </row>
    <row r="390">
      <c r="D390" s="85"/>
      <c r="E390" s="85"/>
      <c r="F390" s="85"/>
      <c r="I390" s="111"/>
      <c r="J390" s="47"/>
      <c r="K390" s="47"/>
      <c r="L390" s="47"/>
      <c r="M390" s="47"/>
      <c r="N390" s="111"/>
      <c r="O390" s="86"/>
      <c r="P390" s="111"/>
      <c r="R390" s="47"/>
      <c r="S390" s="47"/>
      <c r="T390" s="47"/>
    </row>
    <row r="391">
      <c r="D391" s="85"/>
      <c r="E391" s="85"/>
      <c r="F391" s="85"/>
      <c r="I391" s="111"/>
      <c r="J391" s="47"/>
      <c r="K391" s="47"/>
      <c r="L391" s="47"/>
      <c r="M391" s="47"/>
      <c r="N391" s="111"/>
      <c r="O391" s="86"/>
      <c r="P391" s="111"/>
      <c r="R391" s="47"/>
      <c r="S391" s="47"/>
      <c r="T391" s="47"/>
    </row>
    <row r="392">
      <c r="D392" s="85"/>
      <c r="E392" s="85"/>
      <c r="F392" s="85"/>
      <c r="I392" s="111"/>
      <c r="J392" s="47"/>
      <c r="K392" s="47"/>
      <c r="L392" s="47"/>
      <c r="M392" s="47"/>
      <c r="N392" s="111"/>
      <c r="O392" s="86"/>
      <c r="P392" s="111"/>
      <c r="R392" s="47"/>
      <c r="S392" s="47"/>
      <c r="T392" s="47"/>
    </row>
    <row r="393">
      <c r="D393" s="85"/>
      <c r="E393" s="85"/>
      <c r="F393" s="85"/>
      <c r="I393" s="111"/>
      <c r="J393" s="47"/>
      <c r="K393" s="47"/>
      <c r="L393" s="47"/>
      <c r="M393" s="47"/>
      <c r="N393" s="111"/>
      <c r="O393" s="86"/>
      <c r="P393" s="111"/>
      <c r="R393" s="47"/>
      <c r="S393" s="47"/>
      <c r="T393" s="47"/>
    </row>
    <row r="394">
      <c r="D394" s="85"/>
      <c r="E394" s="85"/>
      <c r="F394" s="85"/>
      <c r="I394" s="111"/>
      <c r="J394" s="47"/>
      <c r="K394" s="47"/>
      <c r="L394" s="47"/>
      <c r="M394" s="47"/>
      <c r="N394" s="111"/>
      <c r="O394" s="86"/>
      <c r="P394" s="111"/>
      <c r="R394" s="47"/>
      <c r="S394" s="47"/>
      <c r="T394" s="47"/>
    </row>
    <row r="395">
      <c r="D395" s="85"/>
      <c r="E395" s="85"/>
      <c r="F395" s="85"/>
      <c r="I395" s="111"/>
      <c r="J395" s="47"/>
      <c r="K395" s="47"/>
      <c r="L395" s="47"/>
      <c r="M395" s="47"/>
      <c r="N395" s="111"/>
      <c r="O395" s="86"/>
      <c r="P395" s="111"/>
      <c r="R395" s="47"/>
      <c r="S395" s="47"/>
      <c r="T395" s="47"/>
    </row>
    <row r="396">
      <c r="D396" s="85"/>
      <c r="E396" s="85"/>
      <c r="F396" s="85"/>
      <c r="I396" s="111"/>
      <c r="J396" s="47"/>
      <c r="K396" s="47"/>
      <c r="L396" s="47"/>
      <c r="M396" s="47"/>
      <c r="N396" s="111"/>
      <c r="O396" s="86"/>
      <c r="P396" s="111"/>
      <c r="R396" s="47"/>
      <c r="S396" s="47"/>
      <c r="T396" s="47"/>
    </row>
    <row r="397">
      <c r="D397" s="85"/>
      <c r="E397" s="85"/>
      <c r="F397" s="85"/>
      <c r="I397" s="111"/>
      <c r="J397" s="47"/>
      <c r="K397" s="47"/>
      <c r="L397" s="47"/>
      <c r="M397" s="47"/>
      <c r="N397" s="111"/>
      <c r="O397" s="86"/>
      <c r="P397" s="111"/>
      <c r="R397" s="47"/>
      <c r="S397" s="47"/>
      <c r="T397" s="47"/>
    </row>
    <row r="398">
      <c r="D398" s="85"/>
      <c r="E398" s="85"/>
      <c r="F398" s="85"/>
      <c r="I398" s="111"/>
      <c r="J398" s="47"/>
      <c r="K398" s="47"/>
      <c r="L398" s="47"/>
      <c r="M398" s="47"/>
      <c r="N398" s="111"/>
      <c r="O398" s="86"/>
      <c r="P398" s="111"/>
      <c r="R398" s="47"/>
      <c r="S398" s="47"/>
      <c r="T398" s="47"/>
    </row>
    <row r="399">
      <c r="D399" s="85"/>
      <c r="E399" s="85"/>
      <c r="F399" s="85"/>
      <c r="I399" s="111"/>
      <c r="J399" s="47"/>
      <c r="K399" s="47"/>
      <c r="L399" s="47"/>
      <c r="M399" s="47"/>
      <c r="N399" s="111"/>
      <c r="O399" s="86"/>
      <c r="P399" s="111"/>
      <c r="R399" s="47"/>
      <c r="S399" s="47"/>
      <c r="T399" s="47"/>
    </row>
    <row r="400">
      <c r="D400" s="85"/>
      <c r="E400" s="85"/>
      <c r="F400" s="85"/>
      <c r="I400" s="111"/>
      <c r="J400" s="47"/>
      <c r="K400" s="47"/>
      <c r="L400" s="47"/>
      <c r="M400" s="47"/>
      <c r="N400" s="111"/>
      <c r="O400" s="86"/>
      <c r="P400" s="111"/>
      <c r="R400" s="47"/>
      <c r="S400" s="47"/>
      <c r="T400" s="47"/>
    </row>
    <row r="401">
      <c r="D401" s="85"/>
      <c r="E401" s="85"/>
      <c r="F401" s="85"/>
      <c r="I401" s="111"/>
      <c r="J401" s="47"/>
      <c r="K401" s="47"/>
      <c r="L401" s="47"/>
      <c r="M401" s="47"/>
      <c r="N401" s="111"/>
      <c r="O401" s="86"/>
      <c r="P401" s="111"/>
      <c r="R401" s="47"/>
      <c r="S401" s="47"/>
      <c r="T401" s="47"/>
    </row>
    <row r="402">
      <c r="D402" s="85"/>
      <c r="E402" s="85"/>
      <c r="F402" s="85"/>
      <c r="I402" s="111"/>
      <c r="J402" s="47"/>
      <c r="K402" s="47"/>
      <c r="L402" s="47"/>
      <c r="M402" s="47"/>
      <c r="N402" s="111"/>
      <c r="O402" s="86"/>
      <c r="P402" s="111"/>
      <c r="R402" s="47"/>
      <c r="S402" s="47"/>
      <c r="T402" s="47"/>
    </row>
    <row r="403">
      <c r="D403" s="85"/>
      <c r="E403" s="85"/>
      <c r="F403" s="85"/>
      <c r="I403" s="111"/>
      <c r="J403" s="47"/>
      <c r="K403" s="47"/>
      <c r="L403" s="47"/>
      <c r="M403" s="47"/>
      <c r="N403" s="111"/>
      <c r="O403" s="86"/>
      <c r="P403" s="111"/>
      <c r="R403" s="47"/>
      <c r="S403" s="47"/>
      <c r="T403" s="47"/>
    </row>
    <row r="404">
      <c r="D404" s="85"/>
      <c r="E404" s="85"/>
      <c r="F404" s="85"/>
      <c r="I404" s="111"/>
      <c r="J404" s="47"/>
      <c r="K404" s="47"/>
      <c r="L404" s="47"/>
      <c r="M404" s="47"/>
      <c r="N404" s="111"/>
      <c r="O404" s="86"/>
      <c r="P404" s="111"/>
      <c r="R404" s="47"/>
      <c r="S404" s="47"/>
      <c r="T404" s="47"/>
    </row>
    <row r="405">
      <c r="D405" s="85"/>
      <c r="E405" s="85"/>
      <c r="F405" s="85"/>
      <c r="I405" s="111"/>
      <c r="J405" s="47"/>
      <c r="K405" s="47"/>
      <c r="L405" s="47"/>
      <c r="M405" s="47"/>
      <c r="N405" s="111"/>
      <c r="O405" s="86"/>
      <c r="P405" s="111"/>
      <c r="R405" s="47"/>
      <c r="S405" s="47"/>
      <c r="T405" s="47"/>
    </row>
    <row r="406">
      <c r="D406" s="85"/>
      <c r="E406" s="85"/>
      <c r="F406" s="85"/>
      <c r="I406" s="111"/>
      <c r="J406" s="47"/>
      <c r="K406" s="47"/>
      <c r="L406" s="47"/>
      <c r="M406" s="47"/>
      <c r="N406" s="111"/>
      <c r="O406" s="86"/>
      <c r="P406" s="111"/>
      <c r="R406" s="47"/>
      <c r="S406" s="47"/>
      <c r="T406" s="47"/>
    </row>
    <row r="407">
      <c r="D407" s="85"/>
      <c r="E407" s="85"/>
      <c r="F407" s="85"/>
      <c r="I407" s="111"/>
      <c r="J407" s="47"/>
      <c r="K407" s="47"/>
      <c r="L407" s="47"/>
      <c r="M407" s="47"/>
      <c r="N407" s="111"/>
      <c r="O407" s="86"/>
      <c r="P407" s="111"/>
      <c r="R407" s="47"/>
      <c r="S407" s="47"/>
      <c r="T407" s="47"/>
    </row>
    <row r="408">
      <c r="D408" s="85"/>
      <c r="E408" s="85"/>
      <c r="F408" s="85"/>
      <c r="I408" s="111"/>
      <c r="J408" s="47"/>
      <c r="K408" s="47"/>
      <c r="L408" s="47"/>
      <c r="M408" s="47"/>
      <c r="N408" s="111"/>
      <c r="O408" s="86"/>
      <c r="P408" s="111"/>
      <c r="R408" s="47"/>
      <c r="S408" s="47"/>
      <c r="T408" s="47"/>
    </row>
    <row r="409">
      <c r="D409" s="85"/>
      <c r="E409" s="85"/>
      <c r="F409" s="85"/>
      <c r="I409" s="111"/>
      <c r="J409" s="47"/>
      <c r="K409" s="47"/>
      <c r="L409" s="47"/>
      <c r="M409" s="47"/>
      <c r="N409" s="111"/>
      <c r="O409" s="86"/>
      <c r="P409" s="111"/>
      <c r="R409" s="47"/>
      <c r="S409" s="47"/>
      <c r="T409" s="47"/>
    </row>
    <row r="410">
      <c r="D410" s="85"/>
      <c r="E410" s="85"/>
      <c r="F410" s="85"/>
      <c r="I410" s="111"/>
      <c r="J410" s="47"/>
      <c r="K410" s="47"/>
      <c r="L410" s="47"/>
      <c r="M410" s="47"/>
      <c r="N410" s="111"/>
      <c r="O410" s="86"/>
      <c r="P410" s="111"/>
      <c r="R410" s="47"/>
      <c r="S410" s="47"/>
      <c r="T410" s="47"/>
    </row>
    <row r="411">
      <c r="D411" s="85"/>
      <c r="E411" s="85"/>
      <c r="F411" s="85"/>
      <c r="I411" s="111"/>
      <c r="J411" s="47"/>
      <c r="K411" s="47"/>
      <c r="L411" s="47"/>
      <c r="M411" s="47"/>
      <c r="N411" s="111"/>
      <c r="O411" s="86"/>
      <c r="P411" s="111"/>
      <c r="R411" s="47"/>
      <c r="S411" s="47"/>
      <c r="T411" s="47"/>
    </row>
    <row r="412">
      <c r="D412" s="85"/>
      <c r="E412" s="85"/>
      <c r="F412" s="85"/>
      <c r="I412" s="111"/>
      <c r="J412" s="47"/>
      <c r="K412" s="47"/>
      <c r="L412" s="47"/>
      <c r="M412" s="47"/>
      <c r="N412" s="111"/>
      <c r="O412" s="86"/>
      <c r="P412" s="111"/>
      <c r="R412" s="47"/>
      <c r="S412" s="47"/>
      <c r="T412" s="47"/>
    </row>
    <row r="413">
      <c r="D413" s="85"/>
      <c r="E413" s="85"/>
      <c r="F413" s="85"/>
      <c r="I413" s="111"/>
      <c r="J413" s="47"/>
      <c r="K413" s="47"/>
      <c r="L413" s="47"/>
      <c r="M413" s="47"/>
      <c r="N413" s="111"/>
      <c r="O413" s="86"/>
      <c r="P413" s="111"/>
      <c r="R413" s="47"/>
      <c r="S413" s="47"/>
      <c r="T413" s="47"/>
    </row>
    <row r="414">
      <c r="D414" s="85"/>
      <c r="E414" s="85"/>
      <c r="F414" s="85"/>
      <c r="I414" s="111"/>
      <c r="J414" s="47"/>
      <c r="K414" s="47"/>
      <c r="L414" s="47"/>
      <c r="M414" s="47"/>
      <c r="N414" s="111"/>
      <c r="O414" s="86"/>
      <c r="P414" s="111"/>
      <c r="R414" s="47"/>
      <c r="S414" s="47"/>
      <c r="T414" s="47"/>
    </row>
    <row r="415">
      <c r="D415" s="85"/>
      <c r="E415" s="85"/>
      <c r="F415" s="85"/>
      <c r="I415" s="111"/>
      <c r="J415" s="47"/>
      <c r="K415" s="47"/>
      <c r="L415" s="47"/>
      <c r="M415" s="47"/>
      <c r="N415" s="111"/>
      <c r="O415" s="86"/>
      <c r="P415" s="111"/>
      <c r="R415" s="47"/>
      <c r="S415" s="47"/>
      <c r="T415" s="47"/>
    </row>
    <row r="416">
      <c r="D416" s="85"/>
      <c r="E416" s="85"/>
      <c r="F416" s="85"/>
      <c r="I416" s="111"/>
      <c r="J416" s="47"/>
      <c r="K416" s="47"/>
      <c r="L416" s="47"/>
      <c r="M416" s="47"/>
      <c r="N416" s="111"/>
      <c r="O416" s="86"/>
      <c r="P416" s="111"/>
      <c r="R416" s="47"/>
      <c r="S416" s="47"/>
      <c r="T416" s="47"/>
    </row>
    <row r="417">
      <c r="D417" s="85"/>
      <c r="E417" s="85"/>
      <c r="F417" s="85"/>
      <c r="I417" s="111"/>
      <c r="J417" s="47"/>
      <c r="K417" s="47"/>
      <c r="L417" s="47"/>
      <c r="M417" s="47"/>
      <c r="N417" s="111"/>
      <c r="O417" s="86"/>
      <c r="P417" s="111"/>
      <c r="R417" s="47"/>
      <c r="S417" s="47"/>
      <c r="T417" s="47"/>
    </row>
    <row r="418">
      <c r="D418" s="85"/>
      <c r="E418" s="85"/>
      <c r="F418" s="85"/>
      <c r="I418" s="111"/>
      <c r="J418" s="47"/>
      <c r="K418" s="47"/>
      <c r="L418" s="47"/>
      <c r="M418" s="47"/>
      <c r="N418" s="111"/>
      <c r="O418" s="86"/>
      <c r="P418" s="111"/>
      <c r="R418" s="47"/>
      <c r="S418" s="47"/>
      <c r="T418" s="47"/>
    </row>
    <row r="419">
      <c r="D419" s="85"/>
      <c r="E419" s="85"/>
      <c r="F419" s="85"/>
      <c r="I419" s="111"/>
      <c r="J419" s="47"/>
      <c r="K419" s="47"/>
      <c r="L419" s="47"/>
      <c r="M419" s="47"/>
      <c r="N419" s="111"/>
      <c r="O419" s="86"/>
      <c r="P419" s="111"/>
      <c r="R419" s="47"/>
      <c r="S419" s="47"/>
      <c r="T419" s="47"/>
    </row>
    <row r="420">
      <c r="D420" s="85"/>
      <c r="E420" s="85"/>
      <c r="F420" s="85"/>
      <c r="I420" s="111"/>
      <c r="J420" s="47"/>
      <c r="K420" s="47"/>
      <c r="L420" s="47"/>
      <c r="M420" s="47"/>
      <c r="N420" s="111"/>
      <c r="O420" s="86"/>
      <c r="P420" s="111"/>
      <c r="R420" s="47"/>
      <c r="S420" s="47"/>
      <c r="T420" s="47"/>
    </row>
    <row r="421">
      <c r="D421" s="85"/>
      <c r="E421" s="85"/>
      <c r="F421" s="85"/>
      <c r="I421" s="111"/>
      <c r="J421" s="47"/>
      <c r="K421" s="47"/>
      <c r="L421" s="47"/>
      <c r="M421" s="47"/>
      <c r="N421" s="111"/>
      <c r="O421" s="86"/>
      <c r="P421" s="111"/>
      <c r="R421" s="47"/>
      <c r="S421" s="47"/>
      <c r="T421" s="47"/>
    </row>
    <row r="422">
      <c r="D422" s="85"/>
      <c r="E422" s="85"/>
      <c r="F422" s="85"/>
      <c r="I422" s="111"/>
      <c r="J422" s="47"/>
      <c r="K422" s="47"/>
      <c r="L422" s="47"/>
      <c r="M422" s="47"/>
      <c r="N422" s="111"/>
      <c r="O422" s="86"/>
      <c r="P422" s="111"/>
      <c r="R422" s="47"/>
      <c r="S422" s="47"/>
      <c r="T422" s="47"/>
    </row>
    <row r="423">
      <c r="D423" s="85"/>
      <c r="E423" s="85"/>
      <c r="F423" s="85"/>
      <c r="I423" s="111"/>
      <c r="J423" s="47"/>
      <c r="K423" s="47"/>
      <c r="L423" s="47"/>
      <c r="M423" s="47"/>
      <c r="N423" s="111"/>
      <c r="O423" s="86"/>
      <c r="P423" s="111"/>
      <c r="R423" s="47"/>
      <c r="S423" s="47"/>
      <c r="T423" s="47"/>
    </row>
    <row r="424">
      <c r="D424" s="85"/>
      <c r="E424" s="85"/>
      <c r="F424" s="85"/>
      <c r="I424" s="111"/>
      <c r="J424" s="47"/>
      <c r="K424" s="47"/>
      <c r="L424" s="47"/>
      <c r="M424" s="47"/>
      <c r="N424" s="111"/>
      <c r="O424" s="86"/>
      <c r="P424" s="111"/>
      <c r="R424" s="47"/>
      <c r="S424" s="47"/>
      <c r="T424" s="47"/>
    </row>
    <row r="425">
      <c r="D425" s="85"/>
      <c r="E425" s="85"/>
      <c r="F425" s="85"/>
      <c r="I425" s="111"/>
      <c r="J425" s="47"/>
      <c r="K425" s="47"/>
      <c r="L425" s="47"/>
      <c r="M425" s="47"/>
      <c r="N425" s="111"/>
      <c r="O425" s="86"/>
      <c r="P425" s="111"/>
      <c r="R425" s="47"/>
      <c r="S425" s="47"/>
      <c r="T425" s="47"/>
    </row>
    <row r="426">
      <c r="D426" s="85"/>
      <c r="E426" s="85"/>
      <c r="F426" s="85"/>
      <c r="I426" s="111"/>
      <c r="J426" s="47"/>
      <c r="K426" s="47"/>
      <c r="L426" s="47"/>
      <c r="M426" s="47"/>
      <c r="N426" s="111"/>
      <c r="O426" s="86"/>
      <c r="P426" s="111"/>
      <c r="R426" s="47"/>
      <c r="S426" s="47"/>
      <c r="T426" s="47"/>
    </row>
    <row r="427">
      <c r="D427" s="85"/>
      <c r="E427" s="85"/>
      <c r="F427" s="85"/>
      <c r="I427" s="111"/>
      <c r="J427" s="47"/>
      <c r="K427" s="47"/>
      <c r="L427" s="47"/>
      <c r="M427" s="47"/>
      <c r="N427" s="111"/>
      <c r="O427" s="86"/>
      <c r="P427" s="111"/>
      <c r="R427" s="47"/>
      <c r="S427" s="47"/>
      <c r="T427" s="47"/>
    </row>
    <row r="428">
      <c r="D428" s="85"/>
      <c r="E428" s="85"/>
      <c r="F428" s="85"/>
      <c r="I428" s="111"/>
      <c r="J428" s="47"/>
      <c r="K428" s="47"/>
      <c r="L428" s="47"/>
      <c r="M428" s="47"/>
      <c r="N428" s="111"/>
      <c r="O428" s="86"/>
      <c r="P428" s="111"/>
      <c r="R428" s="47"/>
      <c r="S428" s="47"/>
      <c r="T428" s="47"/>
    </row>
    <row r="429">
      <c r="D429" s="85"/>
      <c r="E429" s="85"/>
      <c r="F429" s="85"/>
      <c r="I429" s="111"/>
      <c r="J429" s="47"/>
      <c r="K429" s="47"/>
      <c r="L429" s="47"/>
      <c r="M429" s="47"/>
      <c r="N429" s="111"/>
      <c r="O429" s="86"/>
      <c r="P429" s="111"/>
      <c r="R429" s="47"/>
      <c r="S429" s="47"/>
      <c r="T429" s="47"/>
    </row>
    <row r="430">
      <c r="D430" s="85"/>
      <c r="E430" s="85"/>
      <c r="F430" s="85"/>
      <c r="I430" s="111"/>
      <c r="J430" s="47"/>
      <c r="K430" s="47"/>
      <c r="L430" s="47"/>
      <c r="M430" s="47"/>
      <c r="N430" s="111"/>
      <c r="O430" s="86"/>
      <c r="P430" s="111"/>
      <c r="R430" s="47"/>
      <c r="S430" s="47"/>
      <c r="T430" s="47"/>
    </row>
    <row r="431">
      <c r="D431" s="85"/>
      <c r="E431" s="85"/>
      <c r="F431" s="85"/>
      <c r="I431" s="111"/>
      <c r="J431" s="47"/>
      <c r="K431" s="47"/>
      <c r="L431" s="47"/>
      <c r="M431" s="47"/>
      <c r="N431" s="111"/>
      <c r="O431" s="86"/>
      <c r="P431" s="111"/>
      <c r="R431" s="47"/>
      <c r="S431" s="47"/>
      <c r="T431" s="47"/>
    </row>
    <row r="432">
      <c r="D432" s="85"/>
      <c r="E432" s="85"/>
      <c r="F432" s="85"/>
      <c r="I432" s="111"/>
      <c r="J432" s="47"/>
      <c r="K432" s="47"/>
      <c r="L432" s="47"/>
      <c r="M432" s="47"/>
      <c r="N432" s="111"/>
      <c r="O432" s="86"/>
      <c r="P432" s="111"/>
      <c r="R432" s="47"/>
      <c r="S432" s="47"/>
      <c r="T432" s="47"/>
    </row>
    <row r="433">
      <c r="D433" s="85"/>
      <c r="E433" s="85"/>
      <c r="F433" s="85"/>
      <c r="I433" s="111"/>
      <c r="J433" s="47"/>
      <c r="K433" s="47"/>
      <c r="L433" s="47"/>
      <c r="M433" s="47"/>
      <c r="N433" s="111"/>
      <c r="O433" s="86"/>
      <c r="P433" s="111"/>
      <c r="R433" s="47"/>
      <c r="S433" s="47"/>
      <c r="T433" s="47"/>
    </row>
    <row r="434">
      <c r="D434" s="85"/>
      <c r="E434" s="85"/>
      <c r="F434" s="85"/>
      <c r="I434" s="111"/>
      <c r="J434" s="47"/>
      <c r="K434" s="47"/>
      <c r="L434" s="47"/>
      <c r="M434" s="47"/>
      <c r="N434" s="111"/>
      <c r="O434" s="86"/>
      <c r="P434" s="111"/>
      <c r="R434" s="47"/>
      <c r="S434" s="47"/>
      <c r="T434" s="47"/>
    </row>
    <row r="435">
      <c r="D435" s="85"/>
      <c r="E435" s="85"/>
      <c r="F435" s="85"/>
      <c r="I435" s="111"/>
      <c r="J435" s="47"/>
      <c r="K435" s="47"/>
      <c r="L435" s="47"/>
      <c r="M435" s="47"/>
      <c r="N435" s="111"/>
      <c r="O435" s="86"/>
      <c r="P435" s="111"/>
      <c r="R435" s="47"/>
      <c r="S435" s="47"/>
      <c r="T435" s="47"/>
    </row>
    <row r="436">
      <c r="D436" s="85"/>
      <c r="E436" s="85"/>
      <c r="F436" s="85"/>
      <c r="I436" s="111"/>
      <c r="J436" s="47"/>
      <c r="K436" s="47"/>
      <c r="L436" s="47"/>
      <c r="M436" s="47"/>
      <c r="N436" s="111"/>
      <c r="O436" s="86"/>
      <c r="P436" s="111"/>
      <c r="R436" s="47"/>
      <c r="S436" s="47"/>
      <c r="T436" s="47"/>
    </row>
    <row r="437">
      <c r="D437" s="85"/>
      <c r="E437" s="85"/>
      <c r="F437" s="85"/>
      <c r="I437" s="111"/>
      <c r="J437" s="47"/>
      <c r="K437" s="47"/>
      <c r="L437" s="47"/>
      <c r="M437" s="47"/>
      <c r="N437" s="111"/>
      <c r="O437" s="86"/>
      <c r="P437" s="111"/>
      <c r="R437" s="47"/>
      <c r="S437" s="47"/>
      <c r="T437" s="47"/>
    </row>
    <row r="438">
      <c r="D438" s="85"/>
      <c r="E438" s="85"/>
      <c r="F438" s="85"/>
      <c r="I438" s="111"/>
      <c r="J438" s="47"/>
      <c r="K438" s="47"/>
      <c r="L438" s="47"/>
      <c r="M438" s="47"/>
      <c r="N438" s="111"/>
      <c r="O438" s="86"/>
      <c r="P438" s="111"/>
      <c r="R438" s="47"/>
      <c r="S438" s="47"/>
      <c r="T438" s="47"/>
    </row>
    <row r="439">
      <c r="D439" s="85"/>
      <c r="E439" s="85"/>
      <c r="F439" s="85"/>
      <c r="I439" s="111"/>
      <c r="J439" s="47"/>
      <c r="K439" s="47"/>
      <c r="L439" s="47"/>
      <c r="M439" s="47"/>
      <c r="N439" s="111"/>
      <c r="O439" s="86"/>
      <c r="P439" s="111"/>
      <c r="R439" s="47"/>
      <c r="S439" s="47"/>
      <c r="T439" s="47"/>
    </row>
    <row r="440">
      <c r="D440" s="85"/>
      <c r="E440" s="85"/>
      <c r="F440" s="85"/>
      <c r="I440" s="111"/>
      <c r="J440" s="47"/>
      <c r="K440" s="47"/>
      <c r="L440" s="47"/>
      <c r="M440" s="47"/>
      <c r="N440" s="111"/>
      <c r="O440" s="86"/>
      <c r="P440" s="111"/>
      <c r="R440" s="47"/>
      <c r="S440" s="47"/>
      <c r="T440" s="47"/>
    </row>
    <row r="441">
      <c r="D441" s="85"/>
      <c r="E441" s="85"/>
      <c r="F441" s="85"/>
      <c r="I441" s="111"/>
      <c r="J441" s="47"/>
      <c r="K441" s="47"/>
      <c r="L441" s="47"/>
      <c r="M441" s="47"/>
      <c r="N441" s="111"/>
      <c r="O441" s="86"/>
      <c r="P441" s="111"/>
      <c r="R441" s="47"/>
      <c r="S441" s="47"/>
      <c r="T441" s="47"/>
    </row>
    <row r="442">
      <c r="D442" s="85"/>
      <c r="E442" s="85"/>
      <c r="F442" s="85"/>
      <c r="I442" s="111"/>
      <c r="J442" s="47"/>
      <c r="K442" s="47"/>
      <c r="L442" s="47"/>
      <c r="M442" s="47"/>
      <c r="N442" s="111"/>
      <c r="O442" s="86"/>
      <c r="P442" s="111"/>
      <c r="R442" s="47"/>
      <c r="S442" s="47"/>
      <c r="T442" s="47"/>
    </row>
    <row r="443">
      <c r="D443" s="85"/>
      <c r="E443" s="85"/>
      <c r="F443" s="85"/>
      <c r="I443" s="111"/>
      <c r="J443" s="47"/>
      <c r="K443" s="47"/>
      <c r="L443" s="47"/>
      <c r="M443" s="47"/>
      <c r="N443" s="111"/>
      <c r="O443" s="86"/>
      <c r="P443" s="111"/>
      <c r="R443" s="47"/>
      <c r="S443" s="47"/>
      <c r="T443" s="47"/>
    </row>
    <row r="444">
      <c r="D444" s="85"/>
      <c r="E444" s="85"/>
      <c r="F444" s="85"/>
      <c r="I444" s="111"/>
      <c r="J444" s="47"/>
      <c r="K444" s="47"/>
      <c r="L444" s="47"/>
      <c r="M444" s="47"/>
      <c r="N444" s="111"/>
      <c r="O444" s="86"/>
      <c r="P444" s="111"/>
      <c r="R444" s="47"/>
      <c r="S444" s="47"/>
      <c r="T444" s="47"/>
    </row>
    <row r="445">
      <c r="D445" s="85"/>
      <c r="E445" s="85"/>
      <c r="F445" s="85"/>
      <c r="I445" s="111"/>
      <c r="J445" s="47"/>
      <c r="K445" s="47"/>
      <c r="L445" s="47"/>
      <c r="M445" s="47"/>
      <c r="N445" s="111"/>
      <c r="O445" s="86"/>
      <c r="P445" s="111"/>
      <c r="R445" s="47"/>
      <c r="S445" s="47"/>
      <c r="T445" s="47"/>
    </row>
    <row r="446">
      <c r="D446" s="85"/>
      <c r="E446" s="85"/>
      <c r="F446" s="85"/>
      <c r="I446" s="111"/>
      <c r="J446" s="47"/>
      <c r="K446" s="47"/>
      <c r="L446" s="47"/>
      <c r="M446" s="47"/>
      <c r="N446" s="111"/>
      <c r="O446" s="86"/>
      <c r="P446" s="111"/>
      <c r="R446" s="47"/>
      <c r="S446" s="47"/>
      <c r="T446" s="47"/>
    </row>
    <row r="447">
      <c r="D447" s="85"/>
      <c r="E447" s="85"/>
      <c r="F447" s="85"/>
      <c r="I447" s="111"/>
      <c r="J447" s="47"/>
      <c r="K447" s="47"/>
      <c r="L447" s="47"/>
      <c r="M447" s="47"/>
      <c r="N447" s="111"/>
      <c r="O447" s="86"/>
      <c r="P447" s="111"/>
      <c r="R447" s="47"/>
      <c r="S447" s="47"/>
      <c r="T447" s="47"/>
    </row>
    <row r="448">
      <c r="D448" s="85"/>
      <c r="E448" s="85"/>
      <c r="F448" s="85"/>
      <c r="I448" s="111"/>
      <c r="J448" s="47"/>
      <c r="K448" s="47"/>
      <c r="L448" s="47"/>
      <c r="M448" s="47"/>
      <c r="N448" s="111"/>
      <c r="O448" s="86"/>
      <c r="P448" s="111"/>
      <c r="R448" s="47"/>
      <c r="S448" s="47"/>
      <c r="T448" s="47"/>
    </row>
    <row r="449">
      <c r="D449" s="85"/>
      <c r="E449" s="85"/>
      <c r="F449" s="85"/>
      <c r="I449" s="111"/>
      <c r="J449" s="47"/>
      <c r="K449" s="47"/>
      <c r="L449" s="47"/>
      <c r="M449" s="47"/>
      <c r="N449" s="111"/>
      <c r="O449" s="86"/>
      <c r="P449" s="111"/>
      <c r="R449" s="47"/>
      <c r="S449" s="47"/>
      <c r="T449" s="47"/>
    </row>
    <row r="450">
      <c r="D450" s="85"/>
      <c r="E450" s="85"/>
      <c r="F450" s="85"/>
      <c r="I450" s="111"/>
      <c r="J450" s="47"/>
      <c r="K450" s="47"/>
      <c r="L450" s="47"/>
      <c r="M450" s="47"/>
      <c r="N450" s="111"/>
      <c r="O450" s="86"/>
      <c r="P450" s="111"/>
      <c r="R450" s="47"/>
      <c r="S450" s="47"/>
      <c r="T450" s="47"/>
    </row>
    <row r="451">
      <c r="D451" s="85"/>
      <c r="E451" s="85"/>
      <c r="F451" s="85"/>
      <c r="I451" s="111"/>
      <c r="J451" s="47"/>
      <c r="K451" s="47"/>
      <c r="L451" s="47"/>
      <c r="M451" s="47"/>
      <c r="N451" s="111"/>
      <c r="O451" s="86"/>
      <c r="P451" s="111"/>
      <c r="R451" s="47"/>
      <c r="S451" s="47"/>
      <c r="T451" s="47"/>
    </row>
    <row r="452">
      <c r="D452" s="85"/>
      <c r="E452" s="85"/>
      <c r="F452" s="85"/>
      <c r="I452" s="111"/>
      <c r="J452" s="47"/>
      <c r="K452" s="47"/>
      <c r="L452" s="47"/>
      <c r="M452" s="47"/>
      <c r="N452" s="111"/>
      <c r="O452" s="86"/>
      <c r="P452" s="111"/>
      <c r="R452" s="47"/>
      <c r="S452" s="47"/>
      <c r="T452" s="47"/>
    </row>
    <row r="453">
      <c r="D453" s="85"/>
      <c r="E453" s="85"/>
      <c r="F453" s="85"/>
      <c r="I453" s="111"/>
      <c r="J453" s="47"/>
      <c r="K453" s="47"/>
      <c r="L453" s="47"/>
      <c r="M453" s="47"/>
      <c r="N453" s="111"/>
      <c r="O453" s="86"/>
      <c r="P453" s="111"/>
      <c r="R453" s="47"/>
      <c r="S453" s="47"/>
      <c r="T453" s="47"/>
    </row>
    <row r="454">
      <c r="D454" s="85"/>
      <c r="E454" s="85"/>
      <c r="F454" s="85"/>
      <c r="I454" s="111"/>
      <c r="J454" s="47"/>
      <c r="K454" s="47"/>
      <c r="L454" s="47"/>
      <c r="M454" s="47"/>
      <c r="N454" s="111"/>
      <c r="O454" s="86"/>
      <c r="P454" s="111"/>
      <c r="R454" s="47"/>
      <c r="S454" s="47"/>
      <c r="T454" s="47"/>
    </row>
    <row r="455">
      <c r="D455" s="85"/>
      <c r="E455" s="85"/>
      <c r="F455" s="85"/>
      <c r="I455" s="111"/>
      <c r="J455" s="47"/>
      <c r="K455" s="47"/>
      <c r="L455" s="47"/>
      <c r="M455" s="47"/>
      <c r="N455" s="111"/>
      <c r="O455" s="86"/>
      <c r="P455" s="111"/>
      <c r="R455" s="47"/>
      <c r="S455" s="47"/>
      <c r="T455" s="47"/>
    </row>
    <row r="456">
      <c r="D456" s="85"/>
      <c r="E456" s="85"/>
      <c r="F456" s="85"/>
      <c r="I456" s="111"/>
      <c r="J456" s="47"/>
      <c r="K456" s="47"/>
      <c r="L456" s="47"/>
      <c r="M456" s="47"/>
      <c r="N456" s="111"/>
      <c r="O456" s="86"/>
      <c r="P456" s="111"/>
      <c r="R456" s="47"/>
      <c r="S456" s="47"/>
      <c r="T456" s="47"/>
    </row>
    <row r="457">
      <c r="D457" s="85"/>
      <c r="E457" s="85"/>
      <c r="F457" s="85"/>
      <c r="I457" s="111"/>
      <c r="J457" s="47"/>
      <c r="K457" s="47"/>
      <c r="L457" s="47"/>
      <c r="M457" s="47"/>
      <c r="N457" s="111"/>
      <c r="O457" s="86"/>
      <c r="P457" s="111"/>
      <c r="R457" s="47"/>
      <c r="S457" s="47"/>
      <c r="T457" s="47"/>
    </row>
    <row r="458">
      <c r="D458" s="85"/>
      <c r="E458" s="85"/>
      <c r="F458" s="85"/>
      <c r="I458" s="111"/>
      <c r="J458" s="47"/>
      <c r="K458" s="47"/>
      <c r="L458" s="47"/>
      <c r="M458" s="47"/>
      <c r="N458" s="111"/>
      <c r="O458" s="86"/>
      <c r="P458" s="111"/>
      <c r="R458" s="47"/>
      <c r="S458" s="47"/>
      <c r="T458" s="47"/>
    </row>
    <row r="459">
      <c r="D459" s="85"/>
      <c r="E459" s="85"/>
      <c r="F459" s="85"/>
      <c r="I459" s="111"/>
      <c r="J459" s="47"/>
      <c r="K459" s="47"/>
      <c r="L459" s="47"/>
      <c r="M459" s="47"/>
      <c r="N459" s="111"/>
      <c r="O459" s="86"/>
      <c r="P459" s="111"/>
      <c r="R459" s="47"/>
      <c r="S459" s="47"/>
      <c r="T459" s="47"/>
    </row>
    <row r="460">
      <c r="D460" s="85"/>
      <c r="E460" s="85"/>
      <c r="F460" s="85"/>
      <c r="I460" s="111"/>
      <c r="J460" s="47"/>
      <c r="K460" s="47"/>
      <c r="L460" s="47"/>
      <c r="M460" s="47"/>
      <c r="N460" s="111"/>
      <c r="O460" s="86"/>
      <c r="P460" s="111"/>
      <c r="R460" s="47"/>
      <c r="S460" s="47"/>
      <c r="T460" s="47"/>
    </row>
    <row r="461">
      <c r="D461" s="85"/>
      <c r="E461" s="85"/>
      <c r="F461" s="85"/>
      <c r="I461" s="111"/>
      <c r="J461" s="47"/>
      <c r="K461" s="47"/>
      <c r="L461" s="47"/>
      <c r="M461" s="47"/>
      <c r="N461" s="111"/>
      <c r="O461" s="86"/>
      <c r="P461" s="111"/>
      <c r="R461" s="47"/>
      <c r="S461" s="47"/>
      <c r="T461" s="47"/>
    </row>
    <row r="462">
      <c r="D462" s="85"/>
      <c r="E462" s="85"/>
      <c r="F462" s="85"/>
      <c r="I462" s="111"/>
      <c r="J462" s="47"/>
      <c r="K462" s="47"/>
      <c r="L462" s="47"/>
      <c r="M462" s="47"/>
      <c r="N462" s="111"/>
      <c r="O462" s="86"/>
      <c r="P462" s="111"/>
      <c r="R462" s="47"/>
      <c r="S462" s="47"/>
      <c r="T462" s="47"/>
    </row>
    <row r="463">
      <c r="D463" s="85"/>
      <c r="E463" s="85"/>
      <c r="F463" s="85"/>
      <c r="I463" s="111"/>
      <c r="J463" s="47"/>
      <c r="K463" s="47"/>
      <c r="L463" s="47"/>
      <c r="M463" s="47"/>
      <c r="N463" s="111"/>
      <c r="O463" s="86"/>
      <c r="P463" s="111"/>
      <c r="R463" s="47"/>
      <c r="S463" s="47"/>
      <c r="T463" s="47"/>
    </row>
    <row r="464">
      <c r="D464" s="85"/>
      <c r="E464" s="85"/>
      <c r="F464" s="85"/>
      <c r="I464" s="111"/>
      <c r="J464" s="47"/>
      <c r="K464" s="47"/>
      <c r="L464" s="47"/>
      <c r="M464" s="47"/>
      <c r="N464" s="111"/>
      <c r="O464" s="86"/>
      <c r="P464" s="111"/>
      <c r="R464" s="47"/>
      <c r="S464" s="47"/>
      <c r="T464" s="47"/>
    </row>
    <row r="465">
      <c r="D465" s="85"/>
      <c r="E465" s="85"/>
      <c r="F465" s="85"/>
      <c r="I465" s="111"/>
      <c r="J465" s="47"/>
      <c r="K465" s="47"/>
      <c r="L465" s="47"/>
      <c r="M465" s="47"/>
      <c r="N465" s="111"/>
      <c r="O465" s="86"/>
      <c r="P465" s="111"/>
      <c r="R465" s="47"/>
      <c r="S465" s="47"/>
      <c r="T465" s="47"/>
    </row>
    <row r="466">
      <c r="D466" s="85"/>
      <c r="E466" s="85"/>
      <c r="F466" s="85"/>
      <c r="I466" s="111"/>
      <c r="J466" s="47"/>
      <c r="K466" s="47"/>
      <c r="L466" s="47"/>
      <c r="M466" s="47"/>
      <c r="N466" s="111"/>
      <c r="O466" s="86"/>
      <c r="P466" s="111"/>
      <c r="R466" s="47"/>
      <c r="S466" s="47"/>
      <c r="T466" s="47"/>
    </row>
    <row r="467">
      <c r="D467" s="85"/>
      <c r="E467" s="85"/>
      <c r="F467" s="85"/>
      <c r="I467" s="111"/>
      <c r="J467" s="47"/>
      <c r="K467" s="47"/>
      <c r="L467" s="47"/>
      <c r="M467" s="47"/>
      <c r="N467" s="111"/>
      <c r="O467" s="86"/>
      <c r="P467" s="111"/>
      <c r="R467" s="47"/>
      <c r="S467" s="47"/>
      <c r="T467" s="47"/>
    </row>
    <row r="468">
      <c r="D468" s="85"/>
      <c r="E468" s="85"/>
      <c r="F468" s="85"/>
      <c r="I468" s="111"/>
      <c r="J468" s="47"/>
      <c r="K468" s="47"/>
      <c r="L468" s="47"/>
      <c r="M468" s="47"/>
      <c r="N468" s="111"/>
      <c r="O468" s="86"/>
      <c r="P468" s="111"/>
      <c r="R468" s="47"/>
      <c r="S468" s="47"/>
      <c r="T468" s="47"/>
    </row>
    <row r="469">
      <c r="D469" s="85"/>
      <c r="E469" s="85"/>
      <c r="F469" s="85"/>
      <c r="I469" s="111"/>
      <c r="J469" s="47"/>
      <c r="K469" s="47"/>
      <c r="L469" s="47"/>
      <c r="M469" s="47"/>
      <c r="N469" s="111"/>
      <c r="O469" s="86"/>
      <c r="P469" s="111"/>
      <c r="R469" s="47"/>
      <c r="S469" s="47"/>
      <c r="T469" s="47"/>
    </row>
    <row r="470">
      <c r="D470" s="85"/>
      <c r="E470" s="85"/>
      <c r="F470" s="85"/>
      <c r="I470" s="111"/>
      <c r="J470" s="47"/>
      <c r="K470" s="47"/>
      <c r="L470" s="47"/>
      <c r="M470" s="47"/>
      <c r="N470" s="111"/>
      <c r="O470" s="86"/>
      <c r="P470" s="111"/>
      <c r="R470" s="47"/>
      <c r="S470" s="47"/>
      <c r="T470" s="47"/>
    </row>
    <row r="471">
      <c r="D471" s="85"/>
      <c r="E471" s="85"/>
      <c r="F471" s="85"/>
      <c r="I471" s="111"/>
      <c r="J471" s="47"/>
      <c r="K471" s="47"/>
      <c r="L471" s="47"/>
      <c r="M471" s="47"/>
      <c r="N471" s="111"/>
      <c r="O471" s="86"/>
      <c r="P471" s="111"/>
      <c r="R471" s="47"/>
      <c r="S471" s="47"/>
      <c r="T471" s="47"/>
    </row>
    <row r="472">
      <c r="D472" s="85"/>
      <c r="E472" s="85"/>
      <c r="F472" s="85"/>
      <c r="I472" s="111"/>
      <c r="J472" s="47"/>
      <c r="K472" s="47"/>
      <c r="L472" s="47"/>
      <c r="M472" s="47"/>
      <c r="N472" s="111"/>
      <c r="O472" s="86"/>
      <c r="P472" s="111"/>
      <c r="R472" s="47"/>
      <c r="S472" s="47"/>
      <c r="T472" s="47"/>
    </row>
    <row r="473">
      <c r="D473" s="85"/>
      <c r="E473" s="85"/>
      <c r="F473" s="85"/>
      <c r="I473" s="111"/>
      <c r="J473" s="47"/>
      <c r="K473" s="47"/>
      <c r="L473" s="47"/>
      <c r="M473" s="47"/>
      <c r="N473" s="111"/>
      <c r="O473" s="86"/>
      <c r="P473" s="111"/>
      <c r="R473" s="47"/>
      <c r="S473" s="47"/>
      <c r="T473" s="47"/>
    </row>
    <row r="474">
      <c r="D474" s="85"/>
      <c r="E474" s="85"/>
      <c r="F474" s="85"/>
      <c r="I474" s="111"/>
      <c r="J474" s="47"/>
      <c r="K474" s="47"/>
      <c r="L474" s="47"/>
      <c r="M474" s="47"/>
      <c r="N474" s="111"/>
      <c r="O474" s="86"/>
      <c r="P474" s="111"/>
      <c r="R474" s="47"/>
      <c r="S474" s="47"/>
      <c r="T474" s="47"/>
    </row>
    <row r="475">
      <c r="D475" s="85"/>
      <c r="E475" s="85"/>
      <c r="F475" s="85"/>
      <c r="I475" s="111"/>
      <c r="J475" s="47"/>
      <c r="K475" s="47"/>
      <c r="L475" s="47"/>
      <c r="M475" s="47"/>
      <c r="N475" s="111"/>
      <c r="O475" s="86"/>
      <c r="P475" s="111"/>
      <c r="R475" s="47"/>
      <c r="S475" s="47"/>
      <c r="T475" s="47"/>
    </row>
    <row r="476">
      <c r="D476" s="85"/>
      <c r="E476" s="85"/>
      <c r="F476" s="85"/>
      <c r="I476" s="111"/>
      <c r="J476" s="47"/>
      <c r="K476" s="47"/>
      <c r="L476" s="47"/>
      <c r="M476" s="47"/>
      <c r="N476" s="111"/>
      <c r="O476" s="86"/>
      <c r="P476" s="111"/>
      <c r="R476" s="47"/>
      <c r="S476" s="47"/>
      <c r="T476" s="47"/>
    </row>
    <row r="477">
      <c r="D477" s="85"/>
      <c r="E477" s="85"/>
      <c r="F477" s="85"/>
      <c r="I477" s="111"/>
      <c r="J477" s="47"/>
      <c r="K477" s="47"/>
      <c r="L477" s="47"/>
      <c r="M477" s="47"/>
      <c r="N477" s="111"/>
      <c r="O477" s="86"/>
      <c r="P477" s="111"/>
      <c r="R477" s="47"/>
      <c r="S477" s="47"/>
      <c r="T477" s="47"/>
    </row>
    <row r="478">
      <c r="D478" s="85"/>
      <c r="E478" s="85"/>
      <c r="F478" s="85"/>
      <c r="I478" s="111"/>
      <c r="J478" s="47"/>
      <c r="K478" s="47"/>
      <c r="L478" s="47"/>
      <c r="M478" s="47"/>
      <c r="N478" s="111"/>
      <c r="O478" s="86"/>
      <c r="P478" s="111"/>
      <c r="R478" s="47"/>
      <c r="S478" s="47"/>
      <c r="T478" s="47"/>
    </row>
    <row r="479">
      <c r="D479" s="85"/>
      <c r="E479" s="85"/>
      <c r="F479" s="85"/>
      <c r="I479" s="111"/>
      <c r="J479" s="47"/>
      <c r="K479" s="47"/>
      <c r="L479" s="47"/>
      <c r="M479" s="47"/>
      <c r="N479" s="111"/>
      <c r="O479" s="86"/>
      <c r="P479" s="111"/>
      <c r="R479" s="47"/>
      <c r="S479" s="47"/>
      <c r="T479" s="47"/>
    </row>
    <row r="480">
      <c r="D480" s="85"/>
      <c r="E480" s="85"/>
      <c r="F480" s="85"/>
      <c r="I480" s="111"/>
      <c r="J480" s="47"/>
      <c r="K480" s="47"/>
      <c r="L480" s="47"/>
      <c r="M480" s="47"/>
      <c r="N480" s="111"/>
      <c r="O480" s="86"/>
      <c r="P480" s="111"/>
      <c r="R480" s="47"/>
      <c r="S480" s="47"/>
      <c r="T480" s="47"/>
    </row>
    <row r="481">
      <c r="D481" s="85"/>
      <c r="E481" s="85"/>
      <c r="F481" s="85"/>
      <c r="I481" s="111"/>
      <c r="J481" s="47"/>
      <c r="K481" s="47"/>
      <c r="L481" s="47"/>
      <c r="M481" s="47"/>
      <c r="N481" s="111"/>
      <c r="O481" s="86"/>
      <c r="P481" s="111"/>
      <c r="R481" s="47"/>
      <c r="S481" s="47"/>
      <c r="T481" s="47"/>
    </row>
    <row r="482">
      <c r="D482" s="85"/>
      <c r="E482" s="85"/>
      <c r="F482" s="85"/>
      <c r="I482" s="111"/>
      <c r="J482" s="47"/>
      <c r="K482" s="47"/>
      <c r="L482" s="47"/>
      <c r="M482" s="47"/>
      <c r="N482" s="111"/>
      <c r="O482" s="86"/>
      <c r="P482" s="111"/>
      <c r="R482" s="47"/>
      <c r="S482" s="47"/>
      <c r="T482" s="47"/>
    </row>
    <row r="483">
      <c r="D483" s="85"/>
      <c r="E483" s="85"/>
      <c r="F483" s="85"/>
      <c r="I483" s="111"/>
      <c r="J483" s="47"/>
      <c r="K483" s="47"/>
      <c r="L483" s="47"/>
      <c r="M483" s="47"/>
      <c r="N483" s="111"/>
      <c r="O483" s="86"/>
      <c r="P483" s="111"/>
      <c r="R483" s="47"/>
      <c r="S483" s="47"/>
      <c r="T483" s="47"/>
    </row>
    <row r="484">
      <c r="D484" s="85"/>
      <c r="E484" s="85"/>
      <c r="F484" s="85"/>
      <c r="I484" s="111"/>
      <c r="J484" s="47"/>
      <c r="K484" s="47"/>
      <c r="L484" s="47"/>
      <c r="M484" s="47"/>
      <c r="N484" s="111"/>
      <c r="O484" s="86"/>
      <c r="P484" s="111"/>
      <c r="R484" s="47"/>
      <c r="S484" s="47"/>
      <c r="T484" s="47"/>
    </row>
    <row r="485">
      <c r="D485" s="85"/>
      <c r="E485" s="85"/>
      <c r="F485" s="85"/>
      <c r="I485" s="111"/>
      <c r="J485" s="47"/>
      <c r="K485" s="47"/>
      <c r="L485" s="47"/>
      <c r="M485" s="47"/>
      <c r="N485" s="111"/>
      <c r="O485" s="86"/>
      <c r="P485" s="111"/>
      <c r="R485" s="47"/>
      <c r="S485" s="47"/>
      <c r="T485" s="47"/>
    </row>
    <row r="486">
      <c r="D486" s="85"/>
      <c r="E486" s="85"/>
      <c r="F486" s="85"/>
      <c r="I486" s="111"/>
      <c r="J486" s="47"/>
      <c r="K486" s="47"/>
      <c r="L486" s="47"/>
      <c r="M486" s="47"/>
      <c r="N486" s="111"/>
      <c r="O486" s="86"/>
      <c r="P486" s="111"/>
      <c r="R486" s="47"/>
      <c r="S486" s="47"/>
      <c r="T486" s="47"/>
    </row>
    <row r="487">
      <c r="D487" s="85"/>
      <c r="E487" s="85"/>
      <c r="F487" s="85"/>
      <c r="I487" s="111"/>
      <c r="J487" s="47"/>
      <c r="K487" s="47"/>
      <c r="L487" s="47"/>
      <c r="M487" s="47"/>
      <c r="N487" s="111"/>
      <c r="O487" s="86"/>
      <c r="P487" s="111"/>
      <c r="R487" s="47"/>
      <c r="S487" s="47"/>
      <c r="T487" s="47"/>
    </row>
    <row r="488">
      <c r="D488" s="85"/>
      <c r="E488" s="85"/>
      <c r="F488" s="85"/>
      <c r="I488" s="111"/>
      <c r="J488" s="47"/>
      <c r="K488" s="47"/>
      <c r="L488" s="47"/>
      <c r="M488" s="47"/>
      <c r="N488" s="111"/>
      <c r="O488" s="86"/>
      <c r="P488" s="111"/>
      <c r="R488" s="47"/>
      <c r="S488" s="47"/>
      <c r="T488" s="47"/>
    </row>
    <row r="489">
      <c r="D489" s="85"/>
      <c r="E489" s="85"/>
      <c r="F489" s="85"/>
      <c r="I489" s="111"/>
      <c r="J489" s="47"/>
      <c r="K489" s="47"/>
      <c r="L489" s="47"/>
      <c r="M489" s="47"/>
      <c r="N489" s="111"/>
      <c r="O489" s="86"/>
      <c r="P489" s="111"/>
      <c r="R489" s="47"/>
      <c r="S489" s="47"/>
      <c r="T489" s="47"/>
    </row>
    <row r="490">
      <c r="D490" s="85"/>
      <c r="E490" s="85"/>
      <c r="F490" s="85"/>
      <c r="I490" s="111"/>
      <c r="J490" s="47"/>
      <c r="K490" s="47"/>
      <c r="L490" s="47"/>
      <c r="M490" s="47"/>
      <c r="N490" s="111"/>
      <c r="O490" s="86"/>
      <c r="P490" s="111"/>
      <c r="R490" s="47"/>
      <c r="S490" s="47"/>
      <c r="T490" s="47"/>
    </row>
    <row r="491">
      <c r="D491" s="85"/>
      <c r="E491" s="85"/>
      <c r="F491" s="85"/>
      <c r="I491" s="111"/>
      <c r="J491" s="47"/>
      <c r="K491" s="47"/>
      <c r="L491" s="47"/>
      <c r="M491" s="47"/>
      <c r="N491" s="111"/>
      <c r="O491" s="86"/>
      <c r="P491" s="111"/>
      <c r="R491" s="47"/>
      <c r="S491" s="47"/>
      <c r="T491" s="47"/>
    </row>
    <row r="492">
      <c r="D492" s="85"/>
      <c r="E492" s="85"/>
      <c r="F492" s="85"/>
      <c r="I492" s="111"/>
      <c r="J492" s="47"/>
      <c r="K492" s="47"/>
      <c r="L492" s="47"/>
      <c r="M492" s="47"/>
      <c r="N492" s="111"/>
      <c r="O492" s="86"/>
      <c r="P492" s="111"/>
      <c r="R492" s="47"/>
      <c r="S492" s="47"/>
      <c r="T492" s="47"/>
    </row>
    <row r="493">
      <c r="D493" s="85"/>
      <c r="E493" s="85"/>
      <c r="F493" s="85"/>
      <c r="I493" s="111"/>
      <c r="J493" s="47"/>
      <c r="K493" s="47"/>
      <c r="L493" s="47"/>
      <c r="M493" s="47"/>
      <c r="N493" s="111"/>
      <c r="O493" s="86"/>
      <c r="P493" s="111"/>
      <c r="R493" s="47"/>
      <c r="S493" s="47"/>
      <c r="T493" s="47"/>
    </row>
    <row r="494">
      <c r="D494" s="85"/>
      <c r="E494" s="85"/>
      <c r="F494" s="85"/>
      <c r="I494" s="111"/>
      <c r="J494" s="47"/>
      <c r="K494" s="47"/>
      <c r="L494" s="47"/>
      <c r="M494" s="47"/>
      <c r="N494" s="111"/>
      <c r="O494" s="86"/>
      <c r="P494" s="111"/>
      <c r="R494" s="47"/>
      <c r="S494" s="47"/>
      <c r="T494" s="47"/>
    </row>
    <row r="495">
      <c r="D495" s="85"/>
      <c r="E495" s="85"/>
      <c r="F495" s="85"/>
      <c r="I495" s="111"/>
      <c r="J495" s="47"/>
      <c r="K495" s="47"/>
      <c r="L495" s="47"/>
      <c r="M495" s="47"/>
      <c r="N495" s="111"/>
      <c r="O495" s="86"/>
      <c r="P495" s="111"/>
      <c r="R495" s="47"/>
      <c r="S495" s="47"/>
      <c r="T495" s="47"/>
    </row>
    <row r="496">
      <c r="D496" s="85"/>
      <c r="E496" s="85"/>
      <c r="F496" s="85"/>
      <c r="I496" s="111"/>
      <c r="J496" s="47"/>
      <c r="K496" s="47"/>
      <c r="L496" s="47"/>
      <c r="M496" s="47"/>
      <c r="N496" s="111"/>
      <c r="O496" s="86"/>
      <c r="P496" s="111"/>
      <c r="R496" s="47"/>
      <c r="S496" s="47"/>
      <c r="T496" s="47"/>
    </row>
    <row r="497">
      <c r="D497" s="85"/>
      <c r="E497" s="85"/>
      <c r="F497" s="85"/>
      <c r="I497" s="111"/>
      <c r="J497" s="47"/>
      <c r="K497" s="47"/>
      <c r="L497" s="47"/>
      <c r="M497" s="47"/>
      <c r="N497" s="111"/>
      <c r="O497" s="86"/>
      <c r="P497" s="111"/>
      <c r="R497" s="47"/>
      <c r="S497" s="47"/>
      <c r="T497" s="47"/>
    </row>
    <row r="498">
      <c r="D498" s="85"/>
      <c r="E498" s="85"/>
      <c r="F498" s="85"/>
      <c r="I498" s="111"/>
      <c r="J498" s="47"/>
      <c r="K498" s="47"/>
      <c r="L498" s="47"/>
      <c r="M498" s="47"/>
      <c r="N498" s="111"/>
      <c r="O498" s="86"/>
      <c r="P498" s="111"/>
      <c r="R498" s="47"/>
      <c r="S498" s="47"/>
      <c r="T498" s="47"/>
    </row>
    <row r="499">
      <c r="D499" s="85"/>
      <c r="E499" s="85"/>
      <c r="F499" s="85"/>
      <c r="I499" s="111"/>
      <c r="J499" s="47"/>
      <c r="K499" s="47"/>
      <c r="L499" s="47"/>
      <c r="M499" s="47"/>
      <c r="N499" s="111"/>
      <c r="O499" s="86"/>
      <c r="P499" s="111"/>
      <c r="R499" s="47"/>
      <c r="S499" s="47"/>
      <c r="T499" s="47"/>
    </row>
    <row r="500">
      <c r="D500" s="85"/>
      <c r="E500" s="85"/>
      <c r="F500" s="85"/>
      <c r="I500" s="111"/>
      <c r="J500" s="47"/>
      <c r="K500" s="47"/>
      <c r="L500" s="47"/>
      <c r="M500" s="47"/>
      <c r="N500" s="111"/>
      <c r="O500" s="86"/>
      <c r="P500" s="111"/>
      <c r="R500" s="47"/>
      <c r="S500" s="47"/>
      <c r="T500" s="47"/>
    </row>
    <row r="501">
      <c r="D501" s="85"/>
      <c r="E501" s="85"/>
      <c r="F501" s="85"/>
      <c r="I501" s="111"/>
      <c r="J501" s="47"/>
      <c r="K501" s="47"/>
      <c r="L501" s="47"/>
      <c r="M501" s="47"/>
      <c r="N501" s="111"/>
      <c r="O501" s="86"/>
      <c r="P501" s="111"/>
      <c r="R501" s="47"/>
      <c r="S501" s="47"/>
      <c r="T501" s="47"/>
    </row>
    <row r="502">
      <c r="D502" s="85"/>
      <c r="E502" s="85"/>
      <c r="F502" s="85"/>
      <c r="I502" s="111"/>
      <c r="J502" s="47"/>
      <c r="K502" s="47"/>
      <c r="L502" s="47"/>
      <c r="M502" s="47"/>
      <c r="N502" s="111"/>
      <c r="O502" s="86"/>
      <c r="P502" s="111"/>
      <c r="R502" s="47"/>
      <c r="S502" s="47"/>
      <c r="T502" s="47"/>
    </row>
    <row r="503">
      <c r="D503" s="85"/>
      <c r="E503" s="85"/>
      <c r="F503" s="85"/>
      <c r="I503" s="111"/>
      <c r="J503" s="47"/>
      <c r="K503" s="47"/>
      <c r="L503" s="47"/>
      <c r="M503" s="47"/>
      <c r="N503" s="111"/>
      <c r="O503" s="86"/>
      <c r="P503" s="111"/>
      <c r="R503" s="47"/>
      <c r="S503" s="47"/>
      <c r="T503" s="47"/>
    </row>
    <row r="504">
      <c r="D504" s="85"/>
      <c r="E504" s="85"/>
      <c r="F504" s="85"/>
      <c r="I504" s="111"/>
      <c r="J504" s="47"/>
      <c r="K504" s="47"/>
      <c r="L504" s="47"/>
      <c r="M504" s="47"/>
      <c r="N504" s="111"/>
      <c r="O504" s="86"/>
      <c r="P504" s="111"/>
      <c r="R504" s="47"/>
      <c r="S504" s="47"/>
      <c r="T504" s="47"/>
    </row>
    <row r="505">
      <c r="D505" s="85"/>
      <c r="E505" s="85"/>
      <c r="F505" s="85"/>
      <c r="I505" s="111"/>
      <c r="J505" s="47"/>
      <c r="K505" s="47"/>
      <c r="L505" s="47"/>
      <c r="M505" s="47"/>
      <c r="N505" s="111"/>
      <c r="O505" s="86"/>
      <c r="P505" s="111"/>
      <c r="R505" s="47"/>
      <c r="S505" s="47"/>
      <c r="T505" s="47"/>
    </row>
    <row r="506">
      <c r="D506" s="85"/>
      <c r="E506" s="85"/>
      <c r="F506" s="85"/>
      <c r="I506" s="111"/>
      <c r="J506" s="47"/>
      <c r="K506" s="47"/>
      <c r="L506" s="47"/>
      <c r="M506" s="47"/>
      <c r="N506" s="111"/>
      <c r="O506" s="86"/>
      <c r="P506" s="111"/>
      <c r="R506" s="47"/>
      <c r="S506" s="47"/>
      <c r="T506" s="47"/>
    </row>
    <row r="507">
      <c r="D507" s="85"/>
      <c r="E507" s="85"/>
      <c r="F507" s="85"/>
      <c r="I507" s="111"/>
      <c r="J507" s="47"/>
      <c r="K507" s="47"/>
      <c r="L507" s="47"/>
      <c r="M507" s="47"/>
      <c r="N507" s="111"/>
      <c r="O507" s="86"/>
      <c r="P507" s="111"/>
      <c r="R507" s="47"/>
      <c r="S507" s="47"/>
      <c r="T507" s="47"/>
    </row>
    <row r="508">
      <c r="D508" s="85"/>
      <c r="E508" s="85"/>
      <c r="F508" s="85"/>
      <c r="I508" s="111"/>
      <c r="J508" s="47"/>
      <c r="K508" s="47"/>
      <c r="L508" s="47"/>
      <c r="M508" s="47"/>
      <c r="N508" s="111"/>
      <c r="O508" s="86"/>
      <c r="P508" s="111"/>
      <c r="R508" s="47"/>
      <c r="S508" s="47"/>
      <c r="T508" s="47"/>
    </row>
    <row r="509">
      <c r="D509" s="85"/>
      <c r="E509" s="85"/>
      <c r="F509" s="85"/>
      <c r="I509" s="111"/>
      <c r="J509" s="47"/>
      <c r="K509" s="47"/>
      <c r="L509" s="47"/>
      <c r="M509" s="47"/>
      <c r="N509" s="111"/>
      <c r="O509" s="86"/>
      <c r="P509" s="111"/>
      <c r="R509" s="47"/>
      <c r="S509" s="47"/>
      <c r="T509" s="47"/>
    </row>
    <row r="510">
      <c r="D510" s="85"/>
      <c r="E510" s="85"/>
      <c r="F510" s="85"/>
      <c r="I510" s="111"/>
      <c r="J510" s="47"/>
      <c r="K510" s="47"/>
      <c r="L510" s="47"/>
      <c r="M510" s="47"/>
      <c r="N510" s="111"/>
      <c r="O510" s="86"/>
      <c r="P510" s="111"/>
      <c r="R510" s="47"/>
      <c r="S510" s="47"/>
      <c r="T510" s="47"/>
    </row>
    <row r="511">
      <c r="D511" s="85"/>
      <c r="E511" s="85"/>
      <c r="F511" s="85"/>
      <c r="I511" s="111"/>
      <c r="J511" s="47"/>
      <c r="K511" s="47"/>
      <c r="L511" s="47"/>
      <c r="M511" s="47"/>
      <c r="N511" s="111"/>
      <c r="O511" s="86"/>
      <c r="P511" s="111"/>
      <c r="R511" s="47"/>
      <c r="S511" s="47"/>
      <c r="T511" s="47"/>
    </row>
    <row r="512">
      <c r="D512" s="85"/>
      <c r="E512" s="85"/>
      <c r="F512" s="85"/>
      <c r="I512" s="111"/>
      <c r="J512" s="47"/>
      <c r="K512" s="47"/>
      <c r="L512" s="47"/>
      <c r="M512" s="47"/>
      <c r="N512" s="111"/>
      <c r="O512" s="86"/>
      <c r="P512" s="111"/>
      <c r="R512" s="47"/>
      <c r="S512" s="47"/>
      <c r="T512" s="47"/>
    </row>
    <row r="513">
      <c r="D513" s="85"/>
      <c r="E513" s="85"/>
      <c r="F513" s="85"/>
      <c r="I513" s="111"/>
      <c r="J513" s="47"/>
      <c r="K513" s="47"/>
      <c r="L513" s="47"/>
      <c r="M513" s="47"/>
      <c r="N513" s="111"/>
      <c r="O513" s="86"/>
      <c r="P513" s="111"/>
      <c r="R513" s="47"/>
      <c r="S513" s="47"/>
      <c r="T513" s="47"/>
    </row>
    <row r="514">
      <c r="D514" s="85"/>
      <c r="E514" s="85"/>
      <c r="F514" s="85"/>
      <c r="I514" s="111"/>
      <c r="J514" s="47"/>
      <c r="K514" s="47"/>
      <c r="L514" s="47"/>
      <c r="M514" s="47"/>
      <c r="N514" s="111"/>
      <c r="O514" s="86"/>
      <c r="P514" s="111"/>
      <c r="R514" s="47"/>
      <c r="S514" s="47"/>
      <c r="T514" s="47"/>
    </row>
    <row r="515">
      <c r="D515" s="85"/>
      <c r="E515" s="85"/>
      <c r="F515" s="85"/>
      <c r="I515" s="111"/>
      <c r="J515" s="47"/>
      <c r="K515" s="47"/>
      <c r="L515" s="47"/>
      <c r="M515" s="47"/>
      <c r="N515" s="111"/>
      <c r="O515" s="86"/>
      <c r="P515" s="111"/>
      <c r="R515" s="47"/>
      <c r="S515" s="47"/>
      <c r="T515" s="47"/>
    </row>
    <row r="516">
      <c r="D516" s="85"/>
      <c r="E516" s="85"/>
      <c r="F516" s="85"/>
      <c r="I516" s="111"/>
      <c r="J516" s="47"/>
      <c r="K516" s="47"/>
      <c r="L516" s="47"/>
      <c r="M516" s="47"/>
      <c r="N516" s="111"/>
      <c r="O516" s="86"/>
      <c r="P516" s="111"/>
      <c r="R516" s="47"/>
      <c r="S516" s="47"/>
      <c r="T516" s="47"/>
    </row>
    <row r="517">
      <c r="D517" s="85"/>
      <c r="E517" s="85"/>
      <c r="F517" s="85"/>
      <c r="I517" s="111"/>
      <c r="J517" s="47"/>
      <c r="K517" s="47"/>
      <c r="L517" s="47"/>
      <c r="M517" s="47"/>
      <c r="N517" s="111"/>
      <c r="O517" s="86"/>
      <c r="P517" s="111"/>
      <c r="R517" s="47"/>
      <c r="S517" s="47"/>
      <c r="T517" s="47"/>
    </row>
    <row r="518">
      <c r="D518" s="85"/>
      <c r="E518" s="85"/>
      <c r="F518" s="85"/>
      <c r="I518" s="111"/>
      <c r="J518" s="47"/>
      <c r="K518" s="47"/>
      <c r="L518" s="47"/>
      <c r="M518" s="47"/>
      <c r="N518" s="111"/>
      <c r="O518" s="86"/>
      <c r="P518" s="111"/>
      <c r="R518" s="47"/>
      <c r="S518" s="47"/>
      <c r="T518" s="47"/>
    </row>
    <row r="519">
      <c r="D519" s="85"/>
      <c r="E519" s="85"/>
      <c r="F519" s="85"/>
      <c r="I519" s="111"/>
      <c r="J519" s="47"/>
      <c r="K519" s="47"/>
      <c r="L519" s="47"/>
      <c r="M519" s="47"/>
      <c r="N519" s="111"/>
      <c r="O519" s="86"/>
      <c r="P519" s="111"/>
      <c r="R519" s="47"/>
      <c r="S519" s="47"/>
      <c r="T519" s="47"/>
    </row>
    <row r="520">
      <c r="D520" s="85"/>
      <c r="E520" s="85"/>
      <c r="F520" s="85"/>
      <c r="I520" s="111"/>
      <c r="J520" s="47"/>
      <c r="K520" s="47"/>
      <c r="L520" s="47"/>
      <c r="M520" s="47"/>
      <c r="N520" s="111"/>
      <c r="O520" s="86"/>
      <c r="P520" s="111"/>
      <c r="R520" s="47"/>
      <c r="S520" s="47"/>
      <c r="T520" s="47"/>
    </row>
    <row r="521">
      <c r="D521" s="85"/>
      <c r="E521" s="85"/>
      <c r="F521" s="85"/>
      <c r="I521" s="111"/>
      <c r="J521" s="47"/>
      <c r="K521" s="47"/>
      <c r="L521" s="47"/>
      <c r="M521" s="47"/>
      <c r="N521" s="111"/>
      <c r="O521" s="86"/>
      <c r="P521" s="111"/>
      <c r="R521" s="47"/>
      <c r="S521" s="47"/>
      <c r="T521" s="47"/>
    </row>
    <row r="522">
      <c r="D522" s="85"/>
      <c r="E522" s="85"/>
      <c r="F522" s="85"/>
      <c r="I522" s="111"/>
      <c r="J522" s="47"/>
      <c r="K522" s="47"/>
      <c r="L522" s="47"/>
      <c r="M522" s="47"/>
      <c r="N522" s="111"/>
      <c r="O522" s="86"/>
      <c r="P522" s="111"/>
      <c r="R522" s="47"/>
      <c r="S522" s="47"/>
      <c r="T522" s="47"/>
    </row>
    <row r="523">
      <c r="D523" s="85"/>
      <c r="E523" s="85"/>
      <c r="F523" s="85"/>
      <c r="I523" s="111"/>
      <c r="J523" s="47"/>
      <c r="K523" s="47"/>
      <c r="L523" s="47"/>
      <c r="M523" s="47"/>
      <c r="N523" s="111"/>
      <c r="O523" s="86"/>
      <c r="P523" s="111"/>
      <c r="R523" s="47"/>
      <c r="S523" s="47"/>
      <c r="T523" s="47"/>
    </row>
    <row r="524">
      <c r="D524" s="85"/>
      <c r="E524" s="85"/>
      <c r="F524" s="85"/>
      <c r="I524" s="111"/>
      <c r="J524" s="47"/>
      <c r="K524" s="47"/>
      <c r="L524" s="47"/>
      <c r="M524" s="47"/>
      <c r="N524" s="111"/>
      <c r="O524" s="86"/>
      <c r="P524" s="111"/>
      <c r="R524" s="47"/>
      <c r="S524" s="47"/>
      <c r="T524" s="47"/>
    </row>
    <row r="525">
      <c r="D525" s="85"/>
      <c r="E525" s="85"/>
      <c r="F525" s="85"/>
      <c r="I525" s="111"/>
      <c r="J525" s="47"/>
      <c r="K525" s="47"/>
      <c r="L525" s="47"/>
      <c r="M525" s="47"/>
      <c r="N525" s="111"/>
      <c r="O525" s="86"/>
      <c r="P525" s="111"/>
      <c r="R525" s="47"/>
      <c r="S525" s="47"/>
      <c r="T525" s="47"/>
    </row>
    <row r="526">
      <c r="D526" s="85"/>
      <c r="E526" s="85"/>
      <c r="F526" s="85"/>
      <c r="I526" s="111"/>
      <c r="J526" s="47"/>
      <c r="K526" s="47"/>
      <c r="L526" s="47"/>
      <c r="M526" s="47"/>
      <c r="N526" s="111"/>
      <c r="O526" s="86"/>
      <c r="P526" s="111"/>
      <c r="R526" s="47"/>
      <c r="S526" s="47"/>
      <c r="T526" s="47"/>
    </row>
    <row r="527">
      <c r="D527" s="85"/>
      <c r="E527" s="85"/>
      <c r="F527" s="85"/>
      <c r="I527" s="111"/>
      <c r="J527" s="47"/>
      <c r="K527" s="47"/>
      <c r="L527" s="47"/>
      <c r="M527" s="47"/>
      <c r="N527" s="111"/>
      <c r="O527" s="86"/>
      <c r="P527" s="111"/>
      <c r="R527" s="47"/>
      <c r="S527" s="47"/>
      <c r="T527" s="47"/>
    </row>
    <row r="528">
      <c r="D528" s="85"/>
      <c r="E528" s="85"/>
      <c r="F528" s="85"/>
      <c r="I528" s="111"/>
      <c r="J528" s="47"/>
      <c r="K528" s="47"/>
      <c r="L528" s="47"/>
      <c r="M528" s="47"/>
      <c r="N528" s="111"/>
      <c r="O528" s="86"/>
      <c r="P528" s="111"/>
      <c r="R528" s="47"/>
      <c r="S528" s="47"/>
      <c r="T528" s="47"/>
    </row>
    <row r="529">
      <c r="D529" s="85"/>
      <c r="E529" s="85"/>
      <c r="F529" s="85"/>
      <c r="I529" s="111"/>
      <c r="J529" s="47"/>
      <c r="K529" s="47"/>
      <c r="L529" s="47"/>
      <c r="M529" s="47"/>
      <c r="N529" s="111"/>
      <c r="O529" s="86"/>
      <c r="P529" s="111"/>
      <c r="R529" s="47"/>
      <c r="S529" s="47"/>
      <c r="T529" s="47"/>
    </row>
    <row r="530">
      <c r="D530" s="85"/>
      <c r="E530" s="85"/>
      <c r="F530" s="85"/>
      <c r="I530" s="111"/>
      <c r="J530" s="47"/>
      <c r="K530" s="47"/>
      <c r="L530" s="47"/>
      <c r="M530" s="47"/>
      <c r="N530" s="111"/>
      <c r="O530" s="86"/>
      <c r="P530" s="111"/>
      <c r="R530" s="47"/>
      <c r="S530" s="47"/>
      <c r="T530" s="47"/>
    </row>
    <row r="531">
      <c r="D531" s="85"/>
      <c r="E531" s="85"/>
      <c r="F531" s="85"/>
      <c r="I531" s="111"/>
      <c r="J531" s="47"/>
      <c r="K531" s="47"/>
      <c r="L531" s="47"/>
      <c r="M531" s="47"/>
      <c r="N531" s="111"/>
      <c r="O531" s="86"/>
      <c r="P531" s="111"/>
      <c r="R531" s="47"/>
      <c r="S531" s="47"/>
      <c r="T531" s="47"/>
    </row>
    <row r="532">
      <c r="D532" s="85"/>
      <c r="E532" s="85"/>
      <c r="F532" s="85"/>
      <c r="I532" s="111"/>
      <c r="J532" s="47"/>
      <c r="K532" s="47"/>
      <c r="L532" s="47"/>
      <c r="M532" s="47"/>
      <c r="N532" s="111"/>
      <c r="O532" s="86"/>
      <c r="P532" s="111"/>
      <c r="R532" s="47"/>
      <c r="S532" s="47"/>
      <c r="T532" s="47"/>
    </row>
    <row r="533">
      <c r="D533" s="85"/>
      <c r="E533" s="85"/>
      <c r="F533" s="85"/>
      <c r="I533" s="111"/>
      <c r="J533" s="47"/>
      <c r="K533" s="47"/>
      <c r="L533" s="47"/>
      <c r="M533" s="47"/>
      <c r="N533" s="111"/>
      <c r="O533" s="86"/>
      <c r="P533" s="111"/>
      <c r="R533" s="47"/>
      <c r="S533" s="47"/>
      <c r="T533" s="47"/>
    </row>
    <row r="534">
      <c r="D534" s="85"/>
      <c r="E534" s="85"/>
      <c r="F534" s="85"/>
      <c r="I534" s="111"/>
      <c r="J534" s="47"/>
      <c r="K534" s="47"/>
      <c r="L534" s="47"/>
      <c r="M534" s="47"/>
      <c r="N534" s="111"/>
      <c r="O534" s="86"/>
      <c r="P534" s="111"/>
      <c r="R534" s="47"/>
      <c r="S534" s="47"/>
      <c r="T534" s="47"/>
    </row>
    <row r="535">
      <c r="D535" s="85"/>
      <c r="E535" s="85"/>
      <c r="F535" s="85"/>
      <c r="I535" s="111"/>
      <c r="J535" s="47"/>
      <c r="K535" s="47"/>
      <c r="L535" s="47"/>
      <c r="M535" s="47"/>
      <c r="N535" s="111"/>
      <c r="O535" s="86"/>
      <c r="P535" s="111"/>
      <c r="R535" s="47"/>
      <c r="S535" s="47"/>
      <c r="T535" s="47"/>
    </row>
    <row r="536">
      <c r="D536" s="85"/>
      <c r="E536" s="85"/>
      <c r="F536" s="85"/>
      <c r="I536" s="111"/>
      <c r="J536" s="47"/>
      <c r="K536" s="47"/>
      <c r="L536" s="47"/>
      <c r="M536" s="47"/>
      <c r="N536" s="111"/>
      <c r="O536" s="86"/>
      <c r="P536" s="111"/>
      <c r="R536" s="47"/>
      <c r="S536" s="47"/>
      <c r="T536" s="47"/>
    </row>
    <row r="537">
      <c r="D537" s="85"/>
      <c r="E537" s="85"/>
      <c r="F537" s="85"/>
      <c r="I537" s="111"/>
      <c r="J537" s="47"/>
      <c r="K537" s="47"/>
      <c r="L537" s="47"/>
      <c r="M537" s="47"/>
      <c r="N537" s="111"/>
      <c r="O537" s="86"/>
      <c r="P537" s="111"/>
      <c r="R537" s="47"/>
      <c r="S537" s="47"/>
      <c r="T537" s="47"/>
    </row>
    <row r="538">
      <c r="D538" s="85"/>
      <c r="E538" s="85"/>
      <c r="F538" s="85"/>
      <c r="I538" s="111"/>
      <c r="J538" s="47"/>
      <c r="K538" s="47"/>
      <c r="L538" s="47"/>
      <c r="M538" s="47"/>
      <c r="N538" s="111"/>
      <c r="O538" s="86"/>
      <c r="P538" s="111"/>
      <c r="R538" s="47"/>
      <c r="S538" s="47"/>
      <c r="T538" s="47"/>
    </row>
    <row r="539">
      <c r="D539" s="85"/>
      <c r="E539" s="85"/>
      <c r="F539" s="85"/>
      <c r="I539" s="111"/>
      <c r="J539" s="47"/>
      <c r="K539" s="47"/>
      <c r="L539" s="47"/>
      <c r="M539" s="47"/>
      <c r="N539" s="111"/>
      <c r="O539" s="86"/>
      <c r="P539" s="111"/>
      <c r="R539" s="47"/>
      <c r="S539" s="47"/>
      <c r="T539" s="47"/>
    </row>
    <row r="540">
      <c r="D540" s="85"/>
      <c r="E540" s="85"/>
      <c r="F540" s="85"/>
      <c r="I540" s="111"/>
      <c r="J540" s="47"/>
      <c r="K540" s="47"/>
      <c r="L540" s="47"/>
      <c r="M540" s="47"/>
      <c r="N540" s="111"/>
      <c r="O540" s="86"/>
      <c r="P540" s="111"/>
      <c r="R540" s="47"/>
      <c r="S540" s="47"/>
      <c r="T540" s="47"/>
    </row>
    <row r="541">
      <c r="D541" s="85"/>
      <c r="E541" s="85"/>
      <c r="F541" s="85"/>
      <c r="I541" s="111"/>
      <c r="J541" s="47"/>
      <c r="K541" s="47"/>
      <c r="L541" s="47"/>
      <c r="M541" s="47"/>
      <c r="N541" s="111"/>
      <c r="O541" s="86"/>
      <c r="P541" s="111"/>
      <c r="R541" s="47"/>
      <c r="S541" s="47"/>
      <c r="T541" s="47"/>
    </row>
    <row r="542">
      <c r="D542" s="85"/>
      <c r="E542" s="85"/>
      <c r="F542" s="85"/>
      <c r="I542" s="111"/>
      <c r="J542" s="47"/>
      <c r="K542" s="47"/>
      <c r="L542" s="47"/>
      <c r="M542" s="47"/>
      <c r="N542" s="111"/>
      <c r="O542" s="86"/>
      <c r="P542" s="111"/>
      <c r="R542" s="47"/>
      <c r="S542" s="47"/>
      <c r="T542" s="47"/>
    </row>
    <row r="543">
      <c r="D543" s="85"/>
      <c r="E543" s="85"/>
      <c r="F543" s="85"/>
      <c r="I543" s="111"/>
      <c r="J543" s="47"/>
      <c r="K543" s="47"/>
      <c r="L543" s="47"/>
      <c r="M543" s="47"/>
      <c r="N543" s="111"/>
      <c r="O543" s="86"/>
      <c r="P543" s="111"/>
      <c r="R543" s="47"/>
      <c r="S543" s="47"/>
      <c r="T543" s="47"/>
    </row>
    <row r="544">
      <c r="D544" s="85"/>
      <c r="E544" s="85"/>
      <c r="F544" s="85"/>
      <c r="I544" s="111"/>
      <c r="J544" s="47"/>
      <c r="K544" s="47"/>
      <c r="L544" s="47"/>
      <c r="M544" s="47"/>
      <c r="N544" s="111"/>
      <c r="O544" s="86"/>
      <c r="P544" s="111"/>
      <c r="R544" s="47"/>
      <c r="S544" s="47"/>
      <c r="T544" s="47"/>
    </row>
    <row r="545">
      <c r="D545" s="85"/>
      <c r="E545" s="85"/>
      <c r="F545" s="85"/>
      <c r="I545" s="111"/>
      <c r="J545" s="47"/>
      <c r="K545" s="47"/>
      <c r="L545" s="47"/>
      <c r="M545" s="47"/>
      <c r="N545" s="111"/>
      <c r="O545" s="86"/>
      <c r="P545" s="111"/>
      <c r="R545" s="47"/>
      <c r="S545" s="47"/>
      <c r="T545" s="47"/>
    </row>
    <row r="546">
      <c r="D546" s="85"/>
      <c r="E546" s="85"/>
      <c r="F546" s="85"/>
      <c r="I546" s="111"/>
      <c r="J546" s="47"/>
      <c r="K546" s="47"/>
      <c r="L546" s="47"/>
      <c r="M546" s="47"/>
      <c r="N546" s="111"/>
      <c r="O546" s="86"/>
      <c r="P546" s="111"/>
      <c r="R546" s="47"/>
      <c r="S546" s="47"/>
      <c r="T546" s="47"/>
    </row>
    <row r="547">
      <c r="D547" s="85"/>
      <c r="E547" s="85"/>
      <c r="F547" s="85"/>
      <c r="I547" s="111"/>
      <c r="J547" s="47"/>
      <c r="K547" s="47"/>
      <c r="L547" s="47"/>
      <c r="M547" s="47"/>
      <c r="N547" s="111"/>
      <c r="O547" s="86"/>
      <c r="P547" s="111"/>
      <c r="R547" s="47"/>
      <c r="S547" s="47"/>
      <c r="T547" s="47"/>
    </row>
    <row r="548">
      <c r="D548" s="85"/>
      <c r="E548" s="85"/>
      <c r="F548" s="85"/>
      <c r="I548" s="111"/>
      <c r="J548" s="47"/>
      <c r="K548" s="47"/>
      <c r="L548" s="47"/>
      <c r="M548" s="47"/>
      <c r="N548" s="111"/>
      <c r="O548" s="86"/>
      <c r="P548" s="111"/>
      <c r="R548" s="47"/>
      <c r="S548" s="47"/>
      <c r="T548" s="47"/>
    </row>
    <row r="549">
      <c r="D549" s="85"/>
      <c r="E549" s="85"/>
      <c r="F549" s="85"/>
      <c r="I549" s="111"/>
      <c r="J549" s="47"/>
      <c r="K549" s="47"/>
      <c r="L549" s="47"/>
      <c r="M549" s="47"/>
      <c r="N549" s="111"/>
      <c r="O549" s="86"/>
      <c r="P549" s="111"/>
      <c r="R549" s="47"/>
      <c r="S549" s="47"/>
      <c r="T549" s="47"/>
    </row>
    <row r="550">
      <c r="D550" s="85"/>
      <c r="E550" s="85"/>
      <c r="F550" s="85"/>
      <c r="I550" s="111"/>
      <c r="J550" s="47"/>
      <c r="K550" s="47"/>
      <c r="L550" s="47"/>
      <c r="M550" s="47"/>
      <c r="N550" s="111"/>
      <c r="O550" s="86"/>
      <c r="P550" s="111"/>
      <c r="R550" s="47"/>
      <c r="S550" s="47"/>
      <c r="T550" s="47"/>
    </row>
    <row r="551">
      <c r="D551" s="85"/>
      <c r="E551" s="85"/>
      <c r="F551" s="85"/>
      <c r="I551" s="111"/>
      <c r="J551" s="47"/>
      <c r="K551" s="47"/>
      <c r="L551" s="47"/>
      <c r="M551" s="47"/>
      <c r="N551" s="111"/>
      <c r="O551" s="86"/>
      <c r="P551" s="111"/>
      <c r="R551" s="47"/>
      <c r="S551" s="47"/>
      <c r="T551" s="47"/>
    </row>
    <row r="552">
      <c r="D552" s="85"/>
      <c r="E552" s="85"/>
      <c r="F552" s="85"/>
      <c r="I552" s="111"/>
      <c r="J552" s="47"/>
      <c r="K552" s="47"/>
      <c r="L552" s="47"/>
      <c r="M552" s="47"/>
      <c r="N552" s="111"/>
      <c r="O552" s="86"/>
      <c r="P552" s="111"/>
      <c r="R552" s="47"/>
      <c r="S552" s="47"/>
      <c r="T552" s="47"/>
    </row>
    <row r="553">
      <c r="D553" s="85"/>
      <c r="E553" s="85"/>
      <c r="F553" s="85"/>
      <c r="I553" s="111"/>
      <c r="J553" s="47"/>
      <c r="K553" s="47"/>
      <c r="L553" s="47"/>
      <c r="M553" s="47"/>
      <c r="N553" s="111"/>
      <c r="O553" s="86"/>
      <c r="P553" s="111"/>
      <c r="R553" s="47"/>
      <c r="S553" s="47"/>
      <c r="T553" s="47"/>
    </row>
    <row r="554">
      <c r="D554" s="85"/>
      <c r="E554" s="85"/>
      <c r="F554" s="85"/>
      <c r="I554" s="111"/>
      <c r="J554" s="47"/>
      <c r="K554" s="47"/>
      <c r="L554" s="47"/>
      <c r="M554" s="47"/>
      <c r="N554" s="111"/>
      <c r="O554" s="86"/>
      <c r="P554" s="111"/>
      <c r="R554" s="47"/>
      <c r="S554" s="47"/>
      <c r="T554" s="47"/>
    </row>
    <row r="555">
      <c r="D555" s="85"/>
      <c r="E555" s="85"/>
      <c r="F555" s="85"/>
      <c r="I555" s="111"/>
      <c r="J555" s="47"/>
      <c r="K555" s="47"/>
      <c r="L555" s="47"/>
      <c r="M555" s="47"/>
      <c r="N555" s="111"/>
      <c r="O555" s="86"/>
      <c r="P555" s="111"/>
      <c r="R555" s="47"/>
      <c r="S555" s="47"/>
      <c r="T555" s="47"/>
    </row>
    <row r="556">
      <c r="D556" s="85"/>
      <c r="E556" s="85"/>
      <c r="F556" s="85"/>
      <c r="I556" s="111"/>
      <c r="J556" s="47"/>
      <c r="K556" s="47"/>
      <c r="L556" s="47"/>
      <c r="M556" s="47"/>
      <c r="N556" s="111"/>
      <c r="O556" s="86"/>
      <c r="P556" s="111"/>
      <c r="R556" s="47"/>
      <c r="S556" s="47"/>
      <c r="T556" s="47"/>
    </row>
    <row r="557">
      <c r="D557" s="85"/>
      <c r="E557" s="85"/>
      <c r="F557" s="85"/>
      <c r="I557" s="111"/>
      <c r="J557" s="47"/>
      <c r="K557" s="47"/>
      <c r="L557" s="47"/>
      <c r="M557" s="47"/>
      <c r="N557" s="111"/>
      <c r="O557" s="86"/>
      <c r="P557" s="111"/>
      <c r="R557" s="47"/>
      <c r="S557" s="47"/>
      <c r="T557" s="47"/>
    </row>
    <row r="558">
      <c r="D558" s="85"/>
      <c r="E558" s="85"/>
      <c r="F558" s="85"/>
      <c r="I558" s="111"/>
      <c r="J558" s="47"/>
      <c r="K558" s="47"/>
      <c r="L558" s="47"/>
      <c r="M558" s="47"/>
      <c r="N558" s="111"/>
      <c r="O558" s="86"/>
      <c r="P558" s="111"/>
      <c r="R558" s="47"/>
      <c r="S558" s="47"/>
      <c r="T558" s="47"/>
    </row>
    <row r="559">
      <c r="D559" s="85"/>
      <c r="E559" s="85"/>
      <c r="F559" s="85"/>
      <c r="I559" s="111"/>
      <c r="J559" s="47"/>
      <c r="K559" s="47"/>
      <c r="L559" s="47"/>
      <c r="M559" s="47"/>
      <c r="N559" s="111"/>
      <c r="O559" s="86"/>
      <c r="P559" s="111"/>
      <c r="R559" s="47"/>
      <c r="S559" s="47"/>
      <c r="T559" s="47"/>
    </row>
    <row r="560">
      <c r="D560" s="85"/>
      <c r="E560" s="85"/>
      <c r="F560" s="85"/>
      <c r="I560" s="111"/>
      <c r="J560" s="47"/>
      <c r="K560" s="47"/>
      <c r="L560" s="47"/>
      <c r="M560" s="47"/>
      <c r="N560" s="111"/>
      <c r="O560" s="86"/>
      <c r="P560" s="111"/>
      <c r="R560" s="47"/>
      <c r="S560" s="47"/>
      <c r="T560" s="47"/>
    </row>
    <row r="561">
      <c r="D561" s="85"/>
      <c r="E561" s="85"/>
      <c r="F561" s="85"/>
      <c r="I561" s="111"/>
      <c r="J561" s="47"/>
      <c r="K561" s="47"/>
      <c r="L561" s="47"/>
      <c r="M561" s="47"/>
      <c r="N561" s="111"/>
      <c r="O561" s="86"/>
      <c r="P561" s="111"/>
      <c r="R561" s="47"/>
      <c r="S561" s="47"/>
      <c r="T561" s="47"/>
    </row>
    <row r="562">
      <c r="D562" s="85"/>
      <c r="E562" s="85"/>
      <c r="F562" s="85"/>
      <c r="I562" s="111"/>
      <c r="J562" s="47"/>
      <c r="K562" s="47"/>
      <c r="L562" s="47"/>
      <c r="M562" s="47"/>
      <c r="N562" s="111"/>
      <c r="O562" s="86"/>
      <c r="P562" s="111"/>
      <c r="R562" s="47"/>
      <c r="S562" s="47"/>
      <c r="T562" s="47"/>
    </row>
    <row r="563">
      <c r="D563" s="85"/>
      <c r="E563" s="85"/>
      <c r="F563" s="85"/>
      <c r="I563" s="111"/>
      <c r="J563" s="47"/>
      <c r="K563" s="47"/>
      <c r="L563" s="47"/>
      <c r="M563" s="47"/>
      <c r="N563" s="111"/>
      <c r="O563" s="86"/>
      <c r="P563" s="111"/>
      <c r="R563" s="47"/>
      <c r="S563" s="47"/>
      <c r="T563" s="47"/>
    </row>
    <row r="564">
      <c r="D564" s="85"/>
      <c r="E564" s="85"/>
      <c r="F564" s="85"/>
      <c r="I564" s="111"/>
      <c r="J564" s="47"/>
      <c r="K564" s="47"/>
      <c r="L564" s="47"/>
      <c r="M564" s="47"/>
      <c r="N564" s="111"/>
      <c r="O564" s="86"/>
      <c r="P564" s="111"/>
      <c r="R564" s="47"/>
      <c r="S564" s="47"/>
      <c r="T564" s="47"/>
    </row>
    <row r="565">
      <c r="D565" s="85"/>
      <c r="E565" s="85"/>
      <c r="F565" s="85"/>
      <c r="I565" s="111"/>
      <c r="J565" s="47"/>
      <c r="K565" s="47"/>
      <c r="L565" s="47"/>
      <c r="M565" s="47"/>
      <c r="N565" s="111"/>
      <c r="O565" s="86"/>
      <c r="P565" s="111"/>
      <c r="R565" s="47"/>
      <c r="S565" s="47"/>
      <c r="T565" s="47"/>
    </row>
    <row r="566">
      <c r="D566" s="85"/>
      <c r="E566" s="85"/>
      <c r="F566" s="85"/>
      <c r="I566" s="111"/>
      <c r="J566" s="47"/>
      <c r="K566" s="47"/>
      <c r="L566" s="47"/>
      <c r="M566" s="47"/>
      <c r="N566" s="111"/>
      <c r="O566" s="86"/>
      <c r="P566" s="111"/>
      <c r="R566" s="47"/>
      <c r="S566" s="47"/>
      <c r="T566" s="47"/>
    </row>
    <row r="567">
      <c r="D567" s="85"/>
      <c r="E567" s="85"/>
      <c r="F567" s="85"/>
      <c r="I567" s="111"/>
      <c r="J567" s="47"/>
      <c r="K567" s="47"/>
      <c r="L567" s="47"/>
      <c r="M567" s="47"/>
      <c r="N567" s="111"/>
      <c r="O567" s="86"/>
      <c r="P567" s="111"/>
      <c r="R567" s="47"/>
      <c r="S567" s="47"/>
      <c r="T567" s="47"/>
    </row>
    <row r="568">
      <c r="D568" s="85"/>
      <c r="E568" s="85"/>
      <c r="F568" s="85"/>
      <c r="I568" s="111"/>
      <c r="J568" s="47"/>
      <c r="K568" s="47"/>
      <c r="L568" s="47"/>
      <c r="M568" s="47"/>
      <c r="N568" s="111"/>
      <c r="O568" s="86"/>
      <c r="P568" s="111"/>
      <c r="R568" s="47"/>
      <c r="S568" s="47"/>
      <c r="T568" s="47"/>
    </row>
    <row r="569">
      <c r="D569" s="85"/>
      <c r="E569" s="85"/>
      <c r="F569" s="85"/>
      <c r="I569" s="111"/>
      <c r="J569" s="47"/>
      <c r="K569" s="47"/>
      <c r="L569" s="47"/>
      <c r="M569" s="47"/>
      <c r="N569" s="111"/>
      <c r="O569" s="86"/>
      <c r="P569" s="111"/>
      <c r="R569" s="47"/>
      <c r="S569" s="47"/>
      <c r="T569" s="47"/>
    </row>
    <row r="570">
      <c r="D570" s="85"/>
      <c r="E570" s="85"/>
      <c r="F570" s="85"/>
      <c r="I570" s="111"/>
      <c r="J570" s="47"/>
      <c r="K570" s="47"/>
      <c r="L570" s="47"/>
      <c r="M570" s="47"/>
      <c r="N570" s="111"/>
      <c r="O570" s="86"/>
      <c r="P570" s="111"/>
      <c r="R570" s="47"/>
      <c r="S570" s="47"/>
      <c r="T570" s="47"/>
    </row>
    <row r="571">
      <c r="D571" s="85"/>
      <c r="E571" s="85"/>
      <c r="F571" s="85"/>
      <c r="I571" s="111"/>
      <c r="J571" s="47"/>
      <c r="K571" s="47"/>
      <c r="L571" s="47"/>
      <c r="M571" s="47"/>
      <c r="N571" s="111"/>
      <c r="O571" s="86"/>
      <c r="P571" s="111"/>
      <c r="R571" s="47"/>
      <c r="S571" s="47"/>
      <c r="T571" s="47"/>
    </row>
    <row r="572">
      <c r="D572" s="85"/>
      <c r="E572" s="85"/>
      <c r="F572" s="85"/>
      <c r="I572" s="111"/>
      <c r="J572" s="47"/>
      <c r="K572" s="47"/>
      <c r="L572" s="47"/>
      <c r="M572" s="47"/>
      <c r="N572" s="111"/>
      <c r="O572" s="86"/>
      <c r="P572" s="111"/>
      <c r="R572" s="47"/>
      <c r="S572" s="47"/>
      <c r="T572" s="47"/>
    </row>
    <row r="573">
      <c r="D573" s="85"/>
      <c r="E573" s="85"/>
      <c r="F573" s="85"/>
      <c r="I573" s="111"/>
      <c r="J573" s="47"/>
      <c r="K573" s="47"/>
      <c r="L573" s="47"/>
      <c r="M573" s="47"/>
      <c r="N573" s="111"/>
      <c r="O573" s="86"/>
      <c r="P573" s="111"/>
      <c r="R573" s="47"/>
      <c r="S573" s="47"/>
      <c r="T573" s="47"/>
    </row>
    <row r="574">
      <c r="D574" s="85"/>
      <c r="E574" s="85"/>
      <c r="F574" s="85"/>
      <c r="I574" s="111"/>
      <c r="J574" s="47"/>
      <c r="K574" s="47"/>
      <c r="L574" s="47"/>
      <c r="M574" s="47"/>
      <c r="N574" s="111"/>
      <c r="O574" s="86"/>
      <c r="P574" s="111"/>
      <c r="R574" s="47"/>
      <c r="S574" s="47"/>
      <c r="T574" s="47"/>
    </row>
    <row r="575">
      <c r="D575" s="85"/>
      <c r="E575" s="85"/>
      <c r="F575" s="85"/>
      <c r="I575" s="111"/>
      <c r="J575" s="47"/>
      <c r="K575" s="47"/>
      <c r="L575" s="47"/>
      <c r="M575" s="47"/>
      <c r="N575" s="111"/>
      <c r="O575" s="86"/>
      <c r="P575" s="111"/>
      <c r="R575" s="47"/>
      <c r="S575" s="47"/>
      <c r="T575" s="47"/>
    </row>
    <row r="576">
      <c r="D576" s="85"/>
      <c r="E576" s="85"/>
      <c r="F576" s="85"/>
      <c r="I576" s="111"/>
      <c r="J576" s="47"/>
      <c r="K576" s="47"/>
      <c r="L576" s="47"/>
      <c r="M576" s="47"/>
      <c r="N576" s="111"/>
      <c r="O576" s="86"/>
      <c r="P576" s="111"/>
      <c r="R576" s="47"/>
      <c r="S576" s="47"/>
      <c r="T576" s="47"/>
    </row>
    <row r="577">
      <c r="D577" s="85"/>
      <c r="E577" s="85"/>
      <c r="F577" s="85"/>
      <c r="I577" s="111"/>
      <c r="J577" s="47"/>
      <c r="K577" s="47"/>
      <c r="L577" s="47"/>
      <c r="M577" s="47"/>
      <c r="N577" s="111"/>
      <c r="O577" s="86"/>
      <c r="P577" s="111"/>
      <c r="R577" s="47"/>
      <c r="S577" s="47"/>
      <c r="T577" s="47"/>
    </row>
    <row r="578">
      <c r="D578" s="85"/>
      <c r="E578" s="85"/>
      <c r="F578" s="85"/>
      <c r="I578" s="111"/>
      <c r="J578" s="47"/>
      <c r="K578" s="47"/>
      <c r="L578" s="47"/>
      <c r="M578" s="47"/>
      <c r="N578" s="111"/>
      <c r="O578" s="86"/>
      <c r="P578" s="111"/>
      <c r="R578" s="47"/>
      <c r="S578" s="47"/>
      <c r="T578" s="47"/>
    </row>
    <row r="579">
      <c r="D579" s="85"/>
      <c r="E579" s="85"/>
      <c r="F579" s="85"/>
      <c r="I579" s="111"/>
      <c r="J579" s="47"/>
      <c r="K579" s="47"/>
      <c r="L579" s="47"/>
      <c r="M579" s="47"/>
      <c r="N579" s="111"/>
      <c r="O579" s="86"/>
      <c r="P579" s="111"/>
      <c r="R579" s="47"/>
      <c r="S579" s="47"/>
      <c r="T579" s="47"/>
    </row>
    <row r="580">
      <c r="D580" s="85"/>
      <c r="E580" s="85"/>
      <c r="F580" s="85"/>
      <c r="I580" s="111"/>
      <c r="J580" s="47"/>
      <c r="K580" s="47"/>
      <c r="L580" s="47"/>
      <c r="M580" s="47"/>
      <c r="N580" s="111"/>
      <c r="O580" s="86"/>
      <c r="P580" s="111"/>
      <c r="R580" s="47"/>
      <c r="S580" s="47"/>
      <c r="T580" s="47"/>
    </row>
    <row r="581">
      <c r="D581" s="85"/>
      <c r="E581" s="85"/>
      <c r="F581" s="85"/>
      <c r="I581" s="111"/>
      <c r="J581" s="47"/>
      <c r="K581" s="47"/>
      <c r="L581" s="47"/>
      <c r="M581" s="47"/>
      <c r="N581" s="111"/>
      <c r="O581" s="86"/>
      <c r="P581" s="111"/>
      <c r="R581" s="47"/>
      <c r="S581" s="47"/>
      <c r="T581" s="47"/>
    </row>
    <row r="582">
      <c r="D582" s="85"/>
      <c r="E582" s="85"/>
      <c r="F582" s="85"/>
      <c r="I582" s="111"/>
      <c r="J582" s="47"/>
      <c r="K582" s="47"/>
      <c r="L582" s="47"/>
      <c r="M582" s="47"/>
      <c r="N582" s="111"/>
      <c r="O582" s="86"/>
      <c r="P582" s="111"/>
      <c r="R582" s="47"/>
      <c r="S582" s="47"/>
      <c r="T582" s="47"/>
    </row>
    <row r="583">
      <c r="D583" s="85"/>
      <c r="E583" s="85"/>
      <c r="F583" s="85"/>
      <c r="I583" s="111"/>
      <c r="J583" s="47"/>
      <c r="K583" s="47"/>
      <c r="L583" s="47"/>
      <c r="M583" s="47"/>
      <c r="N583" s="111"/>
      <c r="O583" s="86"/>
      <c r="P583" s="111"/>
      <c r="R583" s="47"/>
      <c r="S583" s="47"/>
      <c r="T583" s="47"/>
    </row>
    <row r="584">
      <c r="D584" s="85"/>
      <c r="E584" s="85"/>
      <c r="F584" s="85"/>
      <c r="I584" s="111"/>
      <c r="J584" s="47"/>
      <c r="K584" s="47"/>
      <c r="L584" s="47"/>
      <c r="M584" s="47"/>
      <c r="N584" s="111"/>
      <c r="O584" s="86"/>
      <c r="P584" s="111"/>
      <c r="R584" s="47"/>
      <c r="S584" s="47"/>
      <c r="T584" s="47"/>
    </row>
    <row r="585">
      <c r="D585" s="85"/>
      <c r="E585" s="85"/>
      <c r="F585" s="85"/>
      <c r="I585" s="111"/>
      <c r="J585" s="47"/>
      <c r="K585" s="47"/>
      <c r="L585" s="47"/>
      <c r="M585" s="47"/>
      <c r="N585" s="111"/>
      <c r="O585" s="86"/>
      <c r="P585" s="111"/>
      <c r="R585" s="47"/>
      <c r="S585" s="47"/>
      <c r="T585" s="47"/>
    </row>
    <row r="586">
      <c r="D586" s="85"/>
      <c r="E586" s="85"/>
      <c r="F586" s="85"/>
      <c r="I586" s="111"/>
      <c r="J586" s="47"/>
      <c r="K586" s="47"/>
      <c r="L586" s="47"/>
      <c r="M586" s="47"/>
      <c r="N586" s="111"/>
      <c r="O586" s="86"/>
      <c r="P586" s="111"/>
      <c r="R586" s="47"/>
      <c r="S586" s="47"/>
      <c r="T586" s="47"/>
    </row>
    <row r="587">
      <c r="D587" s="85"/>
      <c r="E587" s="85"/>
      <c r="F587" s="85"/>
      <c r="I587" s="111"/>
      <c r="J587" s="47"/>
      <c r="K587" s="47"/>
      <c r="L587" s="47"/>
      <c r="M587" s="47"/>
      <c r="N587" s="111"/>
      <c r="O587" s="86"/>
      <c r="P587" s="111"/>
      <c r="R587" s="47"/>
      <c r="S587" s="47"/>
      <c r="T587" s="47"/>
    </row>
    <row r="588">
      <c r="D588" s="85"/>
      <c r="E588" s="85"/>
      <c r="F588" s="85"/>
      <c r="I588" s="111"/>
      <c r="J588" s="47"/>
      <c r="K588" s="47"/>
      <c r="L588" s="47"/>
      <c r="M588" s="47"/>
      <c r="N588" s="111"/>
      <c r="O588" s="86"/>
      <c r="P588" s="111"/>
      <c r="R588" s="47"/>
      <c r="S588" s="47"/>
      <c r="T588" s="47"/>
    </row>
    <row r="589">
      <c r="D589" s="85"/>
      <c r="E589" s="85"/>
      <c r="F589" s="85"/>
      <c r="I589" s="111"/>
      <c r="J589" s="47"/>
      <c r="K589" s="47"/>
      <c r="L589" s="47"/>
      <c r="M589" s="47"/>
      <c r="N589" s="111"/>
      <c r="O589" s="86"/>
      <c r="P589" s="111"/>
      <c r="R589" s="47"/>
      <c r="S589" s="47"/>
      <c r="T589" s="47"/>
    </row>
    <row r="590">
      <c r="D590" s="85"/>
      <c r="E590" s="85"/>
      <c r="F590" s="85"/>
      <c r="I590" s="111"/>
      <c r="J590" s="47"/>
      <c r="K590" s="47"/>
      <c r="L590" s="47"/>
      <c r="M590" s="47"/>
      <c r="N590" s="111"/>
      <c r="O590" s="86"/>
      <c r="P590" s="111"/>
      <c r="R590" s="47"/>
      <c r="S590" s="47"/>
      <c r="T590" s="47"/>
    </row>
    <row r="591">
      <c r="D591" s="85"/>
      <c r="E591" s="85"/>
      <c r="F591" s="85"/>
      <c r="I591" s="111"/>
      <c r="J591" s="47"/>
      <c r="K591" s="47"/>
      <c r="L591" s="47"/>
      <c r="M591" s="47"/>
      <c r="N591" s="111"/>
      <c r="O591" s="86"/>
      <c r="P591" s="111"/>
      <c r="R591" s="47"/>
      <c r="S591" s="47"/>
      <c r="T591" s="47"/>
    </row>
    <row r="592">
      <c r="D592" s="85"/>
      <c r="E592" s="85"/>
      <c r="F592" s="85"/>
      <c r="I592" s="111"/>
      <c r="J592" s="47"/>
      <c r="K592" s="47"/>
      <c r="L592" s="47"/>
      <c r="M592" s="47"/>
      <c r="N592" s="111"/>
      <c r="O592" s="86"/>
      <c r="P592" s="111"/>
      <c r="R592" s="47"/>
      <c r="S592" s="47"/>
      <c r="T592" s="47"/>
    </row>
    <row r="593">
      <c r="D593" s="85"/>
      <c r="E593" s="85"/>
      <c r="F593" s="85"/>
      <c r="I593" s="111"/>
      <c r="J593" s="47"/>
      <c r="K593" s="47"/>
      <c r="L593" s="47"/>
      <c r="M593" s="47"/>
      <c r="N593" s="111"/>
      <c r="O593" s="86"/>
      <c r="P593" s="111"/>
      <c r="R593" s="47"/>
      <c r="S593" s="47"/>
      <c r="T593" s="47"/>
    </row>
    <row r="594">
      <c r="D594" s="85"/>
      <c r="E594" s="85"/>
      <c r="F594" s="85"/>
      <c r="I594" s="111"/>
      <c r="J594" s="47"/>
      <c r="K594" s="47"/>
      <c r="L594" s="47"/>
      <c r="M594" s="47"/>
      <c r="N594" s="111"/>
      <c r="O594" s="86"/>
      <c r="P594" s="111"/>
      <c r="R594" s="47"/>
      <c r="S594" s="47"/>
      <c r="T594" s="47"/>
    </row>
    <row r="595">
      <c r="D595" s="85"/>
      <c r="E595" s="85"/>
      <c r="F595" s="85"/>
      <c r="I595" s="111"/>
      <c r="J595" s="47"/>
      <c r="K595" s="47"/>
      <c r="L595" s="47"/>
      <c r="M595" s="47"/>
      <c r="N595" s="111"/>
      <c r="O595" s="86"/>
      <c r="P595" s="111"/>
      <c r="R595" s="47"/>
      <c r="S595" s="47"/>
      <c r="T595" s="47"/>
    </row>
    <row r="596">
      <c r="D596" s="85"/>
      <c r="E596" s="85"/>
      <c r="F596" s="85"/>
      <c r="I596" s="111"/>
      <c r="J596" s="47"/>
      <c r="K596" s="47"/>
      <c r="L596" s="47"/>
      <c r="M596" s="47"/>
      <c r="N596" s="111"/>
      <c r="O596" s="86"/>
      <c r="P596" s="111"/>
      <c r="R596" s="47"/>
      <c r="S596" s="47"/>
      <c r="T596" s="47"/>
    </row>
    <row r="597">
      <c r="D597" s="85"/>
      <c r="E597" s="85"/>
      <c r="F597" s="85"/>
      <c r="I597" s="111"/>
      <c r="J597" s="47"/>
      <c r="K597" s="47"/>
      <c r="L597" s="47"/>
      <c r="M597" s="47"/>
      <c r="N597" s="111"/>
      <c r="O597" s="86"/>
      <c r="P597" s="111"/>
      <c r="R597" s="47"/>
      <c r="S597" s="47"/>
      <c r="T597" s="47"/>
    </row>
    <row r="598">
      <c r="D598" s="85"/>
      <c r="E598" s="85"/>
      <c r="F598" s="85"/>
      <c r="I598" s="111"/>
      <c r="J598" s="47"/>
      <c r="K598" s="47"/>
      <c r="L598" s="47"/>
      <c r="M598" s="47"/>
      <c r="N598" s="111"/>
      <c r="O598" s="86"/>
      <c r="P598" s="111"/>
      <c r="R598" s="47"/>
      <c r="S598" s="47"/>
      <c r="T598" s="47"/>
    </row>
    <row r="599">
      <c r="D599" s="85"/>
      <c r="E599" s="85"/>
      <c r="F599" s="85"/>
      <c r="I599" s="111"/>
      <c r="J599" s="47"/>
      <c r="K599" s="47"/>
      <c r="L599" s="47"/>
      <c r="M599" s="47"/>
      <c r="N599" s="111"/>
      <c r="O599" s="86"/>
      <c r="P599" s="111"/>
      <c r="R599" s="47"/>
      <c r="S599" s="47"/>
      <c r="T599" s="47"/>
    </row>
    <row r="600">
      <c r="D600" s="85"/>
      <c r="E600" s="85"/>
      <c r="F600" s="85"/>
      <c r="I600" s="111"/>
      <c r="J600" s="47"/>
      <c r="K600" s="47"/>
      <c r="L600" s="47"/>
      <c r="M600" s="47"/>
      <c r="N600" s="111"/>
      <c r="O600" s="86"/>
      <c r="P600" s="111"/>
      <c r="R600" s="47"/>
      <c r="S600" s="47"/>
      <c r="T600" s="47"/>
    </row>
    <row r="601">
      <c r="D601" s="85"/>
      <c r="E601" s="85"/>
      <c r="F601" s="85"/>
      <c r="I601" s="111"/>
      <c r="J601" s="47"/>
      <c r="K601" s="47"/>
      <c r="L601" s="47"/>
      <c r="M601" s="47"/>
      <c r="N601" s="111"/>
      <c r="O601" s="86"/>
      <c r="P601" s="111"/>
      <c r="R601" s="47"/>
      <c r="S601" s="47"/>
      <c r="T601" s="47"/>
    </row>
    <row r="602">
      <c r="D602" s="85"/>
      <c r="E602" s="85"/>
      <c r="F602" s="85"/>
      <c r="I602" s="111"/>
      <c r="J602" s="47"/>
      <c r="K602" s="47"/>
      <c r="L602" s="47"/>
      <c r="M602" s="47"/>
      <c r="N602" s="111"/>
      <c r="O602" s="86"/>
      <c r="P602" s="111"/>
      <c r="R602" s="47"/>
      <c r="S602" s="47"/>
      <c r="T602" s="47"/>
    </row>
    <row r="603">
      <c r="D603" s="85"/>
      <c r="E603" s="85"/>
      <c r="F603" s="85"/>
      <c r="I603" s="111"/>
      <c r="J603" s="47"/>
      <c r="K603" s="47"/>
      <c r="L603" s="47"/>
      <c r="M603" s="47"/>
      <c r="N603" s="111"/>
      <c r="O603" s="86"/>
      <c r="P603" s="111"/>
      <c r="R603" s="47"/>
      <c r="S603" s="47"/>
      <c r="T603" s="47"/>
    </row>
    <row r="604">
      <c r="D604" s="85"/>
      <c r="E604" s="85"/>
      <c r="F604" s="85"/>
      <c r="I604" s="111"/>
      <c r="J604" s="47"/>
      <c r="K604" s="47"/>
      <c r="L604" s="47"/>
      <c r="M604" s="47"/>
      <c r="N604" s="111"/>
      <c r="O604" s="86"/>
      <c r="P604" s="111"/>
      <c r="R604" s="47"/>
      <c r="S604" s="47"/>
      <c r="T604" s="47"/>
    </row>
    <row r="605">
      <c r="D605" s="85"/>
      <c r="E605" s="85"/>
      <c r="F605" s="85"/>
      <c r="I605" s="111"/>
      <c r="J605" s="47"/>
      <c r="K605" s="47"/>
      <c r="L605" s="47"/>
      <c r="M605" s="47"/>
      <c r="N605" s="111"/>
      <c r="O605" s="86"/>
      <c r="P605" s="111"/>
      <c r="R605" s="47"/>
      <c r="S605" s="47"/>
      <c r="T605" s="47"/>
    </row>
    <row r="606">
      <c r="D606" s="85"/>
      <c r="E606" s="85"/>
      <c r="F606" s="85"/>
      <c r="I606" s="111"/>
      <c r="J606" s="47"/>
      <c r="K606" s="47"/>
      <c r="L606" s="47"/>
      <c r="M606" s="47"/>
      <c r="N606" s="111"/>
      <c r="O606" s="86"/>
      <c r="P606" s="111"/>
      <c r="R606" s="47"/>
      <c r="S606" s="47"/>
      <c r="T606" s="47"/>
    </row>
    <row r="607">
      <c r="D607" s="85"/>
      <c r="E607" s="85"/>
      <c r="F607" s="85"/>
      <c r="I607" s="111"/>
      <c r="J607" s="47"/>
      <c r="K607" s="47"/>
      <c r="L607" s="47"/>
      <c r="M607" s="47"/>
      <c r="N607" s="111"/>
      <c r="O607" s="86"/>
      <c r="P607" s="111"/>
      <c r="R607" s="47"/>
      <c r="S607" s="47"/>
      <c r="T607" s="47"/>
    </row>
    <row r="608">
      <c r="D608" s="85"/>
      <c r="E608" s="85"/>
      <c r="F608" s="85"/>
      <c r="I608" s="111"/>
      <c r="J608" s="47"/>
      <c r="K608" s="47"/>
      <c r="L608" s="47"/>
      <c r="M608" s="47"/>
      <c r="N608" s="111"/>
      <c r="O608" s="86"/>
      <c r="P608" s="111"/>
      <c r="R608" s="47"/>
      <c r="S608" s="47"/>
      <c r="T608" s="47"/>
    </row>
    <row r="609">
      <c r="D609" s="85"/>
      <c r="E609" s="85"/>
      <c r="F609" s="85"/>
      <c r="I609" s="111"/>
      <c r="J609" s="47"/>
      <c r="K609" s="47"/>
      <c r="L609" s="47"/>
      <c r="M609" s="47"/>
      <c r="N609" s="111"/>
      <c r="O609" s="86"/>
      <c r="P609" s="111"/>
      <c r="R609" s="47"/>
      <c r="S609" s="47"/>
      <c r="T609" s="47"/>
    </row>
    <row r="610">
      <c r="D610" s="85"/>
      <c r="E610" s="85"/>
      <c r="F610" s="85"/>
      <c r="I610" s="111"/>
      <c r="J610" s="47"/>
      <c r="K610" s="47"/>
      <c r="L610" s="47"/>
      <c r="M610" s="47"/>
      <c r="N610" s="111"/>
      <c r="O610" s="86"/>
      <c r="P610" s="111"/>
      <c r="R610" s="47"/>
      <c r="S610" s="47"/>
      <c r="T610" s="47"/>
    </row>
    <row r="611">
      <c r="D611" s="85"/>
      <c r="E611" s="85"/>
      <c r="F611" s="85"/>
      <c r="I611" s="111"/>
      <c r="J611" s="47"/>
      <c r="K611" s="47"/>
      <c r="L611" s="47"/>
      <c r="M611" s="47"/>
      <c r="N611" s="111"/>
      <c r="O611" s="86"/>
      <c r="P611" s="111"/>
      <c r="R611" s="47"/>
      <c r="S611" s="47"/>
      <c r="T611" s="47"/>
    </row>
    <row r="612">
      <c r="D612" s="85"/>
      <c r="E612" s="85"/>
      <c r="F612" s="85"/>
      <c r="I612" s="111"/>
      <c r="J612" s="47"/>
      <c r="K612" s="47"/>
      <c r="L612" s="47"/>
      <c r="M612" s="47"/>
      <c r="N612" s="111"/>
      <c r="O612" s="86"/>
      <c r="P612" s="111"/>
      <c r="R612" s="47"/>
      <c r="S612" s="47"/>
      <c r="T612" s="47"/>
    </row>
    <row r="613">
      <c r="D613" s="85"/>
      <c r="E613" s="85"/>
      <c r="F613" s="85"/>
      <c r="I613" s="111"/>
      <c r="J613" s="47"/>
      <c r="K613" s="47"/>
      <c r="L613" s="47"/>
      <c r="M613" s="47"/>
      <c r="N613" s="111"/>
      <c r="O613" s="86"/>
      <c r="P613" s="111"/>
      <c r="R613" s="47"/>
      <c r="S613" s="47"/>
      <c r="T613" s="47"/>
    </row>
    <row r="614">
      <c r="D614" s="85"/>
      <c r="E614" s="85"/>
      <c r="F614" s="85"/>
      <c r="I614" s="111"/>
      <c r="J614" s="47"/>
      <c r="K614" s="47"/>
      <c r="L614" s="47"/>
      <c r="M614" s="47"/>
      <c r="N614" s="111"/>
      <c r="O614" s="86"/>
      <c r="P614" s="111"/>
      <c r="R614" s="47"/>
      <c r="S614" s="47"/>
      <c r="T614" s="47"/>
    </row>
    <row r="615">
      <c r="D615" s="85"/>
      <c r="E615" s="85"/>
      <c r="F615" s="85"/>
      <c r="I615" s="111"/>
      <c r="J615" s="47"/>
      <c r="K615" s="47"/>
      <c r="L615" s="47"/>
      <c r="M615" s="47"/>
      <c r="N615" s="111"/>
      <c r="O615" s="86"/>
      <c r="P615" s="111"/>
      <c r="R615" s="47"/>
      <c r="S615" s="47"/>
      <c r="T615" s="47"/>
    </row>
    <row r="616">
      <c r="D616" s="85"/>
      <c r="E616" s="85"/>
      <c r="F616" s="85"/>
      <c r="I616" s="111"/>
      <c r="J616" s="47"/>
      <c r="K616" s="47"/>
      <c r="L616" s="47"/>
      <c r="M616" s="47"/>
      <c r="N616" s="111"/>
      <c r="O616" s="86"/>
      <c r="P616" s="111"/>
      <c r="R616" s="47"/>
      <c r="S616" s="47"/>
      <c r="T616" s="47"/>
    </row>
    <row r="617">
      <c r="D617" s="85"/>
      <c r="E617" s="85"/>
      <c r="F617" s="85"/>
      <c r="I617" s="111"/>
      <c r="J617" s="47"/>
      <c r="K617" s="47"/>
      <c r="L617" s="47"/>
      <c r="M617" s="47"/>
      <c r="N617" s="111"/>
      <c r="O617" s="86"/>
      <c r="P617" s="111"/>
      <c r="R617" s="47"/>
      <c r="S617" s="47"/>
      <c r="T617" s="47"/>
    </row>
    <row r="618">
      <c r="D618" s="85"/>
      <c r="E618" s="85"/>
      <c r="F618" s="85"/>
      <c r="I618" s="111"/>
      <c r="J618" s="47"/>
      <c r="K618" s="47"/>
      <c r="L618" s="47"/>
      <c r="M618" s="47"/>
      <c r="N618" s="111"/>
      <c r="O618" s="86"/>
      <c r="P618" s="111"/>
      <c r="R618" s="47"/>
      <c r="S618" s="47"/>
      <c r="T618" s="47"/>
    </row>
    <row r="619">
      <c r="D619" s="85"/>
      <c r="E619" s="85"/>
      <c r="F619" s="85"/>
      <c r="I619" s="111"/>
      <c r="J619" s="47"/>
      <c r="K619" s="47"/>
      <c r="L619" s="47"/>
      <c r="M619" s="47"/>
      <c r="N619" s="111"/>
      <c r="O619" s="86"/>
      <c r="P619" s="111"/>
      <c r="R619" s="47"/>
      <c r="S619" s="47"/>
      <c r="T619" s="47"/>
    </row>
    <row r="620">
      <c r="D620" s="85"/>
      <c r="E620" s="85"/>
      <c r="F620" s="85"/>
      <c r="I620" s="111"/>
      <c r="J620" s="47"/>
      <c r="K620" s="47"/>
      <c r="L620" s="47"/>
      <c r="M620" s="47"/>
      <c r="N620" s="111"/>
      <c r="O620" s="86"/>
      <c r="P620" s="111"/>
      <c r="R620" s="47"/>
      <c r="S620" s="47"/>
      <c r="T620" s="47"/>
    </row>
    <row r="621">
      <c r="D621" s="85"/>
      <c r="E621" s="85"/>
      <c r="F621" s="85"/>
      <c r="I621" s="111"/>
      <c r="J621" s="47"/>
      <c r="K621" s="47"/>
      <c r="L621" s="47"/>
      <c r="M621" s="47"/>
      <c r="N621" s="111"/>
      <c r="O621" s="86"/>
      <c r="P621" s="111"/>
      <c r="R621" s="47"/>
      <c r="S621" s="47"/>
      <c r="T621" s="47"/>
    </row>
    <row r="622">
      <c r="D622" s="85"/>
      <c r="E622" s="85"/>
      <c r="F622" s="85"/>
      <c r="I622" s="111"/>
      <c r="J622" s="47"/>
      <c r="K622" s="47"/>
      <c r="L622" s="47"/>
      <c r="M622" s="47"/>
      <c r="N622" s="111"/>
      <c r="O622" s="86"/>
      <c r="P622" s="111"/>
      <c r="R622" s="47"/>
      <c r="S622" s="47"/>
      <c r="T622" s="47"/>
    </row>
    <row r="623">
      <c r="D623" s="85"/>
      <c r="E623" s="85"/>
      <c r="F623" s="85"/>
      <c r="I623" s="111"/>
      <c r="J623" s="47"/>
      <c r="K623" s="47"/>
      <c r="L623" s="47"/>
      <c r="M623" s="47"/>
      <c r="N623" s="111"/>
      <c r="O623" s="86"/>
      <c r="P623" s="111"/>
      <c r="R623" s="47"/>
      <c r="S623" s="47"/>
      <c r="T623" s="47"/>
    </row>
    <row r="624">
      <c r="D624" s="85"/>
      <c r="E624" s="85"/>
      <c r="F624" s="85"/>
      <c r="I624" s="111"/>
      <c r="J624" s="47"/>
      <c r="K624" s="47"/>
      <c r="L624" s="47"/>
      <c r="M624" s="47"/>
      <c r="N624" s="111"/>
      <c r="O624" s="86"/>
      <c r="P624" s="111"/>
      <c r="R624" s="47"/>
      <c r="S624" s="47"/>
      <c r="T624" s="47"/>
    </row>
    <row r="625">
      <c r="D625" s="85"/>
      <c r="E625" s="85"/>
      <c r="F625" s="85"/>
      <c r="I625" s="111"/>
      <c r="J625" s="47"/>
      <c r="K625" s="47"/>
      <c r="L625" s="47"/>
      <c r="M625" s="47"/>
      <c r="N625" s="111"/>
      <c r="O625" s="86"/>
      <c r="P625" s="111"/>
      <c r="R625" s="47"/>
      <c r="S625" s="47"/>
      <c r="T625" s="47"/>
    </row>
    <row r="626">
      <c r="D626" s="85"/>
      <c r="E626" s="85"/>
      <c r="F626" s="85"/>
      <c r="I626" s="111"/>
      <c r="J626" s="47"/>
      <c r="K626" s="47"/>
      <c r="L626" s="47"/>
      <c r="M626" s="47"/>
      <c r="N626" s="111"/>
      <c r="O626" s="86"/>
      <c r="P626" s="111"/>
      <c r="R626" s="47"/>
      <c r="S626" s="47"/>
      <c r="T626" s="47"/>
    </row>
    <row r="627">
      <c r="D627" s="85"/>
      <c r="E627" s="85"/>
      <c r="F627" s="85"/>
      <c r="I627" s="111"/>
      <c r="J627" s="47"/>
      <c r="K627" s="47"/>
      <c r="L627" s="47"/>
      <c r="M627" s="47"/>
      <c r="N627" s="111"/>
      <c r="O627" s="86"/>
      <c r="P627" s="111"/>
      <c r="R627" s="47"/>
      <c r="S627" s="47"/>
      <c r="T627" s="47"/>
    </row>
    <row r="628">
      <c r="D628" s="85"/>
      <c r="E628" s="85"/>
      <c r="F628" s="85"/>
      <c r="I628" s="111"/>
      <c r="J628" s="47"/>
      <c r="K628" s="47"/>
      <c r="L628" s="47"/>
      <c r="M628" s="47"/>
      <c r="N628" s="111"/>
      <c r="O628" s="86"/>
      <c r="P628" s="111"/>
      <c r="R628" s="47"/>
      <c r="S628" s="47"/>
      <c r="T628" s="47"/>
    </row>
    <row r="629">
      <c r="D629" s="85"/>
      <c r="E629" s="85"/>
      <c r="F629" s="85"/>
      <c r="I629" s="111"/>
      <c r="J629" s="47"/>
      <c r="K629" s="47"/>
      <c r="L629" s="47"/>
      <c r="M629" s="47"/>
      <c r="N629" s="111"/>
      <c r="O629" s="86"/>
      <c r="P629" s="111"/>
      <c r="R629" s="47"/>
      <c r="S629" s="47"/>
      <c r="T629" s="47"/>
    </row>
    <row r="630">
      <c r="D630" s="85"/>
      <c r="E630" s="85"/>
      <c r="F630" s="85"/>
      <c r="I630" s="111"/>
      <c r="J630" s="47"/>
      <c r="K630" s="47"/>
      <c r="L630" s="47"/>
      <c r="M630" s="47"/>
      <c r="N630" s="111"/>
      <c r="O630" s="86"/>
      <c r="P630" s="111"/>
      <c r="R630" s="47"/>
      <c r="S630" s="47"/>
      <c r="T630" s="47"/>
    </row>
    <row r="631">
      <c r="D631" s="85"/>
      <c r="E631" s="85"/>
      <c r="F631" s="85"/>
      <c r="I631" s="111"/>
      <c r="J631" s="47"/>
      <c r="K631" s="47"/>
      <c r="L631" s="47"/>
      <c r="M631" s="47"/>
      <c r="N631" s="111"/>
      <c r="O631" s="86"/>
      <c r="P631" s="111"/>
      <c r="R631" s="47"/>
      <c r="S631" s="47"/>
      <c r="T631" s="47"/>
    </row>
    <row r="632">
      <c r="D632" s="85"/>
      <c r="E632" s="85"/>
      <c r="F632" s="85"/>
      <c r="I632" s="111"/>
      <c r="J632" s="47"/>
      <c r="K632" s="47"/>
      <c r="L632" s="47"/>
      <c r="M632" s="47"/>
      <c r="N632" s="111"/>
      <c r="O632" s="86"/>
      <c r="P632" s="111"/>
      <c r="R632" s="47"/>
      <c r="S632" s="47"/>
      <c r="T632" s="47"/>
    </row>
    <row r="633">
      <c r="D633" s="85"/>
      <c r="E633" s="85"/>
      <c r="F633" s="85"/>
      <c r="I633" s="111"/>
      <c r="J633" s="47"/>
      <c r="K633" s="47"/>
      <c r="L633" s="47"/>
      <c r="M633" s="47"/>
      <c r="N633" s="111"/>
      <c r="O633" s="86"/>
      <c r="P633" s="111"/>
      <c r="R633" s="47"/>
      <c r="S633" s="47"/>
      <c r="T633" s="47"/>
    </row>
    <row r="634">
      <c r="D634" s="85"/>
      <c r="E634" s="85"/>
      <c r="F634" s="85"/>
      <c r="I634" s="111"/>
      <c r="J634" s="47"/>
      <c r="K634" s="47"/>
      <c r="L634" s="47"/>
      <c r="M634" s="47"/>
      <c r="N634" s="111"/>
      <c r="O634" s="86"/>
      <c r="P634" s="111"/>
      <c r="R634" s="47"/>
      <c r="S634" s="47"/>
      <c r="T634" s="47"/>
    </row>
    <row r="635">
      <c r="D635" s="85"/>
      <c r="E635" s="85"/>
      <c r="F635" s="85"/>
      <c r="I635" s="111"/>
      <c r="J635" s="47"/>
      <c r="K635" s="47"/>
      <c r="L635" s="47"/>
      <c r="M635" s="47"/>
      <c r="N635" s="111"/>
      <c r="O635" s="86"/>
      <c r="P635" s="111"/>
      <c r="R635" s="47"/>
      <c r="S635" s="47"/>
      <c r="T635" s="47"/>
    </row>
    <row r="636">
      <c r="D636" s="85"/>
      <c r="E636" s="85"/>
      <c r="F636" s="85"/>
      <c r="I636" s="111"/>
      <c r="J636" s="47"/>
      <c r="K636" s="47"/>
      <c r="L636" s="47"/>
      <c r="M636" s="47"/>
      <c r="N636" s="111"/>
      <c r="O636" s="86"/>
      <c r="P636" s="111"/>
      <c r="R636" s="47"/>
      <c r="S636" s="47"/>
      <c r="T636" s="47"/>
    </row>
    <row r="637">
      <c r="D637" s="85"/>
      <c r="E637" s="85"/>
      <c r="F637" s="85"/>
      <c r="I637" s="111"/>
      <c r="J637" s="47"/>
      <c r="K637" s="47"/>
      <c r="L637" s="47"/>
      <c r="M637" s="47"/>
      <c r="N637" s="111"/>
      <c r="O637" s="86"/>
      <c r="P637" s="111"/>
      <c r="R637" s="47"/>
      <c r="S637" s="47"/>
      <c r="T637" s="47"/>
    </row>
    <row r="638">
      <c r="D638" s="85"/>
      <c r="E638" s="85"/>
      <c r="F638" s="85"/>
      <c r="I638" s="111"/>
      <c r="J638" s="47"/>
      <c r="K638" s="47"/>
      <c r="L638" s="47"/>
      <c r="M638" s="47"/>
      <c r="N638" s="111"/>
      <c r="O638" s="86"/>
      <c r="P638" s="111"/>
      <c r="R638" s="47"/>
      <c r="S638" s="47"/>
      <c r="T638" s="47"/>
    </row>
    <row r="639">
      <c r="D639" s="85"/>
      <c r="E639" s="85"/>
      <c r="F639" s="85"/>
      <c r="I639" s="111"/>
      <c r="J639" s="47"/>
      <c r="K639" s="47"/>
      <c r="L639" s="47"/>
      <c r="M639" s="47"/>
      <c r="N639" s="111"/>
      <c r="O639" s="86"/>
      <c r="P639" s="111"/>
      <c r="R639" s="47"/>
      <c r="S639" s="47"/>
      <c r="T639" s="47"/>
    </row>
    <row r="640">
      <c r="D640" s="85"/>
      <c r="E640" s="85"/>
      <c r="F640" s="85"/>
      <c r="I640" s="111"/>
      <c r="J640" s="47"/>
      <c r="K640" s="47"/>
      <c r="L640" s="47"/>
      <c r="M640" s="47"/>
      <c r="N640" s="111"/>
      <c r="O640" s="86"/>
      <c r="P640" s="111"/>
      <c r="R640" s="47"/>
      <c r="S640" s="47"/>
      <c r="T640" s="47"/>
    </row>
    <row r="641">
      <c r="D641" s="85"/>
      <c r="E641" s="85"/>
      <c r="F641" s="85"/>
      <c r="I641" s="111"/>
      <c r="J641" s="47"/>
      <c r="K641" s="47"/>
      <c r="L641" s="47"/>
      <c r="M641" s="47"/>
      <c r="N641" s="111"/>
      <c r="O641" s="86"/>
      <c r="P641" s="111"/>
      <c r="R641" s="47"/>
      <c r="S641" s="47"/>
      <c r="T641" s="47"/>
    </row>
    <row r="642">
      <c r="D642" s="85"/>
      <c r="E642" s="85"/>
      <c r="F642" s="85"/>
      <c r="I642" s="111"/>
      <c r="J642" s="47"/>
      <c r="K642" s="47"/>
      <c r="L642" s="47"/>
      <c r="M642" s="47"/>
      <c r="N642" s="111"/>
      <c r="O642" s="86"/>
      <c r="P642" s="111"/>
      <c r="R642" s="47"/>
      <c r="S642" s="47"/>
      <c r="T642" s="47"/>
    </row>
    <row r="643">
      <c r="D643" s="85"/>
      <c r="E643" s="85"/>
      <c r="F643" s="85"/>
      <c r="I643" s="111"/>
      <c r="J643" s="47"/>
      <c r="K643" s="47"/>
      <c r="L643" s="47"/>
      <c r="M643" s="47"/>
      <c r="N643" s="111"/>
      <c r="O643" s="86"/>
      <c r="P643" s="111"/>
      <c r="R643" s="47"/>
      <c r="S643" s="47"/>
      <c r="T643" s="47"/>
    </row>
    <row r="644">
      <c r="D644" s="85"/>
      <c r="E644" s="85"/>
      <c r="F644" s="85"/>
      <c r="I644" s="111"/>
      <c r="J644" s="47"/>
      <c r="K644" s="47"/>
      <c r="L644" s="47"/>
      <c r="M644" s="47"/>
      <c r="N644" s="111"/>
      <c r="O644" s="86"/>
      <c r="P644" s="111"/>
      <c r="R644" s="47"/>
      <c r="S644" s="47"/>
      <c r="T644" s="47"/>
    </row>
    <row r="645">
      <c r="D645" s="85"/>
      <c r="E645" s="85"/>
      <c r="F645" s="85"/>
      <c r="I645" s="111"/>
      <c r="J645" s="47"/>
      <c r="K645" s="47"/>
      <c r="L645" s="47"/>
      <c r="M645" s="47"/>
      <c r="N645" s="111"/>
      <c r="O645" s="86"/>
      <c r="P645" s="111"/>
      <c r="R645" s="47"/>
      <c r="S645" s="47"/>
      <c r="T645" s="47"/>
    </row>
    <row r="646">
      <c r="D646" s="85"/>
      <c r="E646" s="85"/>
      <c r="F646" s="85"/>
      <c r="I646" s="111"/>
      <c r="J646" s="47"/>
      <c r="K646" s="47"/>
      <c r="L646" s="47"/>
      <c r="M646" s="47"/>
      <c r="N646" s="111"/>
      <c r="O646" s="86"/>
      <c r="P646" s="111"/>
      <c r="R646" s="47"/>
      <c r="S646" s="47"/>
      <c r="T646" s="47"/>
    </row>
    <row r="647">
      <c r="D647" s="85"/>
      <c r="E647" s="85"/>
      <c r="F647" s="85"/>
      <c r="I647" s="111"/>
      <c r="J647" s="47"/>
      <c r="K647" s="47"/>
      <c r="L647" s="47"/>
      <c r="M647" s="47"/>
      <c r="N647" s="111"/>
      <c r="O647" s="86"/>
      <c r="P647" s="111"/>
      <c r="R647" s="47"/>
      <c r="S647" s="47"/>
      <c r="T647" s="47"/>
    </row>
    <row r="648">
      <c r="D648" s="85"/>
      <c r="E648" s="85"/>
      <c r="F648" s="85"/>
      <c r="I648" s="111"/>
      <c r="J648" s="47"/>
      <c r="K648" s="47"/>
      <c r="L648" s="47"/>
      <c r="M648" s="47"/>
      <c r="N648" s="111"/>
      <c r="O648" s="86"/>
      <c r="P648" s="111"/>
      <c r="R648" s="47"/>
      <c r="S648" s="47"/>
      <c r="T648" s="47"/>
    </row>
    <row r="649">
      <c r="D649" s="85"/>
      <c r="E649" s="85"/>
      <c r="F649" s="85"/>
      <c r="I649" s="111"/>
      <c r="J649" s="47"/>
      <c r="K649" s="47"/>
      <c r="L649" s="47"/>
      <c r="M649" s="47"/>
      <c r="N649" s="111"/>
      <c r="O649" s="86"/>
      <c r="P649" s="111"/>
      <c r="R649" s="47"/>
      <c r="S649" s="47"/>
      <c r="T649" s="47"/>
    </row>
    <row r="650">
      <c r="D650" s="85"/>
      <c r="E650" s="85"/>
      <c r="F650" s="85"/>
      <c r="I650" s="111"/>
      <c r="J650" s="47"/>
      <c r="K650" s="47"/>
      <c r="L650" s="47"/>
      <c r="M650" s="47"/>
      <c r="N650" s="111"/>
      <c r="O650" s="86"/>
      <c r="P650" s="111"/>
      <c r="R650" s="47"/>
      <c r="S650" s="47"/>
      <c r="T650" s="47"/>
    </row>
    <row r="651">
      <c r="D651" s="85"/>
      <c r="E651" s="85"/>
      <c r="F651" s="85"/>
      <c r="I651" s="111"/>
      <c r="J651" s="47"/>
      <c r="K651" s="47"/>
      <c r="L651" s="47"/>
      <c r="M651" s="47"/>
      <c r="N651" s="111"/>
      <c r="O651" s="86"/>
      <c r="P651" s="111"/>
      <c r="R651" s="47"/>
      <c r="S651" s="47"/>
      <c r="T651" s="47"/>
    </row>
    <row r="652">
      <c r="D652" s="85"/>
      <c r="E652" s="85"/>
      <c r="F652" s="85"/>
      <c r="I652" s="111"/>
      <c r="J652" s="47"/>
      <c r="K652" s="47"/>
      <c r="L652" s="47"/>
      <c r="M652" s="47"/>
      <c r="N652" s="111"/>
      <c r="O652" s="86"/>
      <c r="P652" s="111"/>
      <c r="R652" s="47"/>
      <c r="S652" s="47"/>
      <c r="T652" s="47"/>
    </row>
    <row r="653">
      <c r="D653" s="85"/>
      <c r="E653" s="85"/>
      <c r="F653" s="85"/>
      <c r="I653" s="111"/>
      <c r="J653" s="47"/>
      <c r="K653" s="47"/>
      <c r="L653" s="47"/>
      <c r="M653" s="47"/>
      <c r="N653" s="111"/>
      <c r="O653" s="86"/>
      <c r="P653" s="111"/>
      <c r="R653" s="47"/>
      <c r="S653" s="47"/>
      <c r="T653" s="47"/>
    </row>
    <row r="654">
      <c r="D654" s="85"/>
      <c r="E654" s="85"/>
      <c r="F654" s="85"/>
      <c r="I654" s="111"/>
      <c r="J654" s="47"/>
      <c r="K654" s="47"/>
      <c r="L654" s="47"/>
      <c r="M654" s="47"/>
      <c r="N654" s="111"/>
      <c r="O654" s="86"/>
      <c r="P654" s="111"/>
      <c r="R654" s="47"/>
      <c r="S654" s="47"/>
      <c r="T654" s="47"/>
    </row>
    <row r="655">
      <c r="D655" s="85"/>
      <c r="E655" s="85"/>
      <c r="F655" s="85"/>
      <c r="I655" s="111"/>
      <c r="J655" s="47"/>
      <c r="K655" s="47"/>
      <c r="L655" s="47"/>
      <c r="M655" s="47"/>
      <c r="N655" s="111"/>
      <c r="O655" s="86"/>
      <c r="P655" s="111"/>
      <c r="R655" s="47"/>
      <c r="S655" s="47"/>
      <c r="T655" s="47"/>
    </row>
    <row r="656">
      <c r="D656" s="85"/>
      <c r="E656" s="85"/>
      <c r="F656" s="85"/>
      <c r="I656" s="111"/>
      <c r="J656" s="47"/>
      <c r="K656" s="47"/>
      <c r="L656" s="47"/>
      <c r="M656" s="47"/>
      <c r="N656" s="111"/>
      <c r="O656" s="86"/>
      <c r="P656" s="111"/>
      <c r="R656" s="47"/>
      <c r="S656" s="47"/>
      <c r="T656" s="47"/>
    </row>
    <row r="657">
      <c r="D657" s="85"/>
      <c r="E657" s="85"/>
      <c r="F657" s="85"/>
      <c r="I657" s="111"/>
      <c r="J657" s="47"/>
      <c r="K657" s="47"/>
      <c r="L657" s="47"/>
      <c r="M657" s="47"/>
      <c r="N657" s="111"/>
      <c r="O657" s="86"/>
      <c r="P657" s="111"/>
      <c r="R657" s="47"/>
      <c r="S657" s="47"/>
      <c r="T657" s="47"/>
    </row>
    <row r="658">
      <c r="D658" s="85"/>
      <c r="E658" s="85"/>
      <c r="F658" s="85"/>
      <c r="I658" s="111"/>
      <c r="J658" s="47"/>
      <c r="K658" s="47"/>
      <c r="L658" s="47"/>
      <c r="M658" s="47"/>
      <c r="N658" s="111"/>
      <c r="O658" s="86"/>
      <c r="P658" s="111"/>
      <c r="R658" s="47"/>
      <c r="S658" s="47"/>
      <c r="T658" s="47"/>
    </row>
    <row r="659">
      <c r="D659" s="85"/>
      <c r="E659" s="85"/>
      <c r="F659" s="85"/>
      <c r="I659" s="111"/>
      <c r="J659" s="47"/>
      <c r="K659" s="47"/>
      <c r="L659" s="47"/>
      <c r="M659" s="47"/>
      <c r="N659" s="111"/>
      <c r="O659" s="86"/>
      <c r="P659" s="111"/>
      <c r="R659" s="47"/>
      <c r="S659" s="47"/>
      <c r="T659" s="47"/>
    </row>
    <row r="660">
      <c r="D660" s="85"/>
      <c r="E660" s="85"/>
      <c r="F660" s="85"/>
      <c r="I660" s="111"/>
      <c r="J660" s="47"/>
      <c r="K660" s="47"/>
      <c r="L660" s="47"/>
      <c r="M660" s="47"/>
      <c r="N660" s="111"/>
      <c r="O660" s="86"/>
      <c r="P660" s="111"/>
      <c r="R660" s="47"/>
      <c r="S660" s="47"/>
      <c r="T660" s="47"/>
    </row>
    <row r="661">
      <c r="D661" s="85"/>
      <c r="E661" s="85"/>
      <c r="F661" s="85"/>
      <c r="I661" s="111"/>
      <c r="J661" s="47"/>
      <c r="K661" s="47"/>
      <c r="L661" s="47"/>
      <c r="M661" s="47"/>
      <c r="N661" s="111"/>
      <c r="O661" s="86"/>
      <c r="P661" s="111"/>
      <c r="R661" s="47"/>
      <c r="S661" s="47"/>
      <c r="T661" s="47"/>
    </row>
    <row r="662">
      <c r="D662" s="85"/>
      <c r="E662" s="85"/>
      <c r="F662" s="85"/>
      <c r="I662" s="111"/>
      <c r="J662" s="47"/>
      <c r="K662" s="47"/>
      <c r="L662" s="47"/>
      <c r="M662" s="47"/>
      <c r="N662" s="111"/>
      <c r="O662" s="86"/>
      <c r="P662" s="111"/>
      <c r="R662" s="47"/>
      <c r="S662" s="47"/>
      <c r="T662" s="47"/>
    </row>
    <row r="663">
      <c r="D663" s="85"/>
      <c r="E663" s="85"/>
      <c r="F663" s="85"/>
      <c r="I663" s="111"/>
      <c r="J663" s="47"/>
      <c r="K663" s="47"/>
      <c r="L663" s="47"/>
      <c r="M663" s="47"/>
      <c r="N663" s="111"/>
      <c r="O663" s="86"/>
      <c r="P663" s="111"/>
      <c r="R663" s="47"/>
      <c r="S663" s="47"/>
      <c r="T663" s="47"/>
    </row>
    <row r="664">
      <c r="D664" s="85"/>
      <c r="E664" s="85"/>
      <c r="F664" s="85"/>
      <c r="I664" s="111"/>
      <c r="J664" s="47"/>
      <c r="K664" s="47"/>
      <c r="L664" s="47"/>
      <c r="M664" s="47"/>
      <c r="N664" s="111"/>
      <c r="O664" s="86"/>
      <c r="P664" s="111"/>
      <c r="R664" s="47"/>
      <c r="S664" s="47"/>
      <c r="T664" s="47"/>
    </row>
    <row r="665">
      <c r="D665" s="85"/>
      <c r="E665" s="85"/>
      <c r="F665" s="85"/>
      <c r="I665" s="111"/>
      <c r="J665" s="47"/>
      <c r="K665" s="47"/>
      <c r="L665" s="47"/>
      <c r="M665" s="47"/>
      <c r="N665" s="111"/>
      <c r="O665" s="86"/>
      <c r="P665" s="111"/>
      <c r="R665" s="47"/>
      <c r="S665" s="47"/>
      <c r="T665" s="47"/>
    </row>
    <row r="666">
      <c r="D666" s="85"/>
      <c r="E666" s="85"/>
      <c r="F666" s="85"/>
      <c r="I666" s="111"/>
      <c r="J666" s="47"/>
      <c r="K666" s="47"/>
      <c r="L666" s="47"/>
      <c r="M666" s="47"/>
      <c r="N666" s="111"/>
      <c r="O666" s="86"/>
      <c r="P666" s="111"/>
      <c r="R666" s="47"/>
      <c r="S666" s="47"/>
      <c r="T666" s="47"/>
    </row>
    <row r="667">
      <c r="D667" s="85"/>
      <c r="E667" s="85"/>
      <c r="F667" s="85"/>
      <c r="I667" s="111"/>
      <c r="J667" s="47"/>
      <c r="K667" s="47"/>
      <c r="L667" s="47"/>
      <c r="M667" s="47"/>
      <c r="N667" s="111"/>
      <c r="O667" s="86"/>
      <c r="P667" s="111"/>
      <c r="R667" s="47"/>
      <c r="S667" s="47"/>
      <c r="T667" s="47"/>
    </row>
    <row r="668">
      <c r="D668" s="85"/>
      <c r="E668" s="85"/>
      <c r="F668" s="85"/>
      <c r="I668" s="111"/>
      <c r="J668" s="47"/>
      <c r="K668" s="47"/>
      <c r="L668" s="47"/>
      <c r="M668" s="47"/>
      <c r="N668" s="111"/>
      <c r="O668" s="86"/>
      <c r="P668" s="111"/>
      <c r="R668" s="47"/>
      <c r="S668" s="47"/>
      <c r="T668" s="47"/>
    </row>
    <row r="669">
      <c r="D669" s="85"/>
      <c r="E669" s="85"/>
      <c r="F669" s="85"/>
      <c r="I669" s="111"/>
      <c r="J669" s="47"/>
      <c r="K669" s="47"/>
      <c r="L669" s="47"/>
      <c r="M669" s="47"/>
      <c r="N669" s="111"/>
      <c r="O669" s="86"/>
      <c r="P669" s="111"/>
      <c r="R669" s="47"/>
      <c r="S669" s="47"/>
      <c r="T669" s="47"/>
    </row>
    <row r="670">
      <c r="D670" s="85"/>
      <c r="E670" s="85"/>
      <c r="F670" s="85"/>
      <c r="I670" s="111"/>
      <c r="J670" s="47"/>
      <c r="K670" s="47"/>
      <c r="L670" s="47"/>
      <c r="M670" s="47"/>
      <c r="N670" s="111"/>
      <c r="O670" s="86"/>
      <c r="P670" s="111"/>
      <c r="R670" s="47"/>
      <c r="S670" s="47"/>
      <c r="T670" s="47"/>
    </row>
    <row r="671">
      <c r="D671" s="85"/>
      <c r="E671" s="85"/>
      <c r="F671" s="85"/>
      <c r="I671" s="111"/>
      <c r="J671" s="47"/>
      <c r="K671" s="47"/>
      <c r="L671" s="47"/>
      <c r="M671" s="47"/>
      <c r="N671" s="111"/>
      <c r="O671" s="86"/>
      <c r="P671" s="111"/>
      <c r="R671" s="47"/>
      <c r="S671" s="47"/>
      <c r="T671" s="47"/>
    </row>
    <row r="672">
      <c r="D672" s="85"/>
      <c r="E672" s="85"/>
      <c r="F672" s="85"/>
      <c r="I672" s="111"/>
      <c r="J672" s="47"/>
      <c r="K672" s="47"/>
      <c r="L672" s="47"/>
      <c r="M672" s="47"/>
      <c r="N672" s="111"/>
      <c r="O672" s="86"/>
      <c r="P672" s="111"/>
      <c r="R672" s="47"/>
      <c r="S672" s="47"/>
      <c r="T672" s="47"/>
    </row>
    <row r="673">
      <c r="D673" s="85"/>
      <c r="E673" s="85"/>
      <c r="F673" s="85"/>
      <c r="I673" s="111"/>
      <c r="J673" s="47"/>
      <c r="K673" s="47"/>
      <c r="L673" s="47"/>
      <c r="M673" s="47"/>
      <c r="N673" s="111"/>
      <c r="O673" s="86"/>
      <c r="P673" s="111"/>
      <c r="R673" s="47"/>
      <c r="S673" s="47"/>
      <c r="T673" s="47"/>
    </row>
    <row r="674">
      <c r="D674" s="85"/>
      <c r="E674" s="85"/>
      <c r="F674" s="85"/>
      <c r="I674" s="111"/>
      <c r="J674" s="47"/>
      <c r="K674" s="47"/>
      <c r="L674" s="47"/>
      <c r="M674" s="47"/>
      <c r="N674" s="111"/>
      <c r="O674" s="86"/>
      <c r="P674" s="111"/>
      <c r="R674" s="47"/>
      <c r="S674" s="47"/>
      <c r="T674" s="47"/>
    </row>
    <row r="675">
      <c r="D675" s="85"/>
      <c r="E675" s="85"/>
      <c r="F675" s="85"/>
      <c r="I675" s="111"/>
      <c r="J675" s="47"/>
      <c r="K675" s="47"/>
      <c r="L675" s="47"/>
      <c r="M675" s="47"/>
      <c r="N675" s="111"/>
      <c r="O675" s="86"/>
      <c r="P675" s="111"/>
      <c r="R675" s="47"/>
      <c r="S675" s="47"/>
      <c r="T675" s="47"/>
    </row>
    <row r="676">
      <c r="D676" s="85"/>
      <c r="E676" s="85"/>
      <c r="F676" s="85"/>
      <c r="I676" s="111"/>
      <c r="J676" s="47"/>
      <c r="K676" s="47"/>
      <c r="L676" s="47"/>
      <c r="M676" s="47"/>
      <c r="N676" s="111"/>
      <c r="O676" s="86"/>
      <c r="P676" s="111"/>
      <c r="R676" s="47"/>
      <c r="S676" s="47"/>
      <c r="T676" s="47"/>
    </row>
    <row r="677">
      <c r="D677" s="85"/>
      <c r="E677" s="85"/>
      <c r="F677" s="85"/>
      <c r="I677" s="111"/>
      <c r="J677" s="47"/>
      <c r="K677" s="47"/>
      <c r="L677" s="47"/>
      <c r="M677" s="47"/>
      <c r="N677" s="111"/>
      <c r="O677" s="86"/>
      <c r="P677" s="111"/>
      <c r="R677" s="47"/>
      <c r="S677" s="47"/>
      <c r="T677" s="47"/>
    </row>
    <row r="678">
      <c r="D678" s="85"/>
      <c r="E678" s="85"/>
      <c r="F678" s="85"/>
      <c r="I678" s="111"/>
      <c r="J678" s="47"/>
      <c r="K678" s="47"/>
      <c r="L678" s="47"/>
      <c r="M678" s="47"/>
      <c r="N678" s="111"/>
      <c r="O678" s="86"/>
      <c r="P678" s="111"/>
      <c r="R678" s="47"/>
      <c r="S678" s="47"/>
      <c r="T678" s="47"/>
    </row>
    <row r="679">
      <c r="D679" s="85"/>
      <c r="E679" s="85"/>
      <c r="F679" s="85"/>
      <c r="I679" s="111"/>
      <c r="J679" s="47"/>
      <c r="K679" s="47"/>
      <c r="L679" s="47"/>
      <c r="M679" s="47"/>
      <c r="N679" s="111"/>
      <c r="O679" s="86"/>
      <c r="P679" s="111"/>
      <c r="R679" s="47"/>
      <c r="S679" s="47"/>
      <c r="T679" s="47"/>
    </row>
    <row r="680">
      <c r="D680" s="85"/>
      <c r="E680" s="85"/>
      <c r="F680" s="85"/>
      <c r="I680" s="111"/>
      <c r="J680" s="47"/>
      <c r="K680" s="47"/>
      <c r="L680" s="47"/>
      <c r="M680" s="47"/>
      <c r="N680" s="111"/>
      <c r="O680" s="86"/>
      <c r="P680" s="111"/>
      <c r="R680" s="47"/>
      <c r="S680" s="47"/>
      <c r="T680" s="47"/>
    </row>
    <row r="681">
      <c r="D681" s="85"/>
      <c r="E681" s="85"/>
      <c r="F681" s="85"/>
      <c r="I681" s="111"/>
      <c r="J681" s="47"/>
      <c r="K681" s="47"/>
      <c r="L681" s="47"/>
      <c r="M681" s="47"/>
      <c r="N681" s="111"/>
      <c r="O681" s="86"/>
      <c r="P681" s="111"/>
      <c r="R681" s="47"/>
      <c r="S681" s="47"/>
      <c r="T681" s="47"/>
    </row>
    <row r="682">
      <c r="D682" s="85"/>
      <c r="E682" s="85"/>
      <c r="F682" s="85"/>
      <c r="I682" s="111"/>
      <c r="J682" s="47"/>
      <c r="K682" s="47"/>
      <c r="L682" s="47"/>
      <c r="M682" s="47"/>
      <c r="N682" s="111"/>
      <c r="O682" s="86"/>
      <c r="P682" s="111"/>
      <c r="R682" s="47"/>
      <c r="S682" s="47"/>
      <c r="T682" s="47"/>
    </row>
    <row r="683">
      <c r="D683" s="85"/>
      <c r="E683" s="85"/>
      <c r="F683" s="85"/>
      <c r="I683" s="111"/>
      <c r="J683" s="47"/>
      <c r="K683" s="47"/>
      <c r="L683" s="47"/>
      <c r="M683" s="47"/>
      <c r="N683" s="111"/>
      <c r="O683" s="86"/>
      <c r="P683" s="111"/>
      <c r="R683" s="47"/>
      <c r="S683" s="47"/>
      <c r="T683" s="47"/>
    </row>
    <row r="684">
      <c r="D684" s="85"/>
      <c r="E684" s="85"/>
      <c r="F684" s="85"/>
      <c r="I684" s="111"/>
      <c r="J684" s="47"/>
      <c r="K684" s="47"/>
      <c r="L684" s="47"/>
      <c r="M684" s="47"/>
      <c r="N684" s="111"/>
      <c r="O684" s="86"/>
      <c r="P684" s="111"/>
      <c r="R684" s="47"/>
      <c r="S684" s="47"/>
      <c r="T684" s="47"/>
    </row>
    <row r="685">
      <c r="D685" s="85"/>
      <c r="E685" s="85"/>
      <c r="F685" s="85"/>
      <c r="I685" s="111"/>
      <c r="J685" s="47"/>
      <c r="K685" s="47"/>
      <c r="L685" s="47"/>
      <c r="M685" s="47"/>
      <c r="N685" s="111"/>
      <c r="O685" s="86"/>
      <c r="P685" s="111"/>
      <c r="R685" s="47"/>
      <c r="S685" s="47"/>
      <c r="T685" s="47"/>
    </row>
    <row r="686">
      <c r="D686" s="85"/>
      <c r="E686" s="85"/>
      <c r="F686" s="85"/>
      <c r="I686" s="111"/>
      <c r="J686" s="47"/>
      <c r="K686" s="47"/>
      <c r="L686" s="47"/>
      <c r="M686" s="47"/>
      <c r="N686" s="111"/>
      <c r="O686" s="86"/>
      <c r="P686" s="111"/>
      <c r="R686" s="47"/>
      <c r="S686" s="47"/>
      <c r="T686" s="47"/>
    </row>
    <row r="687">
      <c r="D687" s="85"/>
      <c r="E687" s="85"/>
      <c r="F687" s="85"/>
      <c r="I687" s="111"/>
      <c r="J687" s="47"/>
      <c r="K687" s="47"/>
      <c r="L687" s="47"/>
      <c r="M687" s="47"/>
      <c r="N687" s="111"/>
      <c r="O687" s="86"/>
      <c r="P687" s="111"/>
      <c r="R687" s="47"/>
      <c r="S687" s="47"/>
      <c r="T687" s="47"/>
    </row>
    <row r="688">
      <c r="D688" s="85"/>
      <c r="E688" s="85"/>
      <c r="F688" s="85"/>
      <c r="I688" s="111"/>
      <c r="J688" s="47"/>
      <c r="K688" s="47"/>
      <c r="L688" s="47"/>
      <c r="M688" s="47"/>
      <c r="N688" s="111"/>
      <c r="O688" s="86"/>
      <c r="P688" s="111"/>
      <c r="R688" s="47"/>
      <c r="S688" s="47"/>
      <c r="T688" s="47"/>
    </row>
    <row r="689">
      <c r="D689" s="85"/>
      <c r="E689" s="85"/>
      <c r="F689" s="85"/>
      <c r="I689" s="111"/>
      <c r="J689" s="47"/>
      <c r="K689" s="47"/>
      <c r="L689" s="47"/>
      <c r="M689" s="47"/>
      <c r="N689" s="111"/>
      <c r="O689" s="86"/>
      <c r="P689" s="111"/>
      <c r="R689" s="47"/>
      <c r="S689" s="47"/>
      <c r="T689" s="47"/>
    </row>
    <row r="690">
      <c r="D690" s="85"/>
      <c r="E690" s="85"/>
      <c r="F690" s="85"/>
      <c r="I690" s="111"/>
      <c r="J690" s="47"/>
      <c r="K690" s="47"/>
      <c r="L690" s="47"/>
      <c r="M690" s="47"/>
      <c r="N690" s="111"/>
      <c r="O690" s="86"/>
      <c r="P690" s="111"/>
      <c r="R690" s="47"/>
      <c r="S690" s="47"/>
      <c r="T690" s="47"/>
    </row>
    <row r="691">
      <c r="D691" s="85"/>
      <c r="E691" s="85"/>
      <c r="F691" s="85"/>
      <c r="I691" s="111"/>
      <c r="J691" s="47"/>
      <c r="K691" s="47"/>
      <c r="L691" s="47"/>
      <c r="M691" s="47"/>
      <c r="N691" s="111"/>
      <c r="O691" s="86"/>
      <c r="P691" s="111"/>
      <c r="R691" s="47"/>
      <c r="S691" s="47"/>
      <c r="T691" s="47"/>
    </row>
    <row r="692">
      <c r="D692" s="85"/>
      <c r="E692" s="85"/>
      <c r="F692" s="85"/>
      <c r="I692" s="111"/>
      <c r="J692" s="47"/>
      <c r="K692" s="47"/>
      <c r="L692" s="47"/>
      <c r="M692" s="47"/>
      <c r="N692" s="111"/>
      <c r="O692" s="86"/>
      <c r="P692" s="111"/>
      <c r="R692" s="47"/>
      <c r="S692" s="47"/>
      <c r="T692" s="47"/>
    </row>
    <row r="693">
      <c r="D693" s="85"/>
      <c r="E693" s="85"/>
      <c r="F693" s="85"/>
      <c r="I693" s="111"/>
      <c r="J693" s="47"/>
      <c r="K693" s="47"/>
      <c r="L693" s="47"/>
      <c r="M693" s="47"/>
      <c r="N693" s="111"/>
      <c r="O693" s="86"/>
      <c r="P693" s="111"/>
      <c r="R693" s="47"/>
      <c r="S693" s="47"/>
      <c r="T693" s="47"/>
    </row>
    <row r="694">
      <c r="D694" s="85"/>
      <c r="E694" s="85"/>
      <c r="F694" s="85"/>
      <c r="I694" s="111"/>
      <c r="J694" s="47"/>
      <c r="K694" s="47"/>
      <c r="L694" s="47"/>
      <c r="M694" s="47"/>
      <c r="N694" s="111"/>
      <c r="O694" s="86"/>
      <c r="P694" s="111"/>
      <c r="R694" s="47"/>
      <c r="S694" s="47"/>
      <c r="T694" s="47"/>
    </row>
    <row r="695">
      <c r="D695" s="85"/>
      <c r="E695" s="85"/>
      <c r="F695" s="85"/>
      <c r="I695" s="111"/>
      <c r="J695" s="47"/>
      <c r="K695" s="47"/>
      <c r="L695" s="47"/>
      <c r="M695" s="47"/>
      <c r="N695" s="111"/>
      <c r="O695" s="86"/>
      <c r="P695" s="111"/>
      <c r="R695" s="47"/>
      <c r="S695" s="47"/>
      <c r="T695" s="47"/>
    </row>
    <row r="696">
      <c r="D696" s="85"/>
      <c r="E696" s="85"/>
      <c r="F696" s="85"/>
      <c r="I696" s="111"/>
      <c r="J696" s="47"/>
      <c r="K696" s="47"/>
      <c r="L696" s="47"/>
      <c r="M696" s="47"/>
      <c r="N696" s="111"/>
      <c r="O696" s="86"/>
      <c r="P696" s="111"/>
      <c r="R696" s="47"/>
      <c r="S696" s="47"/>
      <c r="T696" s="47"/>
    </row>
    <row r="697">
      <c r="D697" s="85"/>
      <c r="E697" s="85"/>
      <c r="F697" s="85"/>
      <c r="I697" s="111"/>
      <c r="J697" s="47"/>
      <c r="K697" s="47"/>
      <c r="L697" s="47"/>
      <c r="M697" s="47"/>
      <c r="N697" s="111"/>
      <c r="O697" s="86"/>
      <c r="P697" s="111"/>
      <c r="R697" s="47"/>
      <c r="S697" s="47"/>
      <c r="T697" s="47"/>
    </row>
    <row r="698">
      <c r="D698" s="85"/>
      <c r="E698" s="85"/>
      <c r="F698" s="85"/>
      <c r="I698" s="111"/>
      <c r="J698" s="47"/>
      <c r="K698" s="47"/>
      <c r="L698" s="47"/>
      <c r="M698" s="47"/>
      <c r="N698" s="111"/>
      <c r="O698" s="86"/>
      <c r="P698" s="111"/>
      <c r="R698" s="47"/>
      <c r="S698" s="47"/>
      <c r="T698" s="47"/>
    </row>
    <row r="699">
      <c r="D699" s="85"/>
      <c r="E699" s="85"/>
      <c r="F699" s="85"/>
      <c r="I699" s="111"/>
      <c r="J699" s="47"/>
      <c r="K699" s="47"/>
      <c r="L699" s="47"/>
      <c r="M699" s="47"/>
      <c r="N699" s="111"/>
      <c r="O699" s="86"/>
      <c r="P699" s="111"/>
      <c r="R699" s="47"/>
      <c r="S699" s="47"/>
      <c r="T699" s="47"/>
    </row>
    <row r="700">
      <c r="D700" s="85"/>
      <c r="E700" s="85"/>
      <c r="F700" s="85"/>
      <c r="I700" s="111"/>
      <c r="J700" s="47"/>
      <c r="K700" s="47"/>
      <c r="L700" s="47"/>
      <c r="M700" s="47"/>
      <c r="N700" s="111"/>
      <c r="O700" s="86"/>
      <c r="P700" s="111"/>
      <c r="R700" s="47"/>
      <c r="S700" s="47"/>
      <c r="T700" s="47"/>
    </row>
    <row r="701">
      <c r="D701" s="85"/>
      <c r="E701" s="85"/>
      <c r="F701" s="85"/>
      <c r="I701" s="111"/>
      <c r="J701" s="47"/>
      <c r="K701" s="47"/>
      <c r="L701" s="47"/>
      <c r="M701" s="47"/>
      <c r="N701" s="111"/>
      <c r="O701" s="86"/>
      <c r="P701" s="111"/>
      <c r="R701" s="47"/>
      <c r="S701" s="47"/>
      <c r="T701" s="47"/>
    </row>
    <row r="702">
      <c r="D702" s="85"/>
      <c r="E702" s="85"/>
      <c r="F702" s="85"/>
      <c r="I702" s="111"/>
      <c r="J702" s="47"/>
      <c r="K702" s="47"/>
      <c r="L702" s="47"/>
      <c r="M702" s="47"/>
      <c r="N702" s="111"/>
      <c r="O702" s="86"/>
      <c r="P702" s="111"/>
      <c r="R702" s="47"/>
      <c r="S702" s="47"/>
      <c r="T702" s="47"/>
    </row>
    <row r="703">
      <c r="D703" s="85"/>
      <c r="E703" s="85"/>
      <c r="F703" s="85"/>
      <c r="I703" s="111"/>
      <c r="J703" s="47"/>
      <c r="K703" s="47"/>
      <c r="L703" s="47"/>
      <c r="M703" s="47"/>
      <c r="N703" s="111"/>
      <c r="O703" s="86"/>
      <c r="P703" s="111"/>
      <c r="R703" s="47"/>
      <c r="S703" s="47"/>
      <c r="T703" s="47"/>
    </row>
    <row r="704">
      <c r="D704" s="85"/>
      <c r="E704" s="85"/>
      <c r="F704" s="85"/>
      <c r="I704" s="111"/>
      <c r="J704" s="47"/>
      <c r="K704" s="47"/>
      <c r="L704" s="47"/>
      <c r="M704" s="47"/>
      <c r="N704" s="111"/>
      <c r="O704" s="86"/>
      <c r="P704" s="111"/>
      <c r="R704" s="47"/>
      <c r="S704" s="47"/>
      <c r="T704" s="47"/>
    </row>
    <row r="705">
      <c r="D705" s="85"/>
      <c r="E705" s="85"/>
      <c r="F705" s="85"/>
      <c r="I705" s="111"/>
      <c r="J705" s="47"/>
      <c r="K705" s="47"/>
      <c r="L705" s="47"/>
      <c r="M705" s="47"/>
      <c r="N705" s="111"/>
      <c r="O705" s="86"/>
      <c r="P705" s="111"/>
      <c r="R705" s="47"/>
      <c r="S705" s="47"/>
      <c r="T705" s="47"/>
    </row>
    <row r="706">
      <c r="D706" s="85"/>
      <c r="E706" s="85"/>
      <c r="F706" s="85"/>
      <c r="I706" s="111"/>
      <c r="J706" s="47"/>
      <c r="K706" s="47"/>
      <c r="L706" s="47"/>
      <c r="M706" s="47"/>
      <c r="N706" s="111"/>
      <c r="O706" s="86"/>
      <c r="P706" s="111"/>
      <c r="R706" s="47"/>
      <c r="S706" s="47"/>
      <c r="T706" s="47"/>
    </row>
    <row r="707">
      <c r="D707" s="85"/>
      <c r="E707" s="85"/>
      <c r="F707" s="85"/>
      <c r="I707" s="111"/>
      <c r="J707" s="47"/>
      <c r="K707" s="47"/>
      <c r="L707" s="47"/>
      <c r="M707" s="47"/>
      <c r="N707" s="111"/>
      <c r="O707" s="86"/>
      <c r="P707" s="111"/>
      <c r="R707" s="47"/>
      <c r="S707" s="47"/>
      <c r="T707" s="47"/>
    </row>
    <row r="708">
      <c r="D708" s="85"/>
      <c r="E708" s="85"/>
      <c r="F708" s="85"/>
      <c r="I708" s="111"/>
      <c r="J708" s="47"/>
      <c r="K708" s="47"/>
      <c r="L708" s="47"/>
      <c r="M708" s="47"/>
      <c r="N708" s="111"/>
      <c r="O708" s="86"/>
      <c r="P708" s="111"/>
      <c r="R708" s="47"/>
      <c r="S708" s="47"/>
      <c r="T708" s="47"/>
    </row>
    <row r="709">
      <c r="D709" s="85"/>
      <c r="E709" s="85"/>
      <c r="F709" s="85"/>
      <c r="I709" s="111"/>
      <c r="J709" s="47"/>
      <c r="K709" s="47"/>
      <c r="L709" s="47"/>
      <c r="M709" s="47"/>
      <c r="N709" s="111"/>
      <c r="O709" s="86"/>
      <c r="P709" s="111"/>
      <c r="R709" s="47"/>
      <c r="S709" s="47"/>
      <c r="T709" s="47"/>
    </row>
    <row r="710">
      <c r="D710" s="85"/>
      <c r="E710" s="85"/>
      <c r="F710" s="85"/>
      <c r="I710" s="111"/>
      <c r="J710" s="47"/>
      <c r="K710" s="47"/>
      <c r="L710" s="47"/>
      <c r="M710" s="47"/>
      <c r="N710" s="111"/>
      <c r="O710" s="86"/>
      <c r="P710" s="111"/>
      <c r="R710" s="47"/>
      <c r="S710" s="47"/>
      <c r="T710" s="47"/>
    </row>
    <row r="711">
      <c r="D711" s="85"/>
      <c r="E711" s="85"/>
      <c r="F711" s="85"/>
      <c r="I711" s="111"/>
      <c r="J711" s="47"/>
      <c r="K711" s="47"/>
      <c r="L711" s="47"/>
      <c r="M711" s="47"/>
      <c r="N711" s="111"/>
      <c r="O711" s="86"/>
      <c r="P711" s="111"/>
      <c r="R711" s="47"/>
      <c r="S711" s="47"/>
      <c r="T711" s="47"/>
    </row>
    <row r="712">
      <c r="D712" s="85"/>
      <c r="E712" s="85"/>
      <c r="F712" s="85"/>
      <c r="I712" s="111"/>
      <c r="J712" s="47"/>
      <c r="K712" s="47"/>
      <c r="L712" s="47"/>
      <c r="M712" s="47"/>
      <c r="N712" s="111"/>
      <c r="O712" s="86"/>
      <c r="P712" s="111"/>
      <c r="R712" s="47"/>
      <c r="S712" s="47"/>
      <c r="T712" s="47"/>
    </row>
    <row r="713">
      <c r="D713" s="85"/>
      <c r="E713" s="85"/>
      <c r="F713" s="85"/>
      <c r="I713" s="111"/>
      <c r="J713" s="47"/>
      <c r="K713" s="47"/>
      <c r="L713" s="47"/>
      <c r="M713" s="47"/>
      <c r="N713" s="111"/>
      <c r="O713" s="86"/>
      <c r="P713" s="111"/>
      <c r="R713" s="47"/>
      <c r="S713" s="47"/>
      <c r="T713" s="47"/>
    </row>
    <row r="714">
      <c r="D714" s="85"/>
      <c r="E714" s="85"/>
      <c r="F714" s="85"/>
      <c r="I714" s="111"/>
      <c r="J714" s="47"/>
      <c r="K714" s="47"/>
      <c r="L714" s="47"/>
      <c r="M714" s="47"/>
      <c r="N714" s="111"/>
      <c r="O714" s="86"/>
      <c r="P714" s="111"/>
      <c r="R714" s="47"/>
      <c r="S714" s="47"/>
      <c r="T714" s="47"/>
    </row>
    <row r="715">
      <c r="D715" s="85"/>
      <c r="E715" s="85"/>
      <c r="F715" s="85"/>
      <c r="I715" s="111"/>
      <c r="J715" s="47"/>
      <c r="K715" s="47"/>
      <c r="L715" s="47"/>
      <c r="M715" s="47"/>
      <c r="N715" s="111"/>
      <c r="O715" s="86"/>
      <c r="P715" s="111"/>
      <c r="R715" s="47"/>
      <c r="S715" s="47"/>
      <c r="T715" s="47"/>
    </row>
    <row r="716">
      <c r="D716" s="85"/>
      <c r="E716" s="85"/>
      <c r="F716" s="85"/>
      <c r="I716" s="111"/>
      <c r="J716" s="47"/>
      <c r="K716" s="47"/>
      <c r="L716" s="47"/>
      <c r="M716" s="47"/>
      <c r="N716" s="111"/>
      <c r="O716" s="86"/>
      <c r="P716" s="111"/>
      <c r="R716" s="47"/>
      <c r="S716" s="47"/>
      <c r="T716" s="47"/>
    </row>
    <row r="717">
      <c r="D717" s="85"/>
      <c r="E717" s="85"/>
      <c r="F717" s="85"/>
      <c r="I717" s="111"/>
      <c r="J717" s="47"/>
      <c r="K717" s="47"/>
      <c r="L717" s="47"/>
      <c r="M717" s="47"/>
      <c r="N717" s="111"/>
      <c r="O717" s="86"/>
      <c r="P717" s="111"/>
      <c r="R717" s="47"/>
      <c r="S717" s="47"/>
      <c r="T717" s="47"/>
    </row>
    <row r="718">
      <c r="D718" s="85"/>
      <c r="E718" s="85"/>
      <c r="F718" s="85"/>
      <c r="I718" s="111"/>
      <c r="J718" s="47"/>
      <c r="K718" s="47"/>
      <c r="L718" s="47"/>
      <c r="M718" s="47"/>
      <c r="N718" s="111"/>
      <c r="O718" s="86"/>
      <c r="P718" s="111"/>
      <c r="R718" s="47"/>
      <c r="S718" s="47"/>
      <c r="T718" s="47"/>
    </row>
    <row r="719">
      <c r="D719" s="85"/>
      <c r="E719" s="85"/>
      <c r="F719" s="85"/>
      <c r="I719" s="111"/>
      <c r="J719" s="47"/>
      <c r="K719" s="47"/>
      <c r="L719" s="47"/>
      <c r="M719" s="47"/>
      <c r="N719" s="111"/>
      <c r="O719" s="86"/>
      <c r="P719" s="111"/>
      <c r="R719" s="47"/>
      <c r="S719" s="47"/>
      <c r="T719" s="47"/>
    </row>
    <row r="720">
      <c r="D720" s="85"/>
      <c r="E720" s="85"/>
      <c r="F720" s="85"/>
      <c r="I720" s="111"/>
      <c r="J720" s="47"/>
      <c r="K720" s="47"/>
      <c r="L720" s="47"/>
      <c r="M720" s="47"/>
      <c r="N720" s="111"/>
      <c r="O720" s="86"/>
      <c r="P720" s="111"/>
      <c r="R720" s="47"/>
      <c r="S720" s="47"/>
      <c r="T720" s="47"/>
    </row>
    <row r="721">
      <c r="D721" s="85"/>
      <c r="E721" s="85"/>
      <c r="F721" s="85"/>
      <c r="I721" s="111"/>
      <c r="J721" s="47"/>
      <c r="K721" s="47"/>
      <c r="L721" s="47"/>
      <c r="M721" s="47"/>
      <c r="N721" s="111"/>
      <c r="O721" s="86"/>
      <c r="P721" s="111"/>
      <c r="R721" s="47"/>
      <c r="S721" s="47"/>
      <c r="T721" s="47"/>
    </row>
    <row r="722">
      <c r="D722" s="85"/>
      <c r="E722" s="85"/>
      <c r="F722" s="85"/>
      <c r="I722" s="111"/>
      <c r="J722" s="47"/>
      <c r="K722" s="47"/>
      <c r="L722" s="47"/>
      <c r="M722" s="47"/>
      <c r="N722" s="111"/>
      <c r="O722" s="86"/>
      <c r="P722" s="111"/>
      <c r="R722" s="47"/>
      <c r="S722" s="47"/>
      <c r="T722" s="47"/>
    </row>
    <row r="723">
      <c r="D723" s="85"/>
      <c r="E723" s="85"/>
      <c r="F723" s="85"/>
      <c r="I723" s="111"/>
      <c r="J723" s="47"/>
      <c r="K723" s="47"/>
      <c r="L723" s="47"/>
      <c r="M723" s="47"/>
      <c r="N723" s="111"/>
      <c r="O723" s="86"/>
      <c r="P723" s="111"/>
      <c r="R723" s="47"/>
      <c r="S723" s="47"/>
      <c r="T723" s="47"/>
    </row>
    <row r="724">
      <c r="D724" s="85"/>
      <c r="E724" s="85"/>
      <c r="F724" s="85"/>
      <c r="I724" s="111"/>
      <c r="J724" s="47"/>
      <c r="K724" s="47"/>
      <c r="L724" s="47"/>
      <c r="M724" s="47"/>
      <c r="N724" s="111"/>
      <c r="O724" s="86"/>
      <c r="P724" s="111"/>
      <c r="R724" s="47"/>
      <c r="S724" s="47"/>
      <c r="T724" s="47"/>
    </row>
    <row r="725">
      <c r="D725" s="85"/>
      <c r="E725" s="85"/>
      <c r="F725" s="85"/>
      <c r="I725" s="111"/>
      <c r="J725" s="47"/>
      <c r="K725" s="47"/>
      <c r="L725" s="47"/>
      <c r="M725" s="47"/>
      <c r="N725" s="111"/>
      <c r="O725" s="86"/>
      <c r="P725" s="111"/>
      <c r="R725" s="47"/>
      <c r="S725" s="47"/>
      <c r="T725" s="47"/>
    </row>
    <row r="726">
      <c r="D726" s="85"/>
      <c r="E726" s="85"/>
      <c r="F726" s="85"/>
      <c r="I726" s="111"/>
      <c r="J726" s="47"/>
      <c r="K726" s="47"/>
      <c r="L726" s="47"/>
      <c r="M726" s="47"/>
      <c r="N726" s="111"/>
      <c r="O726" s="86"/>
      <c r="P726" s="111"/>
      <c r="R726" s="47"/>
      <c r="S726" s="47"/>
      <c r="T726" s="47"/>
    </row>
    <row r="727">
      <c r="D727" s="85"/>
      <c r="E727" s="85"/>
      <c r="F727" s="85"/>
      <c r="I727" s="111"/>
      <c r="J727" s="47"/>
      <c r="K727" s="47"/>
      <c r="L727" s="47"/>
      <c r="M727" s="47"/>
      <c r="N727" s="111"/>
      <c r="O727" s="86"/>
      <c r="P727" s="111"/>
      <c r="R727" s="47"/>
      <c r="S727" s="47"/>
      <c r="T727" s="47"/>
    </row>
    <row r="728">
      <c r="D728" s="85"/>
      <c r="E728" s="85"/>
      <c r="F728" s="85"/>
      <c r="I728" s="111"/>
      <c r="J728" s="47"/>
      <c r="K728" s="47"/>
      <c r="L728" s="47"/>
      <c r="M728" s="47"/>
      <c r="N728" s="111"/>
      <c r="O728" s="86"/>
      <c r="P728" s="111"/>
      <c r="R728" s="47"/>
      <c r="S728" s="47"/>
      <c r="T728" s="47"/>
    </row>
    <row r="729">
      <c r="D729" s="85"/>
      <c r="E729" s="85"/>
      <c r="F729" s="85"/>
      <c r="I729" s="111"/>
      <c r="J729" s="47"/>
      <c r="K729" s="47"/>
      <c r="L729" s="47"/>
      <c r="M729" s="47"/>
      <c r="N729" s="111"/>
      <c r="O729" s="86"/>
      <c r="P729" s="111"/>
      <c r="R729" s="47"/>
      <c r="S729" s="47"/>
      <c r="T729" s="47"/>
    </row>
    <row r="730">
      <c r="D730" s="85"/>
      <c r="E730" s="85"/>
      <c r="F730" s="85"/>
      <c r="I730" s="111"/>
      <c r="J730" s="47"/>
      <c r="K730" s="47"/>
      <c r="L730" s="47"/>
      <c r="M730" s="47"/>
      <c r="N730" s="111"/>
      <c r="O730" s="86"/>
      <c r="P730" s="111"/>
      <c r="R730" s="47"/>
      <c r="S730" s="47"/>
      <c r="T730" s="47"/>
    </row>
    <row r="731">
      <c r="D731" s="85"/>
      <c r="E731" s="85"/>
      <c r="F731" s="85"/>
      <c r="I731" s="111"/>
      <c r="J731" s="47"/>
      <c r="K731" s="47"/>
      <c r="L731" s="47"/>
      <c r="M731" s="47"/>
      <c r="N731" s="111"/>
      <c r="O731" s="86"/>
      <c r="P731" s="111"/>
      <c r="R731" s="47"/>
      <c r="S731" s="47"/>
      <c r="T731" s="47"/>
    </row>
    <row r="732">
      <c r="D732" s="85"/>
      <c r="E732" s="85"/>
      <c r="F732" s="85"/>
      <c r="I732" s="111"/>
      <c r="J732" s="47"/>
      <c r="K732" s="47"/>
      <c r="L732" s="47"/>
      <c r="M732" s="47"/>
      <c r="N732" s="111"/>
      <c r="O732" s="86"/>
      <c r="P732" s="111"/>
      <c r="R732" s="47"/>
      <c r="S732" s="47"/>
      <c r="T732" s="47"/>
    </row>
    <row r="733">
      <c r="D733" s="85"/>
      <c r="E733" s="85"/>
      <c r="F733" s="85"/>
      <c r="I733" s="111"/>
      <c r="J733" s="47"/>
      <c r="K733" s="47"/>
      <c r="L733" s="47"/>
      <c r="M733" s="47"/>
      <c r="N733" s="111"/>
      <c r="O733" s="86"/>
      <c r="P733" s="111"/>
      <c r="R733" s="47"/>
      <c r="S733" s="47"/>
      <c r="T733" s="47"/>
    </row>
    <row r="734">
      <c r="D734" s="85"/>
      <c r="E734" s="85"/>
      <c r="F734" s="85"/>
      <c r="I734" s="111"/>
      <c r="J734" s="47"/>
      <c r="K734" s="47"/>
      <c r="L734" s="47"/>
      <c r="M734" s="47"/>
      <c r="N734" s="111"/>
      <c r="O734" s="86"/>
      <c r="P734" s="111"/>
      <c r="R734" s="47"/>
      <c r="S734" s="47"/>
      <c r="T734" s="47"/>
    </row>
    <row r="735">
      <c r="D735" s="85"/>
      <c r="E735" s="85"/>
      <c r="F735" s="85"/>
      <c r="I735" s="111"/>
      <c r="J735" s="47"/>
      <c r="K735" s="47"/>
      <c r="L735" s="47"/>
      <c r="M735" s="47"/>
      <c r="N735" s="111"/>
      <c r="O735" s="86"/>
      <c r="P735" s="111"/>
      <c r="R735" s="47"/>
      <c r="S735" s="47"/>
      <c r="T735" s="47"/>
    </row>
    <row r="736">
      <c r="D736" s="85"/>
      <c r="E736" s="85"/>
      <c r="F736" s="85"/>
      <c r="I736" s="111"/>
      <c r="J736" s="47"/>
      <c r="K736" s="47"/>
      <c r="L736" s="47"/>
      <c r="M736" s="47"/>
      <c r="N736" s="111"/>
      <c r="O736" s="86"/>
      <c r="P736" s="111"/>
      <c r="R736" s="47"/>
      <c r="S736" s="47"/>
      <c r="T736" s="47"/>
    </row>
    <row r="737">
      <c r="D737" s="85"/>
      <c r="E737" s="85"/>
      <c r="F737" s="85"/>
      <c r="I737" s="111"/>
      <c r="J737" s="47"/>
      <c r="K737" s="47"/>
      <c r="L737" s="47"/>
      <c r="M737" s="47"/>
      <c r="N737" s="111"/>
      <c r="O737" s="86"/>
      <c r="P737" s="111"/>
      <c r="R737" s="47"/>
      <c r="S737" s="47"/>
      <c r="T737" s="47"/>
    </row>
    <row r="738">
      <c r="D738" s="85"/>
      <c r="E738" s="85"/>
      <c r="F738" s="85"/>
      <c r="I738" s="111"/>
      <c r="J738" s="47"/>
      <c r="K738" s="47"/>
      <c r="L738" s="47"/>
      <c r="M738" s="47"/>
      <c r="N738" s="111"/>
      <c r="O738" s="86"/>
      <c r="P738" s="111"/>
      <c r="R738" s="47"/>
      <c r="S738" s="47"/>
      <c r="T738" s="47"/>
    </row>
    <row r="739">
      <c r="D739" s="85"/>
      <c r="E739" s="85"/>
      <c r="F739" s="85"/>
      <c r="I739" s="111"/>
      <c r="J739" s="47"/>
      <c r="K739" s="47"/>
      <c r="L739" s="47"/>
      <c r="M739" s="47"/>
      <c r="N739" s="111"/>
      <c r="O739" s="86"/>
      <c r="P739" s="111"/>
      <c r="R739" s="47"/>
      <c r="S739" s="47"/>
      <c r="T739" s="47"/>
    </row>
    <row r="740">
      <c r="D740" s="85"/>
      <c r="E740" s="85"/>
      <c r="F740" s="85"/>
      <c r="I740" s="111"/>
      <c r="J740" s="47"/>
      <c r="K740" s="47"/>
      <c r="L740" s="47"/>
      <c r="M740" s="47"/>
      <c r="N740" s="111"/>
      <c r="O740" s="86"/>
      <c r="P740" s="111"/>
      <c r="R740" s="47"/>
      <c r="S740" s="47"/>
      <c r="T740" s="47"/>
    </row>
    <row r="741">
      <c r="D741" s="85"/>
      <c r="E741" s="85"/>
      <c r="F741" s="85"/>
      <c r="I741" s="111"/>
      <c r="J741" s="47"/>
      <c r="K741" s="47"/>
      <c r="L741" s="47"/>
      <c r="M741" s="47"/>
      <c r="N741" s="111"/>
      <c r="O741" s="86"/>
      <c r="P741" s="111"/>
      <c r="R741" s="47"/>
      <c r="S741" s="47"/>
      <c r="T741" s="47"/>
    </row>
    <row r="742">
      <c r="D742" s="85"/>
      <c r="E742" s="85"/>
      <c r="F742" s="85"/>
      <c r="I742" s="111"/>
      <c r="J742" s="47"/>
      <c r="K742" s="47"/>
      <c r="L742" s="47"/>
      <c r="M742" s="47"/>
      <c r="N742" s="111"/>
      <c r="O742" s="86"/>
      <c r="P742" s="111"/>
      <c r="R742" s="47"/>
      <c r="S742" s="47"/>
      <c r="T742" s="47"/>
    </row>
    <row r="743">
      <c r="D743" s="85"/>
      <c r="E743" s="85"/>
      <c r="F743" s="85"/>
      <c r="I743" s="111"/>
      <c r="J743" s="47"/>
      <c r="K743" s="47"/>
      <c r="L743" s="47"/>
      <c r="M743" s="47"/>
      <c r="N743" s="111"/>
      <c r="O743" s="86"/>
      <c r="P743" s="111"/>
      <c r="R743" s="47"/>
      <c r="S743" s="47"/>
      <c r="T743" s="47"/>
    </row>
    <row r="744">
      <c r="D744" s="85"/>
      <c r="E744" s="85"/>
      <c r="F744" s="85"/>
      <c r="I744" s="111"/>
      <c r="J744" s="47"/>
      <c r="K744" s="47"/>
      <c r="L744" s="47"/>
      <c r="M744" s="47"/>
      <c r="N744" s="111"/>
      <c r="O744" s="86"/>
      <c r="P744" s="111"/>
      <c r="R744" s="47"/>
      <c r="S744" s="47"/>
      <c r="T744" s="47"/>
    </row>
    <row r="745">
      <c r="D745" s="85"/>
      <c r="E745" s="85"/>
      <c r="F745" s="85"/>
      <c r="I745" s="111"/>
      <c r="J745" s="47"/>
      <c r="K745" s="47"/>
      <c r="L745" s="47"/>
      <c r="M745" s="47"/>
      <c r="N745" s="111"/>
      <c r="O745" s="86"/>
      <c r="P745" s="111"/>
      <c r="R745" s="47"/>
      <c r="S745" s="47"/>
      <c r="T745" s="47"/>
    </row>
    <row r="746">
      <c r="D746" s="85"/>
      <c r="E746" s="85"/>
      <c r="F746" s="85"/>
      <c r="I746" s="111"/>
      <c r="J746" s="47"/>
      <c r="K746" s="47"/>
      <c r="L746" s="47"/>
      <c r="M746" s="47"/>
      <c r="N746" s="111"/>
      <c r="O746" s="86"/>
      <c r="P746" s="111"/>
      <c r="R746" s="47"/>
      <c r="S746" s="47"/>
      <c r="T746" s="47"/>
    </row>
    <row r="747">
      <c r="D747" s="85"/>
      <c r="E747" s="85"/>
      <c r="F747" s="85"/>
      <c r="I747" s="111"/>
      <c r="J747" s="47"/>
      <c r="K747" s="47"/>
      <c r="L747" s="47"/>
      <c r="M747" s="47"/>
      <c r="N747" s="111"/>
      <c r="O747" s="86"/>
      <c r="P747" s="111"/>
      <c r="R747" s="47"/>
      <c r="S747" s="47"/>
      <c r="T747" s="47"/>
    </row>
    <row r="748">
      <c r="D748" s="85"/>
      <c r="E748" s="85"/>
      <c r="F748" s="85"/>
      <c r="I748" s="111"/>
      <c r="J748" s="47"/>
      <c r="K748" s="47"/>
      <c r="L748" s="47"/>
      <c r="M748" s="47"/>
      <c r="N748" s="111"/>
      <c r="O748" s="86"/>
      <c r="P748" s="111"/>
      <c r="R748" s="47"/>
      <c r="S748" s="47"/>
      <c r="T748" s="47"/>
    </row>
    <row r="749">
      <c r="D749" s="85"/>
      <c r="E749" s="85"/>
      <c r="F749" s="85"/>
      <c r="I749" s="111"/>
      <c r="J749" s="47"/>
      <c r="K749" s="47"/>
      <c r="L749" s="47"/>
      <c r="M749" s="47"/>
      <c r="N749" s="111"/>
      <c r="O749" s="86"/>
      <c r="P749" s="111"/>
      <c r="R749" s="47"/>
      <c r="S749" s="47"/>
      <c r="T749" s="47"/>
    </row>
    <row r="750">
      <c r="D750" s="85"/>
      <c r="E750" s="85"/>
      <c r="F750" s="85"/>
      <c r="I750" s="111"/>
      <c r="J750" s="47"/>
      <c r="K750" s="47"/>
      <c r="L750" s="47"/>
      <c r="M750" s="47"/>
      <c r="N750" s="111"/>
      <c r="O750" s="86"/>
      <c r="P750" s="111"/>
      <c r="R750" s="47"/>
      <c r="S750" s="47"/>
      <c r="T750" s="47"/>
    </row>
    <row r="751">
      <c r="D751" s="85"/>
      <c r="E751" s="85"/>
      <c r="F751" s="85"/>
      <c r="I751" s="111"/>
      <c r="J751" s="47"/>
      <c r="K751" s="47"/>
      <c r="L751" s="47"/>
      <c r="M751" s="47"/>
      <c r="N751" s="111"/>
      <c r="O751" s="86"/>
      <c r="P751" s="111"/>
      <c r="R751" s="47"/>
      <c r="S751" s="47"/>
      <c r="T751" s="47"/>
    </row>
    <row r="752">
      <c r="D752" s="85"/>
      <c r="E752" s="85"/>
      <c r="F752" s="85"/>
      <c r="I752" s="111"/>
      <c r="J752" s="47"/>
      <c r="K752" s="47"/>
      <c r="L752" s="47"/>
      <c r="M752" s="47"/>
      <c r="N752" s="111"/>
      <c r="O752" s="86"/>
      <c r="P752" s="111"/>
      <c r="R752" s="47"/>
      <c r="S752" s="47"/>
      <c r="T752" s="47"/>
    </row>
    <row r="753">
      <c r="D753" s="85"/>
      <c r="E753" s="85"/>
      <c r="F753" s="85"/>
      <c r="I753" s="111"/>
      <c r="J753" s="47"/>
      <c r="K753" s="47"/>
      <c r="L753" s="47"/>
      <c r="M753" s="47"/>
      <c r="N753" s="111"/>
      <c r="O753" s="86"/>
      <c r="P753" s="111"/>
      <c r="R753" s="47"/>
      <c r="S753" s="47"/>
      <c r="T753" s="47"/>
    </row>
    <row r="754">
      <c r="D754" s="85"/>
      <c r="E754" s="85"/>
      <c r="F754" s="85"/>
      <c r="I754" s="111"/>
      <c r="J754" s="47"/>
      <c r="K754" s="47"/>
      <c r="L754" s="47"/>
      <c r="M754" s="47"/>
      <c r="N754" s="111"/>
      <c r="O754" s="86"/>
      <c r="P754" s="111"/>
      <c r="R754" s="47"/>
      <c r="S754" s="47"/>
      <c r="T754" s="47"/>
    </row>
    <row r="755">
      <c r="D755" s="85"/>
      <c r="E755" s="85"/>
      <c r="F755" s="85"/>
      <c r="I755" s="111"/>
      <c r="J755" s="47"/>
      <c r="K755" s="47"/>
      <c r="L755" s="47"/>
      <c r="M755" s="47"/>
      <c r="N755" s="111"/>
      <c r="O755" s="86"/>
      <c r="P755" s="111"/>
      <c r="R755" s="47"/>
      <c r="S755" s="47"/>
      <c r="T755" s="47"/>
    </row>
    <row r="756">
      <c r="D756" s="85"/>
      <c r="E756" s="85"/>
      <c r="F756" s="85"/>
      <c r="I756" s="111"/>
      <c r="J756" s="47"/>
      <c r="K756" s="47"/>
      <c r="L756" s="47"/>
      <c r="M756" s="47"/>
      <c r="N756" s="111"/>
      <c r="O756" s="86"/>
      <c r="P756" s="111"/>
      <c r="R756" s="47"/>
      <c r="S756" s="47"/>
      <c r="T756" s="47"/>
    </row>
    <row r="757">
      <c r="D757" s="85"/>
      <c r="E757" s="85"/>
      <c r="F757" s="85"/>
      <c r="I757" s="111"/>
      <c r="J757" s="47"/>
      <c r="K757" s="47"/>
      <c r="L757" s="47"/>
      <c r="M757" s="47"/>
      <c r="N757" s="111"/>
      <c r="O757" s="86"/>
      <c r="P757" s="111"/>
      <c r="R757" s="47"/>
      <c r="S757" s="47"/>
      <c r="T757" s="47"/>
    </row>
    <row r="758">
      <c r="D758" s="85"/>
      <c r="E758" s="85"/>
      <c r="F758" s="85"/>
      <c r="I758" s="111"/>
      <c r="J758" s="47"/>
      <c r="K758" s="47"/>
      <c r="L758" s="47"/>
      <c r="M758" s="47"/>
      <c r="N758" s="111"/>
      <c r="O758" s="86"/>
      <c r="P758" s="111"/>
      <c r="R758" s="47"/>
      <c r="S758" s="47"/>
      <c r="T758" s="47"/>
    </row>
    <row r="759">
      <c r="D759" s="85"/>
      <c r="E759" s="85"/>
      <c r="F759" s="85"/>
      <c r="I759" s="111"/>
      <c r="J759" s="47"/>
      <c r="K759" s="47"/>
      <c r="L759" s="47"/>
      <c r="M759" s="47"/>
      <c r="N759" s="111"/>
      <c r="O759" s="86"/>
      <c r="P759" s="111"/>
      <c r="R759" s="47"/>
      <c r="S759" s="47"/>
      <c r="T759" s="47"/>
    </row>
    <row r="760">
      <c r="D760" s="85"/>
      <c r="E760" s="85"/>
      <c r="F760" s="85"/>
      <c r="I760" s="111"/>
      <c r="J760" s="47"/>
      <c r="K760" s="47"/>
      <c r="L760" s="47"/>
      <c r="M760" s="47"/>
      <c r="N760" s="111"/>
      <c r="O760" s="86"/>
      <c r="P760" s="111"/>
      <c r="R760" s="47"/>
      <c r="S760" s="47"/>
      <c r="T760" s="47"/>
    </row>
    <row r="761">
      <c r="D761" s="85"/>
      <c r="E761" s="85"/>
      <c r="F761" s="85"/>
      <c r="I761" s="111"/>
      <c r="J761" s="47"/>
      <c r="K761" s="47"/>
      <c r="L761" s="47"/>
      <c r="M761" s="47"/>
      <c r="N761" s="111"/>
      <c r="O761" s="86"/>
      <c r="P761" s="111"/>
      <c r="R761" s="47"/>
      <c r="S761" s="47"/>
      <c r="T761" s="47"/>
    </row>
    <row r="762">
      <c r="D762" s="85"/>
      <c r="E762" s="85"/>
      <c r="F762" s="85"/>
      <c r="I762" s="111"/>
      <c r="J762" s="47"/>
      <c r="K762" s="47"/>
      <c r="L762" s="47"/>
      <c r="M762" s="47"/>
      <c r="N762" s="111"/>
      <c r="O762" s="86"/>
      <c r="P762" s="111"/>
      <c r="R762" s="47"/>
      <c r="S762" s="47"/>
      <c r="T762" s="47"/>
    </row>
    <row r="763">
      <c r="D763" s="85"/>
      <c r="E763" s="85"/>
      <c r="F763" s="85"/>
      <c r="I763" s="111"/>
      <c r="J763" s="47"/>
      <c r="K763" s="47"/>
      <c r="L763" s="47"/>
      <c r="M763" s="47"/>
      <c r="N763" s="111"/>
      <c r="O763" s="86"/>
      <c r="P763" s="111"/>
      <c r="R763" s="47"/>
      <c r="S763" s="47"/>
      <c r="T763" s="47"/>
    </row>
    <row r="764">
      <c r="D764" s="85"/>
      <c r="E764" s="85"/>
      <c r="F764" s="85"/>
      <c r="I764" s="111"/>
      <c r="J764" s="47"/>
      <c r="K764" s="47"/>
      <c r="L764" s="47"/>
      <c r="M764" s="47"/>
      <c r="N764" s="111"/>
      <c r="O764" s="86"/>
      <c r="P764" s="111"/>
      <c r="R764" s="47"/>
      <c r="S764" s="47"/>
      <c r="T764" s="47"/>
    </row>
    <row r="765">
      <c r="D765" s="85"/>
      <c r="E765" s="85"/>
      <c r="F765" s="85"/>
      <c r="I765" s="111"/>
      <c r="J765" s="47"/>
      <c r="K765" s="47"/>
      <c r="L765" s="47"/>
      <c r="M765" s="47"/>
      <c r="N765" s="111"/>
      <c r="O765" s="86"/>
      <c r="P765" s="111"/>
      <c r="R765" s="47"/>
      <c r="S765" s="47"/>
      <c r="T765" s="47"/>
    </row>
    <row r="766">
      <c r="D766" s="85"/>
      <c r="E766" s="85"/>
      <c r="F766" s="85"/>
      <c r="I766" s="111"/>
      <c r="J766" s="47"/>
      <c r="K766" s="47"/>
      <c r="L766" s="47"/>
      <c r="M766" s="47"/>
      <c r="N766" s="111"/>
      <c r="O766" s="86"/>
      <c r="P766" s="111"/>
      <c r="R766" s="47"/>
      <c r="S766" s="47"/>
      <c r="T766" s="47"/>
    </row>
    <row r="767">
      <c r="D767" s="85"/>
      <c r="E767" s="85"/>
      <c r="F767" s="85"/>
      <c r="I767" s="111"/>
      <c r="J767" s="47"/>
      <c r="K767" s="47"/>
      <c r="L767" s="47"/>
      <c r="M767" s="47"/>
      <c r="N767" s="111"/>
      <c r="O767" s="86"/>
      <c r="P767" s="111"/>
      <c r="R767" s="47"/>
      <c r="S767" s="47"/>
      <c r="T767" s="47"/>
    </row>
    <row r="768">
      <c r="D768" s="85"/>
      <c r="E768" s="85"/>
      <c r="F768" s="85"/>
      <c r="I768" s="111"/>
      <c r="J768" s="47"/>
      <c r="K768" s="47"/>
      <c r="L768" s="47"/>
      <c r="M768" s="47"/>
      <c r="N768" s="111"/>
      <c r="O768" s="86"/>
      <c r="P768" s="111"/>
      <c r="R768" s="47"/>
      <c r="S768" s="47"/>
      <c r="T768" s="47"/>
    </row>
    <row r="769">
      <c r="D769" s="85"/>
      <c r="E769" s="85"/>
      <c r="F769" s="85"/>
      <c r="I769" s="111"/>
      <c r="J769" s="47"/>
      <c r="K769" s="47"/>
      <c r="L769" s="47"/>
      <c r="M769" s="47"/>
      <c r="N769" s="111"/>
      <c r="O769" s="86"/>
      <c r="P769" s="111"/>
      <c r="R769" s="47"/>
      <c r="S769" s="47"/>
      <c r="T769" s="47"/>
    </row>
    <row r="770">
      <c r="D770" s="85"/>
      <c r="E770" s="85"/>
      <c r="F770" s="85"/>
      <c r="I770" s="111"/>
      <c r="J770" s="47"/>
      <c r="K770" s="47"/>
      <c r="L770" s="47"/>
      <c r="M770" s="47"/>
      <c r="N770" s="111"/>
      <c r="O770" s="86"/>
      <c r="P770" s="111"/>
      <c r="R770" s="47"/>
      <c r="S770" s="47"/>
      <c r="T770" s="47"/>
    </row>
    <row r="771">
      <c r="D771" s="85"/>
      <c r="E771" s="85"/>
      <c r="F771" s="85"/>
      <c r="I771" s="111"/>
      <c r="J771" s="47"/>
      <c r="K771" s="47"/>
      <c r="L771" s="47"/>
      <c r="M771" s="47"/>
      <c r="N771" s="111"/>
      <c r="O771" s="86"/>
      <c r="P771" s="111"/>
      <c r="R771" s="47"/>
      <c r="S771" s="47"/>
      <c r="T771" s="47"/>
    </row>
    <row r="772">
      <c r="D772" s="85"/>
      <c r="E772" s="85"/>
      <c r="F772" s="85"/>
      <c r="I772" s="111"/>
      <c r="J772" s="47"/>
      <c r="K772" s="47"/>
      <c r="L772" s="47"/>
      <c r="M772" s="47"/>
      <c r="N772" s="111"/>
      <c r="O772" s="86"/>
      <c r="P772" s="111"/>
      <c r="R772" s="47"/>
      <c r="S772" s="47"/>
      <c r="T772" s="47"/>
    </row>
    <row r="773">
      <c r="D773" s="85"/>
      <c r="E773" s="85"/>
      <c r="F773" s="85"/>
      <c r="I773" s="111"/>
      <c r="J773" s="47"/>
      <c r="K773" s="47"/>
      <c r="L773" s="47"/>
      <c r="M773" s="47"/>
      <c r="N773" s="111"/>
      <c r="O773" s="86"/>
      <c r="P773" s="111"/>
      <c r="R773" s="47"/>
      <c r="S773" s="47"/>
      <c r="T773" s="47"/>
    </row>
    <row r="774">
      <c r="D774" s="85"/>
      <c r="E774" s="85"/>
      <c r="F774" s="85"/>
      <c r="I774" s="111"/>
      <c r="J774" s="47"/>
      <c r="K774" s="47"/>
      <c r="L774" s="47"/>
      <c r="M774" s="47"/>
      <c r="N774" s="111"/>
      <c r="O774" s="86"/>
      <c r="P774" s="111"/>
      <c r="R774" s="47"/>
      <c r="S774" s="47"/>
      <c r="T774" s="47"/>
    </row>
    <row r="775">
      <c r="D775" s="85"/>
      <c r="E775" s="85"/>
      <c r="F775" s="85"/>
      <c r="I775" s="111"/>
      <c r="J775" s="47"/>
      <c r="K775" s="47"/>
      <c r="L775" s="47"/>
      <c r="M775" s="47"/>
      <c r="N775" s="111"/>
      <c r="O775" s="86"/>
      <c r="P775" s="111"/>
      <c r="R775" s="47"/>
      <c r="S775" s="47"/>
      <c r="T775" s="47"/>
    </row>
    <row r="776">
      <c r="D776" s="85"/>
      <c r="E776" s="85"/>
      <c r="F776" s="85"/>
      <c r="I776" s="111"/>
      <c r="J776" s="47"/>
      <c r="K776" s="47"/>
      <c r="L776" s="47"/>
      <c r="M776" s="47"/>
      <c r="N776" s="111"/>
      <c r="O776" s="86"/>
      <c r="P776" s="111"/>
      <c r="R776" s="47"/>
      <c r="S776" s="47"/>
      <c r="T776" s="47"/>
    </row>
    <row r="777">
      <c r="D777" s="85"/>
      <c r="E777" s="85"/>
      <c r="F777" s="85"/>
      <c r="I777" s="111"/>
      <c r="J777" s="47"/>
      <c r="K777" s="47"/>
      <c r="L777" s="47"/>
      <c r="M777" s="47"/>
      <c r="N777" s="111"/>
      <c r="O777" s="86"/>
      <c r="P777" s="111"/>
      <c r="R777" s="47"/>
      <c r="S777" s="47"/>
      <c r="T777" s="47"/>
    </row>
    <row r="778">
      <c r="D778" s="85"/>
      <c r="E778" s="85"/>
      <c r="F778" s="85"/>
      <c r="I778" s="111"/>
      <c r="J778" s="47"/>
      <c r="K778" s="47"/>
      <c r="L778" s="47"/>
      <c r="M778" s="47"/>
      <c r="N778" s="111"/>
      <c r="O778" s="86"/>
      <c r="P778" s="111"/>
      <c r="R778" s="47"/>
      <c r="S778" s="47"/>
      <c r="T778" s="47"/>
    </row>
    <row r="779">
      <c r="D779" s="85"/>
      <c r="E779" s="85"/>
      <c r="F779" s="85"/>
      <c r="I779" s="111"/>
      <c r="J779" s="47"/>
      <c r="K779" s="47"/>
      <c r="L779" s="47"/>
      <c r="M779" s="47"/>
      <c r="N779" s="111"/>
      <c r="O779" s="86"/>
      <c r="P779" s="111"/>
      <c r="R779" s="47"/>
      <c r="S779" s="47"/>
      <c r="T779" s="47"/>
    </row>
    <row r="780">
      <c r="D780" s="85"/>
      <c r="E780" s="85"/>
      <c r="F780" s="85"/>
      <c r="I780" s="111"/>
      <c r="J780" s="47"/>
      <c r="K780" s="47"/>
      <c r="L780" s="47"/>
      <c r="M780" s="47"/>
      <c r="N780" s="111"/>
      <c r="O780" s="86"/>
      <c r="P780" s="111"/>
      <c r="R780" s="47"/>
      <c r="S780" s="47"/>
      <c r="T780" s="47"/>
    </row>
    <row r="781">
      <c r="D781" s="85"/>
      <c r="E781" s="85"/>
      <c r="F781" s="85"/>
      <c r="I781" s="111"/>
      <c r="J781" s="47"/>
      <c r="K781" s="47"/>
      <c r="L781" s="47"/>
      <c r="M781" s="47"/>
      <c r="N781" s="111"/>
      <c r="O781" s="86"/>
      <c r="P781" s="111"/>
      <c r="R781" s="47"/>
      <c r="S781" s="47"/>
      <c r="T781" s="47"/>
    </row>
    <row r="782">
      <c r="D782" s="85"/>
      <c r="E782" s="85"/>
      <c r="F782" s="85"/>
      <c r="I782" s="111"/>
      <c r="J782" s="47"/>
      <c r="K782" s="47"/>
      <c r="L782" s="47"/>
      <c r="M782" s="47"/>
      <c r="N782" s="111"/>
      <c r="O782" s="86"/>
      <c r="P782" s="111"/>
      <c r="R782" s="47"/>
      <c r="S782" s="47"/>
      <c r="T782" s="47"/>
    </row>
    <row r="783">
      <c r="D783" s="85"/>
      <c r="E783" s="85"/>
      <c r="F783" s="85"/>
      <c r="I783" s="111"/>
      <c r="J783" s="47"/>
      <c r="K783" s="47"/>
      <c r="L783" s="47"/>
      <c r="M783" s="47"/>
      <c r="N783" s="111"/>
      <c r="O783" s="86"/>
      <c r="P783" s="111"/>
      <c r="R783" s="47"/>
      <c r="S783" s="47"/>
      <c r="T783" s="47"/>
    </row>
    <row r="784">
      <c r="D784" s="85"/>
      <c r="E784" s="85"/>
      <c r="F784" s="85"/>
      <c r="I784" s="111"/>
      <c r="J784" s="47"/>
      <c r="K784" s="47"/>
      <c r="L784" s="47"/>
      <c r="M784" s="47"/>
      <c r="N784" s="111"/>
      <c r="O784" s="86"/>
      <c r="P784" s="111"/>
      <c r="R784" s="47"/>
      <c r="S784" s="47"/>
      <c r="T784" s="47"/>
    </row>
    <row r="785">
      <c r="D785" s="85"/>
      <c r="E785" s="85"/>
      <c r="F785" s="85"/>
      <c r="I785" s="111"/>
      <c r="J785" s="47"/>
      <c r="K785" s="47"/>
      <c r="L785" s="47"/>
      <c r="M785" s="47"/>
      <c r="N785" s="111"/>
      <c r="O785" s="86"/>
      <c r="P785" s="111"/>
      <c r="R785" s="47"/>
      <c r="S785" s="47"/>
      <c r="T785" s="47"/>
    </row>
    <row r="786">
      <c r="D786" s="85"/>
      <c r="E786" s="85"/>
      <c r="F786" s="85"/>
      <c r="I786" s="111"/>
      <c r="J786" s="47"/>
      <c r="K786" s="47"/>
      <c r="L786" s="47"/>
      <c r="M786" s="47"/>
      <c r="N786" s="111"/>
      <c r="O786" s="86"/>
      <c r="P786" s="111"/>
      <c r="R786" s="47"/>
      <c r="S786" s="47"/>
      <c r="T786" s="47"/>
    </row>
    <row r="787">
      <c r="D787" s="85"/>
      <c r="E787" s="85"/>
      <c r="F787" s="85"/>
      <c r="I787" s="111"/>
      <c r="J787" s="47"/>
      <c r="K787" s="47"/>
      <c r="L787" s="47"/>
      <c r="M787" s="47"/>
      <c r="N787" s="111"/>
      <c r="O787" s="86"/>
      <c r="P787" s="111"/>
      <c r="R787" s="47"/>
      <c r="S787" s="47"/>
      <c r="T787" s="47"/>
    </row>
    <row r="788">
      <c r="D788" s="85"/>
      <c r="E788" s="85"/>
      <c r="F788" s="85"/>
      <c r="I788" s="111"/>
      <c r="J788" s="47"/>
      <c r="K788" s="47"/>
      <c r="L788" s="47"/>
      <c r="M788" s="47"/>
      <c r="N788" s="111"/>
      <c r="O788" s="86"/>
      <c r="P788" s="111"/>
      <c r="R788" s="47"/>
      <c r="S788" s="47"/>
      <c r="T788" s="47"/>
    </row>
    <row r="789">
      <c r="D789" s="85"/>
      <c r="E789" s="85"/>
      <c r="F789" s="85"/>
      <c r="I789" s="111"/>
      <c r="J789" s="47"/>
      <c r="K789" s="47"/>
      <c r="L789" s="47"/>
      <c r="M789" s="47"/>
      <c r="N789" s="111"/>
      <c r="O789" s="86"/>
      <c r="P789" s="111"/>
      <c r="R789" s="47"/>
      <c r="S789" s="47"/>
      <c r="T789" s="47"/>
    </row>
    <row r="790">
      <c r="D790" s="85"/>
      <c r="E790" s="85"/>
      <c r="F790" s="85"/>
      <c r="I790" s="111"/>
      <c r="J790" s="47"/>
      <c r="K790" s="47"/>
      <c r="L790" s="47"/>
      <c r="M790" s="47"/>
      <c r="N790" s="111"/>
      <c r="O790" s="86"/>
      <c r="P790" s="111"/>
      <c r="R790" s="47"/>
      <c r="S790" s="47"/>
      <c r="T790" s="47"/>
    </row>
    <row r="791">
      <c r="D791" s="85"/>
      <c r="E791" s="85"/>
      <c r="F791" s="85"/>
      <c r="I791" s="111"/>
      <c r="J791" s="47"/>
      <c r="K791" s="47"/>
      <c r="L791" s="47"/>
      <c r="M791" s="47"/>
      <c r="N791" s="111"/>
      <c r="O791" s="86"/>
      <c r="P791" s="111"/>
      <c r="R791" s="47"/>
      <c r="S791" s="47"/>
      <c r="T791" s="47"/>
    </row>
    <row r="792">
      <c r="D792" s="85"/>
      <c r="E792" s="85"/>
      <c r="F792" s="85"/>
      <c r="I792" s="111"/>
      <c r="J792" s="47"/>
      <c r="K792" s="47"/>
      <c r="L792" s="47"/>
      <c r="M792" s="47"/>
      <c r="N792" s="111"/>
      <c r="O792" s="86"/>
      <c r="P792" s="111"/>
      <c r="R792" s="47"/>
      <c r="S792" s="47"/>
      <c r="T792" s="47"/>
    </row>
    <row r="793">
      <c r="D793" s="85"/>
      <c r="E793" s="85"/>
      <c r="F793" s="85"/>
      <c r="I793" s="111"/>
      <c r="J793" s="47"/>
      <c r="K793" s="47"/>
      <c r="L793" s="47"/>
      <c r="M793" s="47"/>
      <c r="N793" s="111"/>
      <c r="O793" s="86"/>
      <c r="P793" s="111"/>
      <c r="R793" s="47"/>
      <c r="S793" s="47"/>
      <c r="T793" s="47"/>
    </row>
    <row r="794">
      <c r="D794" s="85"/>
      <c r="E794" s="85"/>
      <c r="F794" s="85"/>
      <c r="I794" s="111"/>
      <c r="J794" s="47"/>
      <c r="K794" s="47"/>
      <c r="L794" s="47"/>
      <c r="M794" s="47"/>
      <c r="N794" s="111"/>
      <c r="O794" s="86"/>
      <c r="P794" s="111"/>
      <c r="R794" s="47"/>
      <c r="S794" s="47"/>
      <c r="T794" s="47"/>
    </row>
    <row r="795">
      <c r="D795" s="85"/>
      <c r="E795" s="85"/>
      <c r="F795" s="85"/>
      <c r="I795" s="111"/>
      <c r="J795" s="47"/>
      <c r="K795" s="47"/>
      <c r="L795" s="47"/>
      <c r="M795" s="47"/>
      <c r="N795" s="111"/>
      <c r="O795" s="86"/>
      <c r="P795" s="111"/>
      <c r="R795" s="47"/>
      <c r="S795" s="47"/>
      <c r="T795" s="47"/>
    </row>
    <row r="796">
      <c r="D796" s="85"/>
      <c r="E796" s="85"/>
      <c r="F796" s="85"/>
      <c r="I796" s="111"/>
      <c r="J796" s="47"/>
      <c r="K796" s="47"/>
      <c r="L796" s="47"/>
      <c r="M796" s="47"/>
      <c r="N796" s="111"/>
      <c r="O796" s="86"/>
      <c r="P796" s="111"/>
      <c r="R796" s="47"/>
      <c r="S796" s="47"/>
      <c r="T796" s="47"/>
    </row>
    <row r="797">
      <c r="D797" s="85"/>
      <c r="E797" s="85"/>
      <c r="F797" s="85"/>
      <c r="I797" s="111"/>
      <c r="J797" s="47"/>
      <c r="K797" s="47"/>
      <c r="L797" s="47"/>
      <c r="M797" s="47"/>
      <c r="N797" s="111"/>
      <c r="O797" s="86"/>
      <c r="P797" s="111"/>
      <c r="R797" s="47"/>
      <c r="S797" s="47"/>
      <c r="T797" s="47"/>
    </row>
    <row r="798">
      <c r="D798" s="85"/>
      <c r="E798" s="85"/>
      <c r="F798" s="85"/>
      <c r="I798" s="111"/>
      <c r="J798" s="47"/>
      <c r="K798" s="47"/>
      <c r="L798" s="47"/>
      <c r="M798" s="47"/>
      <c r="N798" s="111"/>
      <c r="O798" s="86"/>
      <c r="P798" s="111"/>
      <c r="R798" s="47"/>
      <c r="S798" s="47"/>
      <c r="T798" s="47"/>
    </row>
    <row r="799">
      <c r="D799" s="85"/>
      <c r="E799" s="85"/>
      <c r="F799" s="85"/>
      <c r="I799" s="111"/>
      <c r="J799" s="47"/>
      <c r="K799" s="47"/>
      <c r="L799" s="47"/>
      <c r="M799" s="47"/>
      <c r="N799" s="111"/>
      <c r="O799" s="86"/>
      <c r="P799" s="111"/>
      <c r="R799" s="47"/>
      <c r="S799" s="47"/>
      <c r="T799" s="47"/>
    </row>
    <row r="800">
      <c r="D800" s="85"/>
      <c r="E800" s="85"/>
      <c r="F800" s="85"/>
      <c r="I800" s="111"/>
      <c r="J800" s="47"/>
      <c r="K800" s="47"/>
      <c r="L800" s="47"/>
      <c r="M800" s="47"/>
      <c r="N800" s="111"/>
      <c r="O800" s="86"/>
      <c r="P800" s="111"/>
      <c r="R800" s="47"/>
      <c r="S800" s="47"/>
      <c r="T800" s="47"/>
    </row>
    <row r="801">
      <c r="D801" s="85"/>
      <c r="E801" s="85"/>
      <c r="F801" s="85"/>
      <c r="I801" s="111"/>
      <c r="J801" s="47"/>
      <c r="K801" s="47"/>
      <c r="L801" s="47"/>
      <c r="M801" s="47"/>
      <c r="N801" s="111"/>
      <c r="O801" s="86"/>
      <c r="P801" s="111"/>
      <c r="R801" s="47"/>
      <c r="S801" s="47"/>
      <c r="T801" s="47"/>
    </row>
    <row r="802">
      <c r="D802" s="85"/>
      <c r="E802" s="85"/>
      <c r="F802" s="85"/>
      <c r="I802" s="111"/>
      <c r="J802" s="47"/>
      <c r="K802" s="47"/>
      <c r="L802" s="47"/>
      <c r="M802" s="47"/>
      <c r="N802" s="111"/>
      <c r="O802" s="86"/>
      <c r="P802" s="111"/>
      <c r="R802" s="47"/>
      <c r="S802" s="47"/>
      <c r="T802" s="47"/>
    </row>
    <row r="803">
      <c r="D803" s="85"/>
      <c r="E803" s="85"/>
      <c r="F803" s="85"/>
      <c r="I803" s="111"/>
      <c r="J803" s="47"/>
      <c r="K803" s="47"/>
      <c r="L803" s="47"/>
      <c r="M803" s="47"/>
      <c r="N803" s="111"/>
      <c r="O803" s="86"/>
      <c r="P803" s="111"/>
      <c r="R803" s="47"/>
      <c r="S803" s="47"/>
      <c r="T803" s="47"/>
    </row>
    <row r="804">
      <c r="D804" s="85"/>
      <c r="E804" s="85"/>
      <c r="F804" s="85"/>
      <c r="I804" s="111"/>
      <c r="J804" s="47"/>
      <c r="K804" s="47"/>
      <c r="L804" s="47"/>
      <c r="M804" s="47"/>
      <c r="N804" s="111"/>
      <c r="O804" s="86"/>
      <c r="P804" s="111"/>
      <c r="R804" s="47"/>
      <c r="S804" s="47"/>
      <c r="T804" s="47"/>
    </row>
    <row r="805">
      <c r="D805" s="85"/>
      <c r="E805" s="85"/>
      <c r="F805" s="85"/>
      <c r="I805" s="111"/>
      <c r="J805" s="47"/>
      <c r="K805" s="47"/>
      <c r="L805" s="47"/>
      <c r="M805" s="47"/>
      <c r="N805" s="111"/>
      <c r="O805" s="86"/>
      <c r="P805" s="111"/>
      <c r="R805" s="47"/>
      <c r="S805" s="47"/>
      <c r="T805" s="47"/>
    </row>
    <row r="806">
      <c r="D806" s="85"/>
      <c r="E806" s="85"/>
      <c r="F806" s="85"/>
      <c r="I806" s="111"/>
      <c r="J806" s="47"/>
      <c r="K806" s="47"/>
      <c r="L806" s="47"/>
      <c r="M806" s="47"/>
      <c r="N806" s="111"/>
      <c r="O806" s="86"/>
      <c r="P806" s="111"/>
      <c r="R806" s="47"/>
      <c r="S806" s="47"/>
      <c r="T806" s="47"/>
    </row>
    <row r="807">
      <c r="D807" s="85"/>
      <c r="E807" s="85"/>
      <c r="F807" s="85"/>
      <c r="I807" s="111"/>
      <c r="J807" s="47"/>
      <c r="K807" s="47"/>
      <c r="L807" s="47"/>
      <c r="M807" s="47"/>
      <c r="N807" s="111"/>
      <c r="O807" s="86"/>
      <c r="P807" s="111"/>
      <c r="R807" s="47"/>
      <c r="S807" s="47"/>
      <c r="T807" s="47"/>
    </row>
    <row r="808">
      <c r="D808" s="85"/>
      <c r="E808" s="85"/>
      <c r="F808" s="85"/>
      <c r="I808" s="111"/>
      <c r="J808" s="47"/>
      <c r="K808" s="47"/>
      <c r="L808" s="47"/>
      <c r="M808" s="47"/>
      <c r="N808" s="111"/>
      <c r="O808" s="86"/>
      <c r="P808" s="111"/>
      <c r="R808" s="47"/>
      <c r="S808" s="47"/>
      <c r="T808" s="47"/>
    </row>
    <row r="809">
      <c r="D809" s="85"/>
      <c r="E809" s="85"/>
      <c r="F809" s="85"/>
      <c r="I809" s="111"/>
      <c r="J809" s="47"/>
      <c r="K809" s="47"/>
      <c r="L809" s="47"/>
      <c r="M809" s="47"/>
      <c r="N809" s="111"/>
      <c r="O809" s="86"/>
      <c r="P809" s="111"/>
      <c r="R809" s="47"/>
      <c r="S809" s="47"/>
      <c r="T809" s="47"/>
    </row>
    <row r="810">
      <c r="D810" s="85"/>
      <c r="E810" s="85"/>
      <c r="F810" s="85"/>
      <c r="I810" s="111"/>
      <c r="J810" s="47"/>
      <c r="K810" s="47"/>
      <c r="L810" s="47"/>
      <c r="M810" s="47"/>
      <c r="N810" s="111"/>
      <c r="O810" s="86"/>
      <c r="P810" s="111"/>
      <c r="R810" s="47"/>
      <c r="S810" s="47"/>
      <c r="T810" s="47"/>
    </row>
    <row r="811">
      <c r="D811" s="85"/>
      <c r="E811" s="85"/>
      <c r="F811" s="85"/>
      <c r="I811" s="111"/>
      <c r="J811" s="47"/>
      <c r="K811" s="47"/>
      <c r="L811" s="47"/>
      <c r="M811" s="47"/>
      <c r="N811" s="111"/>
      <c r="O811" s="86"/>
      <c r="P811" s="111"/>
      <c r="R811" s="47"/>
      <c r="S811" s="47"/>
      <c r="T811" s="47"/>
    </row>
    <row r="812">
      <c r="D812" s="85"/>
      <c r="E812" s="85"/>
      <c r="F812" s="85"/>
      <c r="I812" s="111"/>
      <c r="J812" s="47"/>
      <c r="K812" s="47"/>
      <c r="L812" s="47"/>
      <c r="M812" s="47"/>
      <c r="N812" s="111"/>
      <c r="O812" s="86"/>
      <c r="P812" s="111"/>
      <c r="R812" s="47"/>
      <c r="S812" s="47"/>
      <c r="T812" s="47"/>
    </row>
    <row r="813">
      <c r="D813" s="85"/>
      <c r="E813" s="85"/>
      <c r="F813" s="85"/>
      <c r="I813" s="111"/>
      <c r="J813" s="47"/>
      <c r="K813" s="47"/>
      <c r="L813" s="47"/>
      <c r="M813" s="47"/>
      <c r="N813" s="111"/>
      <c r="O813" s="86"/>
      <c r="P813" s="111"/>
      <c r="R813" s="47"/>
      <c r="S813" s="47"/>
      <c r="T813" s="47"/>
    </row>
    <row r="814">
      <c r="D814" s="85"/>
      <c r="E814" s="85"/>
      <c r="F814" s="85"/>
      <c r="I814" s="111"/>
      <c r="J814" s="47"/>
      <c r="K814" s="47"/>
      <c r="L814" s="47"/>
      <c r="M814" s="47"/>
      <c r="N814" s="111"/>
      <c r="O814" s="86"/>
      <c r="P814" s="111"/>
      <c r="R814" s="47"/>
      <c r="S814" s="47"/>
      <c r="T814" s="47"/>
    </row>
    <row r="815">
      <c r="D815" s="85"/>
      <c r="E815" s="85"/>
      <c r="F815" s="85"/>
      <c r="I815" s="111"/>
      <c r="J815" s="47"/>
      <c r="K815" s="47"/>
      <c r="L815" s="47"/>
      <c r="M815" s="47"/>
      <c r="N815" s="111"/>
      <c r="O815" s="86"/>
      <c r="P815" s="111"/>
      <c r="R815" s="47"/>
      <c r="S815" s="47"/>
      <c r="T815" s="47"/>
    </row>
    <row r="816">
      <c r="D816" s="85"/>
      <c r="E816" s="85"/>
      <c r="F816" s="85"/>
      <c r="I816" s="111"/>
      <c r="J816" s="47"/>
      <c r="K816" s="47"/>
      <c r="L816" s="47"/>
      <c r="M816" s="47"/>
      <c r="N816" s="111"/>
      <c r="O816" s="86"/>
      <c r="P816" s="111"/>
      <c r="R816" s="47"/>
      <c r="S816" s="47"/>
      <c r="T816" s="47"/>
    </row>
    <row r="817">
      <c r="D817" s="85"/>
      <c r="E817" s="85"/>
      <c r="F817" s="85"/>
      <c r="I817" s="111"/>
      <c r="J817" s="47"/>
      <c r="K817" s="47"/>
      <c r="L817" s="47"/>
      <c r="M817" s="47"/>
      <c r="N817" s="111"/>
      <c r="O817" s="86"/>
      <c r="P817" s="111"/>
      <c r="R817" s="47"/>
      <c r="S817" s="47"/>
      <c r="T817" s="47"/>
    </row>
    <row r="818">
      <c r="D818" s="85"/>
      <c r="E818" s="85"/>
      <c r="F818" s="85"/>
      <c r="I818" s="111"/>
      <c r="J818" s="47"/>
      <c r="K818" s="47"/>
      <c r="L818" s="47"/>
      <c r="M818" s="47"/>
      <c r="N818" s="111"/>
      <c r="O818" s="86"/>
      <c r="P818" s="111"/>
      <c r="R818" s="47"/>
      <c r="S818" s="47"/>
      <c r="T818" s="47"/>
    </row>
    <row r="819">
      <c r="D819" s="85"/>
      <c r="E819" s="85"/>
      <c r="F819" s="85"/>
      <c r="I819" s="111"/>
      <c r="J819" s="47"/>
      <c r="K819" s="47"/>
      <c r="L819" s="47"/>
      <c r="M819" s="47"/>
      <c r="N819" s="111"/>
      <c r="O819" s="86"/>
      <c r="P819" s="111"/>
      <c r="R819" s="47"/>
      <c r="S819" s="47"/>
      <c r="T819" s="47"/>
    </row>
    <row r="820">
      <c r="D820" s="85"/>
      <c r="E820" s="85"/>
      <c r="F820" s="85"/>
      <c r="I820" s="111"/>
      <c r="J820" s="47"/>
      <c r="K820" s="47"/>
      <c r="L820" s="47"/>
      <c r="M820" s="47"/>
      <c r="N820" s="111"/>
      <c r="O820" s="86"/>
      <c r="P820" s="111"/>
      <c r="R820" s="47"/>
      <c r="S820" s="47"/>
      <c r="T820" s="47"/>
    </row>
    <row r="821">
      <c r="D821" s="85"/>
      <c r="E821" s="85"/>
      <c r="F821" s="85"/>
      <c r="I821" s="111"/>
      <c r="J821" s="47"/>
      <c r="K821" s="47"/>
      <c r="L821" s="47"/>
      <c r="M821" s="47"/>
      <c r="N821" s="111"/>
      <c r="O821" s="86"/>
      <c r="P821" s="111"/>
      <c r="R821" s="47"/>
      <c r="S821" s="47"/>
      <c r="T821" s="47"/>
    </row>
    <row r="822">
      <c r="D822" s="85"/>
      <c r="E822" s="85"/>
      <c r="F822" s="85"/>
      <c r="I822" s="111"/>
      <c r="J822" s="47"/>
      <c r="K822" s="47"/>
      <c r="L822" s="47"/>
      <c r="M822" s="47"/>
      <c r="N822" s="111"/>
      <c r="O822" s="86"/>
      <c r="P822" s="111"/>
      <c r="R822" s="47"/>
      <c r="S822" s="47"/>
      <c r="T822" s="47"/>
    </row>
    <row r="823">
      <c r="D823" s="85"/>
      <c r="E823" s="85"/>
      <c r="F823" s="85"/>
      <c r="I823" s="111"/>
      <c r="J823" s="47"/>
      <c r="K823" s="47"/>
      <c r="L823" s="47"/>
      <c r="M823" s="47"/>
      <c r="N823" s="111"/>
      <c r="O823" s="86"/>
      <c r="P823" s="111"/>
      <c r="R823" s="47"/>
      <c r="S823" s="47"/>
      <c r="T823" s="47"/>
    </row>
    <row r="824">
      <c r="D824" s="85"/>
      <c r="E824" s="85"/>
      <c r="F824" s="85"/>
      <c r="I824" s="111"/>
      <c r="J824" s="47"/>
      <c r="K824" s="47"/>
      <c r="L824" s="47"/>
      <c r="M824" s="47"/>
      <c r="N824" s="111"/>
      <c r="O824" s="86"/>
      <c r="P824" s="111"/>
      <c r="R824" s="47"/>
      <c r="S824" s="47"/>
      <c r="T824" s="47"/>
    </row>
    <row r="825">
      <c r="D825" s="85"/>
      <c r="E825" s="85"/>
      <c r="F825" s="85"/>
      <c r="I825" s="111"/>
      <c r="J825" s="47"/>
      <c r="K825" s="47"/>
      <c r="L825" s="47"/>
      <c r="M825" s="47"/>
      <c r="N825" s="111"/>
      <c r="O825" s="86"/>
      <c r="P825" s="111"/>
      <c r="R825" s="47"/>
      <c r="S825" s="47"/>
      <c r="T825" s="47"/>
    </row>
    <row r="826">
      <c r="D826" s="85"/>
      <c r="E826" s="85"/>
      <c r="F826" s="85"/>
      <c r="I826" s="111"/>
      <c r="J826" s="47"/>
      <c r="K826" s="47"/>
      <c r="L826" s="47"/>
      <c r="M826" s="47"/>
      <c r="N826" s="111"/>
      <c r="O826" s="86"/>
      <c r="P826" s="111"/>
      <c r="R826" s="47"/>
      <c r="S826" s="47"/>
      <c r="T826" s="47"/>
    </row>
    <row r="827">
      <c r="D827" s="85"/>
      <c r="E827" s="85"/>
      <c r="F827" s="85"/>
      <c r="I827" s="111"/>
      <c r="J827" s="47"/>
      <c r="K827" s="47"/>
      <c r="L827" s="47"/>
      <c r="M827" s="47"/>
      <c r="N827" s="111"/>
      <c r="O827" s="86"/>
      <c r="P827" s="111"/>
      <c r="R827" s="47"/>
      <c r="S827" s="47"/>
      <c r="T827" s="47"/>
    </row>
    <row r="828">
      <c r="D828" s="85"/>
      <c r="E828" s="85"/>
      <c r="F828" s="85"/>
      <c r="I828" s="111"/>
      <c r="J828" s="47"/>
      <c r="K828" s="47"/>
      <c r="L828" s="47"/>
      <c r="M828" s="47"/>
      <c r="N828" s="111"/>
      <c r="O828" s="86"/>
      <c r="P828" s="111"/>
      <c r="R828" s="47"/>
      <c r="S828" s="47"/>
      <c r="T828" s="47"/>
    </row>
    <row r="829">
      <c r="D829" s="85"/>
      <c r="E829" s="85"/>
      <c r="F829" s="85"/>
      <c r="I829" s="111"/>
      <c r="J829" s="47"/>
      <c r="K829" s="47"/>
      <c r="L829" s="47"/>
      <c r="M829" s="47"/>
      <c r="N829" s="111"/>
      <c r="O829" s="86"/>
      <c r="P829" s="111"/>
      <c r="R829" s="47"/>
      <c r="S829" s="47"/>
      <c r="T829" s="47"/>
    </row>
    <row r="830">
      <c r="D830" s="85"/>
      <c r="E830" s="85"/>
      <c r="F830" s="85"/>
      <c r="I830" s="111"/>
      <c r="J830" s="47"/>
      <c r="K830" s="47"/>
      <c r="L830" s="47"/>
      <c r="M830" s="47"/>
      <c r="N830" s="111"/>
      <c r="O830" s="86"/>
      <c r="P830" s="111"/>
      <c r="R830" s="47"/>
      <c r="S830" s="47"/>
      <c r="T830" s="47"/>
    </row>
    <row r="831">
      <c r="D831" s="85"/>
      <c r="E831" s="85"/>
      <c r="F831" s="85"/>
      <c r="I831" s="111"/>
      <c r="J831" s="47"/>
      <c r="K831" s="47"/>
      <c r="L831" s="47"/>
      <c r="M831" s="47"/>
      <c r="N831" s="111"/>
      <c r="O831" s="86"/>
      <c r="P831" s="111"/>
      <c r="R831" s="47"/>
      <c r="S831" s="47"/>
      <c r="T831" s="47"/>
    </row>
    <row r="832">
      <c r="D832" s="85"/>
      <c r="E832" s="85"/>
      <c r="F832" s="85"/>
      <c r="I832" s="111"/>
      <c r="J832" s="47"/>
      <c r="K832" s="47"/>
      <c r="L832" s="47"/>
      <c r="M832" s="47"/>
      <c r="N832" s="111"/>
      <c r="O832" s="86"/>
      <c r="P832" s="111"/>
      <c r="R832" s="47"/>
      <c r="S832" s="47"/>
      <c r="T832" s="47"/>
    </row>
    <row r="833">
      <c r="D833" s="85"/>
      <c r="E833" s="85"/>
      <c r="F833" s="85"/>
      <c r="I833" s="111"/>
      <c r="J833" s="47"/>
      <c r="K833" s="47"/>
      <c r="L833" s="47"/>
      <c r="M833" s="47"/>
      <c r="N833" s="111"/>
      <c r="O833" s="86"/>
      <c r="P833" s="111"/>
      <c r="R833" s="47"/>
      <c r="S833" s="47"/>
      <c r="T833" s="47"/>
    </row>
    <row r="834">
      <c r="D834" s="85"/>
      <c r="E834" s="85"/>
      <c r="F834" s="85"/>
      <c r="I834" s="111"/>
      <c r="J834" s="47"/>
      <c r="K834" s="47"/>
      <c r="L834" s="47"/>
      <c r="M834" s="47"/>
      <c r="N834" s="111"/>
      <c r="O834" s="86"/>
      <c r="P834" s="111"/>
      <c r="R834" s="47"/>
      <c r="S834" s="47"/>
      <c r="T834" s="47"/>
    </row>
    <row r="835">
      <c r="D835" s="85"/>
      <c r="E835" s="85"/>
      <c r="F835" s="85"/>
      <c r="I835" s="111"/>
      <c r="J835" s="47"/>
      <c r="K835" s="47"/>
      <c r="L835" s="47"/>
      <c r="M835" s="47"/>
      <c r="N835" s="111"/>
      <c r="O835" s="86"/>
      <c r="P835" s="111"/>
      <c r="R835" s="47"/>
      <c r="S835" s="47"/>
      <c r="T835" s="47"/>
    </row>
    <row r="836">
      <c r="D836" s="85"/>
      <c r="E836" s="85"/>
      <c r="F836" s="85"/>
      <c r="I836" s="111"/>
      <c r="J836" s="47"/>
      <c r="K836" s="47"/>
      <c r="L836" s="47"/>
      <c r="M836" s="47"/>
      <c r="N836" s="111"/>
      <c r="O836" s="86"/>
      <c r="P836" s="111"/>
      <c r="R836" s="47"/>
      <c r="S836" s="47"/>
      <c r="T836" s="47"/>
    </row>
    <row r="837">
      <c r="D837" s="85"/>
      <c r="E837" s="85"/>
      <c r="F837" s="85"/>
      <c r="I837" s="111"/>
      <c r="J837" s="47"/>
      <c r="K837" s="47"/>
      <c r="L837" s="47"/>
      <c r="M837" s="47"/>
      <c r="N837" s="111"/>
      <c r="O837" s="86"/>
      <c r="P837" s="111"/>
      <c r="R837" s="47"/>
      <c r="S837" s="47"/>
      <c r="T837" s="47"/>
    </row>
    <row r="838">
      <c r="D838" s="85"/>
      <c r="E838" s="85"/>
      <c r="F838" s="85"/>
      <c r="I838" s="111"/>
      <c r="J838" s="47"/>
      <c r="K838" s="47"/>
      <c r="L838" s="47"/>
      <c r="M838" s="47"/>
      <c r="N838" s="111"/>
      <c r="O838" s="86"/>
      <c r="P838" s="111"/>
      <c r="R838" s="47"/>
      <c r="S838" s="47"/>
      <c r="T838" s="47"/>
    </row>
    <row r="839">
      <c r="D839" s="85"/>
      <c r="E839" s="85"/>
      <c r="F839" s="85"/>
      <c r="I839" s="111"/>
      <c r="J839" s="47"/>
      <c r="K839" s="47"/>
      <c r="L839" s="47"/>
      <c r="M839" s="47"/>
      <c r="N839" s="111"/>
      <c r="O839" s="86"/>
      <c r="P839" s="111"/>
      <c r="R839" s="47"/>
      <c r="S839" s="47"/>
      <c r="T839" s="47"/>
    </row>
    <row r="840">
      <c r="D840" s="85"/>
      <c r="E840" s="85"/>
      <c r="F840" s="85"/>
      <c r="I840" s="111"/>
      <c r="J840" s="47"/>
      <c r="K840" s="47"/>
      <c r="L840" s="47"/>
      <c r="M840" s="47"/>
      <c r="N840" s="111"/>
      <c r="O840" s="86"/>
      <c r="P840" s="111"/>
      <c r="R840" s="47"/>
      <c r="S840" s="47"/>
      <c r="T840" s="47"/>
    </row>
    <row r="841">
      <c r="D841" s="85"/>
      <c r="E841" s="85"/>
      <c r="F841" s="85"/>
      <c r="I841" s="111"/>
      <c r="J841" s="47"/>
      <c r="K841" s="47"/>
      <c r="L841" s="47"/>
      <c r="M841" s="47"/>
      <c r="N841" s="111"/>
      <c r="O841" s="86"/>
      <c r="P841" s="111"/>
      <c r="R841" s="47"/>
      <c r="S841" s="47"/>
      <c r="T841" s="47"/>
    </row>
    <row r="842">
      <c r="D842" s="85"/>
      <c r="E842" s="85"/>
      <c r="F842" s="85"/>
      <c r="I842" s="111"/>
      <c r="J842" s="47"/>
      <c r="K842" s="47"/>
      <c r="L842" s="47"/>
      <c r="M842" s="47"/>
      <c r="N842" s="111"/>
      <c r="O842" s="86"/>
      <c r="P842" s="111"/>
      <c r="R842" s="47"/>
      <c r="S842" s="47"/>
      <c r="T842" s="47"/>
    </row>
    <row r="843">
      <c r="D843" s="85"/>
      <c r="E843" s="85"/>
      <c r="F843" s="85"/>
      <c r="I843" s="111"/>
      <c r="J843" s="47"/>
      <c r="K843" s="47"/>
      <c r="L843" s="47"/>
      <c r="M843" s="47"/>
      <c r="N843" s="111"/>
      <c r="O843" s="86"/>
      <c r="P843" s="111"/>
      <c r="R843" s="47"/>
      <c r="S843" s="47"/>
      <c r="T843" s="47"/>
    </row>
    <row r="844">
      <c r="D844" s="85"/>
      <c r="E844" s="85"/>
      <c r="F844" s="85"/>
      <c r="I844" s="111"/>
      <c r="J844" s="47"/>
      <c r="K844" s="47"/>
      <c r="L844" s="47"/>
      <c r="M844" s="47"/>
      <c r="N844" s="111"/>
      <c r="O844" s="86"/>
      <c r="P844" s="111"/>
      <c r="R844" s="47"/>
      <c r="S844" s="47"/>
      <c r="T844" s="47"/>
    </row>
    <row r="845">
      <c r="D845" s="85"/>
      <c r="E845" s="85"/>
      <c r="F845" s="85"/>
      <c r="I845" s="111"/>
      <c r="J845" s="47"/>
      <c r="K845" s="47"/>
      <c r="L845" s="47"/>
      <c r="M845" s="47"/>
      <c r="N845" s="111"/>
      <c r="O845" s="86"/>
      <c r="P845" s="111"/>
      <c r="R845" s="47"/>
      <c r="S845" s="47"/>
      <c r="T845" s="47"/>
    </row>
    <row r="846">
      <c r="D846" s="85"/>
      <c r="E846" s="85"/>
      <c r="F846" s="85"/>
      <c r="I846" s="111"/>
      <c r="J846" s="47"/>
      <c r="K846" s="47"/>
      <c r="L846" s="47"/>
      <c r="M846" s="47"/>
      <c r="N846" s="111"/>
      <c r="O846" s="86"/>
      <c r="P846" s="111"/>
      <c r="R846" s="47"/>
      <c r="S846" s="47"/>
      <c r="T846" s="47"/>
    </row>
    <row r="847">
      <c r="D847" s="85"/>
      <c r="E847" s="85"/>
      <c r="F847" s="85"/>
      <c r="I847" s="111"/>
      <c r="J847" s="47"/>
      <c r="K847" s="47"/>
      <c r="L847" s="47"/>
      <c r="M847" s="47"/>
      <c r="N847" s="111"/>
      <c r="O847" s="86"/>
      <c r="P847" s="111"/>
      <c r="R847" s="47"/>
      <c r="S847" s="47"/>
      <c r="T847" s="47"/>
    </row>
    <row r="848">
      <c r="D848" s="85"/>
      <c r="E848" s="85"/>
      <c r="F848" s="85"/>
      <c r="I848" s="111"/>
      <c r="J848" s="47"/>
      <c r="K848" s="47"/>
      <c r="L848" s="47"/>
      <c r="M848" s="47"/>
      <c r="N848" s="111"/>
      <c r="O848" s="86"/>
      <c r="P848" s="111"/>
      <c r="R848" s="47"/>
      <c r="S848" s="47"/>
      <c r="T848" s="47"/>
    </row>
    <row r="849">
      <c r="D849" s="85"/>
      <c r="E849" s="85"/>
      <c r="F849" s="85"/>
      <c r="I849" s="111"/>
      <c r="J849" s="47"/>
      <c r="K849" s="47"/>
      <c r="L849" s="47"/>
      <c r="M849" s="47"/>
      <c r="N849" s="111"/>
      <c r="O849" s="86"/>
      <c r="P849" s="111"/>
      <c r="R849" s="47"/>
      <c r="S849" s="47"/>
      <c r="T849" s="47"/>
    </row>
    <row r="850">
      <c r="D850" s="85"/>
      <c r="E850" s="85"/>
      <c r="F850" s="85"/>
      <c r="I850" s="111"/>
      <c r="J850" s="47"/>
      <c r="K850" s="47"/>
      <c r="L850" s="47"/>
      <c r="M850" s="47"/>
      <c r="N850" s="111"/>
      <c r="O850" s="86"/>
      <c r="P850" s="111"/>
      <c r="R850" s="47"/>
      <c r="S850" s="47"/>
      <c r="T850" s="47"/>
    </row>
    <row r="851">
      <c r="D851" s="85"/>
      <c r="E851" s="85"/>
      <c r="F851" s="85"/>
      <c r="I851" s="111"/>
      <c r="J851" s="47"/>
      <c r="K851" s="47"/>
      <c r="L851" s="47"/>
      <c r="M851" s="47"/>
      <c r="N851" s="111"/>
      <c r="O851" s="86"/>
      <c r="P851" s="111"/>
      <c r="R851" s="47"/>
      <c r="S851" s="47"/>
      <c r="T851" s="47"/>
    </row>
    <row r="852">
      <c r="D852" s="85"/>
      <c r="E852" s="85"/>
      <c r="F852" s="85"/>
      <c r="I852" s="111"/>
      <c r="J852" s="47"/>
      <c r="K852" s="47"/>
      <c r="L852" s="47"/>
      <c r="M852" s="47"/>
      <c r="N852" s="111"/>
      <c r="O852" s="86"/>
      <c r="P852" s="111"/>
      <c r="R852" s="47"/>
      <c r="S852" s="47"/>
      <c r="T852" s="47"/>
    </row>
    <row r="853">
      <c r="D853" s="85"/>
      <c r="E853" s="85"/>
      <c r="F853" s="85"/>
      <c r="I853" s="111"/>
      <c r="J853" s="47"/>
      <c r="K853" s="47"/>
      <c r="L853" s="47"/>
      <c r="M853" s="47"/>
      <c r="N853" s="111"/>
      <c r="O853" s="86"/>
      <c r="P853" s="111"/>
      <c r="R853" s="47"/>
      <c r="S853" s="47"/>
      <c r="T853" s="47"/>
    </row>
    <row r="854">
      <c r="D854" s="85"/>
      <c r="E854" s="85"/>
      <c r="F854" s="85"/>
      <c r="I854" s="111"/>
      <c r="J854" s="47"/>
      <c r="K854" s="47"/>
      <c r="L854" s="47"/>
      <c r="M854" s="47"/>
      <c r="N854" s="111"/>
      <c r="O854" s="86"/>
      <c r="P854" s="111"/>
      <c r="R854" s="47"/>
      <c r="S854" s="47"/>
      <c r="T854" s="47"/>
    </row>
    <row r="855">
      <c r="D855" s="85"/>
      <c r="E855" s="85"/>
      <c r="F855" s="85"/>
      <c r="I855" s="111"/>
      <c r="J855" s="47"/>
      <c r="K855" s="47"/>
      <c r="L855" s="47"/>
      <c r="M855" s="47"/>
      <c r="N855" s="111"/>
      <c r="O855" s="86"/>
      <c r="P855" s="111"/>
      <c r="R855" s="47"/>
      <c r="S855" s="47"/>
      <c r="T855" s="47"/>
    </row>
    <row r="856">
      <c r="D856" s="85"/>
      <c r="E856" s="85"/>
      <c r="F856" s="85"/>
      <c r="I856" s="111"/>
      <c r="J856" s="47"/>
      <c r="K856" s="47"/>
      <c r="L856" s="47"/>
      <c r="M856" s="47"/>
      <c r="N856" s="111"/>
      <c r="O856" s="86"/>
      <c r="P856" s="111"/>
      <c r="R856" s="47"/>
      <c r="S856" s="47"/>
      <c r="T856" s="47"/>
    </row>
    <row r="857">
      <c r="D857" s="85"/>
      <c r="E857" s="85"/>
      <c r="F857" s="85"/>
      <c r="I857" s="111"/>
      <c r="J857" s="47"/>
      <c r="K857" s="47"/>
      <c r="L857" s="47"/>
      <c r="M857" s="47"/>
      <c r="N857" s="111"/>
      <c r="O857" s="86"/>
      <c r="P857" s="111"/>
      <c r="R857" s="47"/>
      <c r="S857" s="47"/>
      <c r="T857" s="47"/>
    </row>
    <row r="858">
      <c r="D858" s="85"/>
      <c r="E858" s="85"/>
      <c r="F858" s="85"/>
      <c r="I858" s="111"/>
      <c r="J858" s="47"/>
      <c r="K858" s="47"/>
      <c r="L858" s="47"/>
      <c r="M858" s="47"/>
      <c r="N858" s="111"/>
      <c r="O858" s="86"/>
      <c r="P858" s="111"/>
      <c r="R858" s="47"/>
      <c r="S858" s="47"/>
      <c r="T858" s="47"/>
    </row>
    <row r="859">
      <c r="D859" s="85"/>
      <c r="E859" s="85"/>
      <c r="F859" s="85"/>
      <c r="I859" s="111"/>
      <c r="J859" s="47"/>
      <c r="K859" s="47"/>
      <c r="L859" s="47"/>
      <c r="M859" s="47"/>
      <c r="N859" s="111"/>
      <c r="O859" s="86"/>
      <c r="P859" s="111"/>
      <c r="R859" s="47"/>
      <c r="S859" s="47"/>
      <c r="T859" s="47"/>
    </row>
    <row r="860">
      <c r="D860" s="85"/>
      <c r="E860" s="85"/>
      <c r="F860" s="85"/>
      <c r="I860" s="111"/>
      <c r="J860" s="47"/>
      <c r="K860" s="47"/>
      <c r="L860" s="47"/>
      <c r="M860" s="47"/>
      <c r="N860" s="111"/>
      <c r="O860" s="86"/>
      <c r="P860" s="111"/>
      <c r="R860" s="47"/>
      <c r="S860" s="47"/>
      <c r="T860" s="47"/>
    </row>
    <row r="861">
      <c r="D861" s="85"/>
      <c r="E861" s="85"/>
      <c r="F861" s="85"/>
      <c r="I861" s="111"/>
      <c r="J861" s="47"/>
      <c r="K861" s="47"/>
      <c r="L861" s="47"/>
      <c r="M861" s="47"/>
      <c r="N861" s="111"/>
      <c r="O861" s="86"/>
      <c r="P861" s="111"/>
      <c r="R861" s="47"/>
      <c r="S861" s="47"/>
      <c r="T861" s="47"/>
    </row>
    <row r="862">
      <c r="D862" s="85"/>
      <c r="E862" s="85"/>
      <c r="F862" s="85"/>
      <c r="I862" s="111"/>
      <c r="J862" s="47"/>
      <c r="K862" s="47"/>
      <c r="L862" s="47"/>
      <c r="M862" s="47"/>
      <c r="N862" s="111"/>
      <c r="O862" s="86"/>
      <c r="P862" s="111"/>
      <c r="R862" s="47"/>
      <c r="S862" s="47"/>
      <c r="T862" s="47"/>
    </row>
    <row r="863">
      <c r="D863" s="85"/>
      <c r="E863" s="85"/>
      <c r="F863" s="85"/>
      <c r="I863" s="111"/>
      <c r="J863" s="47"/>
      <c r="K863" s="47"/>
      <c r="L863" s="47"/>
      <c r="M863" s="47"/>
      <c r="N863" s="111"/>
      <c r="O863" s="86"/>
      <c r="P863" s="111"/>
      <c r="R863" s="47"/>
      <c r="S863" s="47"/>
      <c r="T863" s="47"/>
    </row>
    <row r="864">
      <c r="D864" s="85"/>
      <c r="E864" s="85"/>
      <c r="F864" s="85"/>
      <c r="I864" s="111"/>
      <c r="J864" s="47"/>
      <c r="K864" s="47"/>
      <c r="L864" s="47"/>
      <c r="M864" s="47"/>
      <c r="N864" s="111"/>
      <c r="O864" s="86"/>
      <c r="P864" s="111"/>
      <c r="R864" s="47"/>
      <c r="S864" s="47"/>
      <c r="T864" s="47"/>
    </row>
    <row r="865">
      <c r="D865" s="85"/>
      <c r="E865" s="85"/>
      <c r="F865" s="85"/>
      <c r="I865" s="111"/>
      <c r="J865" s="47"/>
      <c r="K865" s="47"/>
      <c r="L865" s="47"/>
      <c r="M865" s="47"/>
      <c r="N865" s="111"/>
      <c r="O865" s="86"/>
      <c r="P865" s="111"/>
      <c r="R865" s="47"/>
      <c r="S865" s="47"/>
      <c r="T865" s="47"/>
    </row>
    <row r="866">
      <c r="D866" s="85"/>
      <c r="E866" s="85"/>
      <c r="F866" s="85"/>
      <c r="I866" s="111"/>
      <c r="J866" s="47"/>
      <c r="K866" s="47"/>
      <c r="L866" s="47"/>
      <c r="M866" s="47"/>
      <c r="N866" s="111"/>
      <c r="O866" s="86"/>
      <c r="P866" s="111"/>
      <c r="R866" s="47"/>
      <c r="S866" s="47"/>
      <c r="T866" s="47"/>
    </row>
    <row r="867">
      <c r="D867" s="85"/>
      <c r="E867" s="85"/>
      <c r="F867" s="85"/>
      <c r="I867" s="111"/>
      <c r="J867" s="47"/>
      <c r="K867" s="47"/>
      <c r="L867" s="47"/>
      <c r="M867" s="47"/>
      <c r="N867" s="111"/>
      <c r="O867" s="86"/>
      <c r="P867" s="111"/>
      <c r="R867" s="47"/>
      <c r="S867" s="47"/>
      <c r="T867" s="47"/>
    </row>
    <row r="868">
      <c r="D868" s="85"/>
      <c r="E868" s="85"/>
      <c r="F868" s="85"/>
      <c r="I868" s="111"/>
      <c r="J868" s="47"/>
      <c r="K868" s="47"/>
      <c r="L868" s="47"/>
      <c r="M868" s="47"/>
      <c r="N868" s="111"/>
      <c r="O868" s="86"/>
      <c r="P868" s="111"/>
      <c r="R868" s="47"/>
      <c r="S868" s="47"/>
      <c r="T868" s="47"/>
    </row>
    <row r="869">
      <c r="D869" s="85"/>
      <c r="E869" s="85"/>
      <c r="F869" s="85"/>
      <c r="I869" s="111"/>
      <c r="J869" s="47"/>
      <c r="K869" s="47"/>
      <c r="L869" s="47"/>
      <c r="M869" s="47"/>
      <c r="N869" s="111"/>
      <c r="O869" s="86"/>
      <c r="P869" s="111"/>
      <c r="R869" s="47"/>
      <c r="S869" s="47"/>
      <c r="T869" s="47"/>
    </row>
    <row r="870">
      <c r="D870" s="85"/>
      <c r="E870" s="85"/>
      <c r="F870" s="85"/>
      <c r="I870" s="111"/>
      <c r="J870" s="47"/>
      <c r="K870" s="47"/>
      <c r="L870" s="47"/>
      <c r="M870" s="47"/>
      <c r="N870" s="111"/>
      <c r="O870" s="86"/>
      <c r="P870" s="111"/>
      <c r="R870" s="47"/>
      <c r="S870" s="47"/>
      <c r="T870" s="47"/>
    </row>
    <row r="871">
      <c r="D871" s="85"/>
      <c r="E871" s="85"/>
      <c r="F871" s="85"/>
      <c r="I871" s="111"/>
      <c r="J871" s="47"/>
      <c r="K871" s="47"/>
      <c r="L871" s="47"/>
      <c r="M871" s="47"/>
      <c r="N871" s="111"/>
      <c r="O871" s="86"/>
      <c r="P871" s="111"/>
      <c r="R871" s="47"/>
      <c r="S871" s="47"/>
      <c r="T871" s="47"/>
    </row>
    <row r="872">
      <c r="D872" s="85"/>
      <c r="E872" s="85"/>
      <c r="F872" s="85"/>
      <c r="I872" s="111"/>
      <c r="J872" s="47"/>
      <c r="K872" s="47"/>
      <c r="L872" s="47"/>
      <c r="M872" s="47"/>
      <c r="N872" s="111"/>
      <c r="O872" s="86"/>
      <c r="P872" s="111"/>
      <c r="R872" s="47"/>
      <c r="S872" s="47"/>
      <c r="T872" s="47"/>
    </row>
    <row r="873">
      <c r="D873" s="85"/>
      <c r="E873" s="85"/>
      <c r="F873" s="85"/>
      <c r="I873" s="111"/>
      <c r="J873" s="47"/>
      <c r="K873" s="47"/>
      <c r="L873" s="47"/>
      <c r="M873" s="47"/>
      <c r="N873" s="111"/>
      <c r="O873" s="86"/>
      <c r="P873" s="111"/>
      <c r="R873" s="47"/>
      <c r="S873" s="47"/>
      <c r="T873" s="47"/>
    </row>
    <row r="874">
      <c r="D874" s="85"/>
      <c r="E874" s="85"/>
      <c r="F874" s="85"/>
      <c r="I874" s="111"/>
      <c r="J874" s="47"/>
      <c r="K874" s="47"/>
      <c r="L874" s="47"/>
      <c r="M874" s="47"/>
      <c r="N874" s="111"/>
      <c r="O874" s="86"/>
      <c r="P874" s="111"/>
      <c r="R874" s="47"/>
      <c r="S874" s="47"/>
      <c r="T874" s="47"/>
    </row>
    <row r="875">
      <c r="D875" s="85"/>
      <c r="E875" s="85"/>
      <c r="F875" s="85"/>
      <c r="I875" s="111"/>
      <c r="J875" s="47"/>
      <c r="K875" s="47"/>
      <c r="L875" s="47"/>
      <c r="M875" s="47"/>
      <c r="N875" s="111"/>
      <c r="O875" s="86"/>
      <c r="P875" s="111"/>
      <c r="R875" s="47"/>
      <c r="S875" s="47"/>
      <c r="T875" s="47"/>
    </row>
    <row r="876">
      <c r="D876" s="85"/>
      <c r="E876" s="85"/>
      <c r="F876" s="85"/>
      <c r="I876" s="111"/>
      <c r="J876" s="47"/>
      <c r="K876" s="47"/>
      <c r="L876" s="47"/>
      <c r="M876" s="47"/>
      <c r="N876" s="111"/>
      <c r="O876" s="86"/>
      <c r="P876" s="111"/>
      <c r="R876" s="47"/>
      <c r="S876" s="47"/>
      <c r="T876" s="47"/>
    </row>
    <row r="877">
      <c r="D877" s="85"/>
      <c r="E877" s="85"/>
      <c r="F877" s="85"/>
      <c r="I877" s="111"/>
      <c r="J877" s="47"/>
      <c r="K877" s="47"/>
      <c r="L877" s="47"/>
      <c r="M877" s="47"/>
      <c r="N877" s="111"/>
      <c r="O877" s="86"/>
      <c r="P877" s="111"/>
      <c r="R877" s="47"/>
      <c r="S877" s="47"/>
      <c r="T877" s="47"/>
    </row>
    <row r="878">
      <c r="D878" s="85"/>
      <c r="E878" s="85"/>
      <c r="F878" s="85"/>
      <c r="I878" s="111"/>
      <c r="J878" s="47"/>
      <c r="K878" s="47"/>
      <c r="L878" s="47"/>
      <c r="M878" s="47"/>
      <c r="N878" s="111"/>
      <c r="O878" s="86"/>
      <c r="P878" s="111"/>
      <c r="R878" s="47"/>
      <c r="S878" s="47"/>
      <c r="T878" s="47"/>
    </row>
    <row r="879">
      <c r="D879" s="85"/>
      <c r="E879" s="85"/>
      <c r="F879" s="85"/>
      <c r="I879" s="111"/>
      <c r="J879" s="47"/>
      <c r="K879" s="47"/>
      <c r="L879" s="47"/>
      <c r="M879" s="47"/>
      <c r="N879" s="111"/>
      <c r="O879" s="86"/>
      <c r="P879" s="111"/>
      <c r="R879" s="47"/>
      <c r="S879" s="47"/>
      <c r="T879" s="47"/>
    </row>
    <row r="880">
      <c r="D880" s="85"/>
      <c r="E880" s="85"/>
      <c r="F880" s="85"/>
      <c r="I880" s="111"/>
      <c r="J880" s="47"/>
      <c r="K880" s="47"/>
      <c r="L880" s="47"/>
      <c r="M880" s="47"/>
      <c r="N880" s="111"/>
      <c r="O880" s="86"/>
      <c r="P880" s="111"/>
      <c r="R880" s="47"/>
      <c r="S880" s="47"/>
      <c r="T880" s="47"/>
    </row>
    <row r="881">
      <c r="D881" s="85"/>
      <c r="E881" s="85"/>
      <c r="F881" s="85"/>
      <c r="I881" s="111"/>
      <c r="J881" s="47"/>
      <c r="K881" s="47"/>
      <c r="L881" s="47"/>
      <c r="M881" s="47"/>
      <c r="N881" s="111"/>
      <c r="O881" s="86"/>
      <c r="P881" s="111"/>
      <c r="R881" s="47"/>
      <c r="S881" s="47"/>
      <c r="T881" s="47"/>
    </row>
    <row r="882">
      <c r="D882" s="85"/>
      <c r="E882" s="85"/>
      <c r="F882" s="85"/>
      <c r="I882" s="111"/>
      <c r="J882" s="47"/>
      <c r="K882" s="47"/>
      <c r="L882" s="47"/>
      <c r="M882" s="47"/>
      <c r="N882" s="111"/>
      <c r="O882" s="86"/>
      <c r="P882" s="111"/>
      <c r="R882" s="47"/>
      <c r="S882" s="47"/>
      <c r="T882" s="47"/>
    </row>
    <row r="883">
      <c r="D883" s="85"/>
      <c r="E883" s="85"/>
      <c r="F883" s="85"/>
      <c r="I883" s="111"/>
      <c r="J883" s="47"/>
      <c r="K883" s="47"/>
      <c r="L883" s="47"/>
      <c r="M883" s="47"/>
      <c r="N883" s="111"/>
      <c r="O883" s="86"/>
      <c r="P883" s="111"/>
      <c r="R883" s="47"/>
      <c r="S883" s="47"/>
      <c r="T883" s="47"/>
    </row>
    <row r="884">
      <c r="D884" s="85"/>
      <c r="E884" s="85"/>
      <c r="F884" s="85"/>
      <c r="I884" s="111"/>
      <c r="J884" s="47"/>
      <c r="K884" s="47"/>
      <c r="L884" s="47"/>
      <c r="M884" s="47"/>
      <c r="N884" s="111"/>
      <c r="O884" s="86"/>
      <c r="P884" s="111"/>
      <c r="R884" s="47"/>
      <c r="S884" s="47"/>
      <c r="T884" s="47"/>
    </row>
    <row r="885">
      <c r="D885" s="85"/>
      <c r="E885" s="85"/>
      <c r="F885" s="85"/>
      <c r="I885" s="111"/>
      <c r="J885" s="47"/>
      <c r="K885" s="47"/>
      <c r="L885" s="47"/>
      <c r="M885" s="47"/>
      <c r="N885" s="111"/>
      <c r="O885" s="86"/>
      <c r="P885" s="111"/>
      <c r="R885" s="47"/>
      <c r="S885" s="47"/>
      <c r="T885" s="47"/>
    </row>
    <row r="886">
      <c r="D886" s="85"/>
      <c r="E886" s="85"/>
      <c r="F886" s="85"/>
      <c r="I886" s="111"/>
      <c r="J886" s="47"/>
      <c r="K886" s="47"/>
      <c r="L886" s="47"/>
      <c r="M886" s="47"/>
      <c r="N886" s="111"/>
      <c r="O886" s="86"/>
      <c r="P886" s="111"/>
      <c r="R886" s="47"/>
      <c r="S886" s="47"/>
      <c r="T886" s="47"/>
    </row>
    <row r="887">
      <c r="D887" s="85"/>
      <c r="E887" s="85"/>
      <c r="F887" s="85"/>
      <c r="I887" s="111"/>
      <c r="J887" s="47"/>
      <c r="K887" s="47"/>
      <c r="L887" s="47"/>
      <c r="M887" s="47"/>
      <c r="N887" s="111"/>
      <c r="O887" s="86"/>
      <c r="P887" s="111"/>
      <c r="R887" s="47"/>
      <c r="S887" s="47"/>
      <c r="T887" s="47"/>
    </row>
    <row r="888">
      <c r="D888" s="85"/>
      <c r="E888" s="85"/>
      <c r="F888" s="85"/>
      <c r="I888" s="111"/>
      <c r="J888" s="47"/>
      <c r="K888" s="47"/>
      <c r="L888" s="47"/>
      <c r="M888" s="47"/>
      <c r="N888" s="111"/>
      <c r="O888" s="86"/>
      <c r="P888" s="111"/>
      <c r="R888" s="47"/>
      <c r="S888" s="47"/>
      <c r="T888" s="47"/>
    </row>
    <row r="889">
      <c r="D889" s="85"/>
      <c r="E889" s="85"/>
      <c r="F889" s="85"/>
      <c r="I889" s="111"/>
      <c r="J889" s="47"/>
      <c r="K889" s="47"/>
      <c r="L889" s="47"/>
      <c r="M889" s="47"/>
      <c r="N889" s="111"/>
      <c r="O889" s="86"/>
      <c r="P889" s="111"/>
      <c r="R889" s="47"/>
      <c r="S889" s="47"/>
      <c r="T889" s="47"/>
    </row>
    <row r="890">
      <c r="D890" s="85"/>
      <c r="E890" s="85"/>
      <c r="F890" s="85"/>
      <c r="I890" s="111"/>
      <c r="J890" s="47"/>
      <c r="K890" s="47"/>
      <c r="L890" s="47"/>
      <c r="M890" s="47"/>
      <c r="N890" s="111"/>
      <c r="O890" s="86"/>
      <c r="P890" s="111"/>
      <c r="R890" s="47"/>
      <c r="S890" s="47"/>
      <c r="T890" s="47"/>
    </row>
    <row r="891">
      <c r="D891" s="85"/>
      <c r="E891" s="85"/>
      <c r="F891" s="85"/>
      <c r="I891" s="111"/>
      <c r="J891" s="47"/>
      <c r="K891" s="47"/>
      <c r="L891" s="47"/>
      <c r="M891" s="47"/>
      <c r="N891" s="111"/>
      <c r="O891" s="86"/>
      <c r="P891" s="111"/>
      <c r="R891" s="47"/>
      <c r="S891" s="47"/>
      <c r="T891" s="47"/>
    </row>
    <row r="892">
      <c r="D892" s="85"/>
      <c r="E892" s="85"/>
      <c r="F892" s="85"/>
      <c r="I892" s="111"/>
      <c r="J892" s="47"/>
      <c r="K892" s="47"/>
      <c r="L892" s="47"/>
      <c r="M892" s="47"/>
      <c r="N892" s="111"/>
      <c r="O892" s="86"/>
      <c r="P892" s="111"/>
      <c r="R892" s="47"/>
      <c r="S892" s="47"/>
      <c r="T892" s="47"/>
    </row>
    <row r="893">
      <c r="D893" s="85"/>
      <c r="E893" s="85"/>
      <c r="F893" s="85"/>
      <c r="I893" s="111"/>
      <c r="J893" s="47"/>
      <c r="K893" s="47"/>
      <c r="L893" s="47"/>
      <c r="M893" s="47"/>
      <c r="N893" s="111"/>
      <c r="O893" s="86"/>
      <c r="P893" s="111"/>
      <c r="R893" s="47"/>
      <c r="S893" s="47"/>
      <c r="T893" s="47"/>
    </row>
    <row r="894">
      <c r="D894" s="85"/>
      <c r="E894" s="85"/>
      <c r="F894" s="85"/>
      <c r="I894" s="111"/>
      <c r="J894" s="47"/>
      <c r="K894" s="47"/>
      <c r="L894" s="47"/>
      <c r="M894" s="47"/>
      <c r="N894" s="111"/>
      <c r="O894" s="86"/>
      <c r="P894" s="111"/>
      <c r="R894" s="47"/>
      <c r="S894" s="47"/>
      <c r="T894" s="47"/>
    </row>
    <row r="895">
      <c r="D895" s="85"/>
      <c r="E895" s="85"/>
      <c r="F895" s="85"/>
      <c r="I895" s="111"/>
      <c r="J895" s="47"/>
      <c r="K895" s="47"/>
      <c r="L895" s="47"/>
      <c r="M895" s="47"/>
      <c r="N895" s="111"/>
      <c r="O895" s="86"/>
      <c r="P895" s="111"/>
      <c r="R895" s="47"/>
      <c r="S895" s="47"/>
      <c r="T895" s="47"/>
    </row>
    <row r="896">
      <c r="D896" s="85"/>
      <c r="E896" s="85"/>
      <c r="F896" s="85"/>
      <c r="I896" s="111"/>
      <c r="J896" s="47"/>
      <c r="K896" s="47"/>
      <c r="L896" s="47"/>
      <c r="M896" s="47"/>
      <c r="N896" s="111"/>
      <c r="O896" s="86"/>
      <c r="P896" s="111"/>
      <c r="R896" s="47"/>
      <c r="S896" s="47"/>
      <c r="T896" s="47"/>
    </row>
    <row r="897">
      <c r="D897" s="85"/>
      <c r="E897" s="85"/>
      <c r="F897" s="85"/>
      <c r="I897" s="111"/>
      <c r="J897" s="47"/>
      <c r="K897" s="47"/>
      <c r="L897" s="47"/>
      <c r="M897" s="47"/>
      <c r="N897" s="111"/>
      <c r="O897" s="86"/>
      <c r="P897" s="111"/>
      <c r="R897" s="47"/>
      <c r="S897" s="47"/>
      <c r="T897" s="47"/>
    </row>
    <row r="898">
      <c r="D898" s="85"/>
      <c r="E898" s="85"/>
      <c r="F898" s="85"/>
      <c r="I898" s="111"/>
      <c r="J898" s="47"/>
      <c r="K898" s="47"/>
      <c r="L898" s="47"/>
      <c r="M898" s="47"/>
      <c r="N898" s="111"/>
      <c r="O898" s="86"/>
      <c r="P898" s="111"/>
      <c r="R898" s="47"/>
      <c r="S898" s="47"/>
      <c r="T898" s="47"/>
    </row>
    <row r="899">
      <c r="D899" s="85"/>
      <c r="E899" s="85"/>
      <c r="F899" s="85"/>
      <c r="I899" s="111"/>
      <c r="J899" s="47"/>
      <c r="K899" s="47"/>
      <c r="L899" s="47"/>
      <c r="M899" s="47"/>
      <c r="N899" s="111"/>
      <c r="O899" s="86"/>
      <c r="P899" s="111"/>
      <c r="R899" s="47"/>
      <c r="S899" s="47"/>
      <c r="T899" s="47"/>
    </row>
    <row r="900">
      <c r="D900" s="85"/>
      <c r="E900" s="85"/>
      <c r="F900" s="85"/>
      <c r="I900" s="111"/>
      <c r="J900" s="47"/>
      <c r="K900" s="47"/>
      <c r="L900" s="47"/>
      <c r="M900" s="47"/>
      <c r="N900" s="111"/>
      <c r="O900" s="86"/>
      <c r="P900" s="111"/>
      <c r="R900" s="47"/>
      <c r="S900" s="47"/>
      <c r="T900" s="47"/>
    </row>
    <row r="901">
      <c r="D901" s="85"/>
      <c r="E901" s="85"/>
      <c r="F901" s="85"/>
      <c r="I901" s="111"/>
      <c r="J901" s="47"/>
      <c r="K901" s="47"/>
      <c r="L901" s="47"/>
      <c r="M901" s="47"/>
      <c r="N901" s="111"/>
      <c r="O901" s="86"/>
      <c r="P901" s="111"/>
      <c r="R901" s="47"/>
      <c r="S901" s="47"/>
      <c r="T901" s="47"/>
    </row>
    <row r="902">
      <c r="D902" s="85"/>
      <c r="E902" s="85"/>
      <c r="F902" s="85"/>
      <c r="I902" s="111"/>
      <c r="J902" s="47"/>
      <c r="K902" s="47"/>
      <c r="L902" s="47"/>
      <c r="M902" s="47"/>
      <c r="N902" s="111"/>
      <c r="O902" s="86"/>
      <c r="P902" s="111"/>
      <c r="R902" s="47"/>
      <c r="S902" s="47"/>
      <c r="T902" s="47"/>
    </row>
    <row r="903">
      <c r="D903" s="85"/>
      <c r="E903" s="85"/>
      <c r="F903" s="85"/>
      <c r="I903" s="111"/>
      <c r="J903" s="47"/>
      <c r="K903" s="47"/>
      <c r="L903" s="47"/>
      <c r="M903" s="47"/>
      <c r="N903" s="111"/>
      <c r="O903" s="86"/>
      <c r="P903" s="111"/>
      <c r="R903" s="47"/>
      <c r="S903" s="47"/>
      <c r="T903" s="47"/>
    </row>
    <row r="904">
      <c r="D904" s="85"/>
      <c r="E904" s="85"/>
      <c r="F904" s="85"/>
      <c r="I904" s="111"/>
      <c r="J904" s="47"/>
      <c r="K904" s="47"/>
      <c r="L904" s="47"/>
      <c r="M904" s="47"/>
      <c r="N904" s="111"/>
      <c r="O904" s="86"/>
      <c r="P904" s="111"/>
      <c r="R904" s="47"/>
      <c r="S904" s="47"/>
      <c r="T904" s="47"/>
    </row>
    <row r="905">
      <c r="D905" s="85"/>
      <c r="E905" s="85"/>
      <c r="F905" s="85"/>
      <c r="I905" s="111"/>
      <c r="J905" s="47"/>
      <c r="K905" s="47"/>
      <c r="L905" s="47"/>
      <c r="M905" s="47"/>
      <c r="N905" s="111"/>
      <c r="O905" s="86"/>
      <c r="P905" s="111"/>
      <c r="R905" s="47"/>
      <c r="S905" s="47"/>
      <c r="T905" s="47"/>
    </row>
    <row r="906">
      <c r="D906" s="85"/>
      <c r="E906" s="85"/>
      <c r="F906" s="85"/>
      <c r="I906" s="111"/>
      <c r="J906" s="47"/>
      <c r="K906" s="47"/>
      <c r="L906" s="47"/>
      <c r="M906" s="47"/>
      <c r="N906" s="111"/>
      <c r="O906" s="86"/>
      <c r="P906" s="111"/>
      <c r="R906" s="47"/>
      <c r="S906" s="47"/>
      <c r="T906" s="47"/>
    </row>
    <row r="907">
      <c r="D907" s="85"/>
      <c r="E907" s="85"/>
      <c r="F907" s="85"/>
      <c r="I907" s="111"/>
      <c r="J907" s="47"/>
      <c r="K907" s="47"/>
      <c r="L907" s="47"/>
      <c r="M907" s="47"/>
      <c r="N907" s="111"/>
      <c r="O907" s="86"/>
      <c r="P907" s="111"/>
      <c r="R907" s="47"/>
      <c r="S907" s="47"/>
      <c r="T907" s="47"/>
    </row>
    <row r="908">
      <c r="D908" s="85"/>
      <c r="E908" s="85"/>
      <c r="F908" s="85"/>
      <c r="I908" s="111"/>
      <c r="J908" s="47"/>
      <c r="K908" s="47"/>
      <c r="L908" s="47"/>
      <c r="M908" s="47"/>
      <c r="N908" s="111"/>
      <c r="O908" s="86"/>
      <c r="P908" s="111"/>
      <c r="R908" s="47"/>
      <c r="S908" s="47"/>
      <c r="T908" s="47"/>
    </row>
    <row r="909">
      <c r="D909" s="85"/>
      <c r="E909" s="85"/>
      <c r="F909" s="85"/>
      <c r="I909" s="111"/>
      <c r="J909" s="47"/>
      <c r="K909" s="47"/>
      <c r="L909" s="47"/>
      <c r="M909" s="47"/>
      <c r="N909" s="111"/>
      <c r="O909" s="86"/>
      <c r="P909" s="111"/>
      <c r="R909" s="47"/>
      <c r="S909" s="47"/>
      <c r="T909" s="47"/>
    </row>
    <row r="910">
      <c r="D910" s="85"/>
      <c r="E910" s="85"/>
      <c r="F910" s="85"/>
      <c r="I910" s="111"/>
      <c r="J910" s="47"/>
      <c r="K910" s="47"/>
      <c r="L910" s="47"/>
      <c r="M910" s="47"/>
      <c r="N910" s="111"/>
      <c r="O910" s="86"/>
      <c r="P910" s="111"/>
      <c r="R910" s="47"/>
      <c r="S910" s="47"/>
      <c r="T910" s="47"/>
    </row>
    <row r="911">
      <c r="D911" s="85"/>
      <c r="E911" s="85"/>
      <c r="F911" s="85"/>
      <c r="I911" s="111"/>
      <c r="J911" s="47"/>
      <c r="K911" s="47"/>
      <c r="L911" s="47"/>
      <c r="M911" s="47"/>
      <c r="N911" s="111"/>
      <c r="O911" s="86"/>
      <c r="P911" s="111"/>
      <c r="R911" s="47"/>
      <c r="S911" s="47"/>
      <c r="T911" s="47"/>
    </row>
    <row r="912">
      <c r="D912" s="85"/>
      <c r="E912" s="85"/>
      <c r="F912" s="85"/>
      <c r="I912" s="111"/>
      <c r="J912" s="47"/>
      <c r="K912" s="47"/>
      <c r="L912" s="47"/>
      <c r="M912" s="47"/>
      <c r="N912" s="111"/>
      <c r="O912" s="86"/>
      <c r="P912" s="111"/>
      <c r="R912" s="47"/>
      <c r="S912" s="47"/>
      <c r="T912" s="47"/>
    </row>
    <row r="913">
      <c r="D913" s="85"/>
      <c r="E913" s="85"/>
      <c r="F913" s="85"/>
      <c r="I913" s="111"/>
      <c r="J913" s="47"/>
      <c r="K913" s="47"/>
      <c r="L913" s="47"/>
      <c r="M913" s="47"/>
      <c r="N913" s="111"/>
      <c r="O913" s="86"/>
      <c r="P913" s="111"/>
      <c r="R913" s="47"/>
      <c r="S913" s="47"/>
      <c r="T913" s="47"/>
    </row>
    <row r="914">
      <c r="D914" s="85"/>
      <c r="E914" s="85"/>
      <c r="F914" s="85"/>
      <c r="I914" s="111"/>
      <c r="J914" s="47"/>
      <c r="K914" s="47"/>
      <c r="L914" s="47"/>
      <c r="M914" s="47"/>
      <c r="N914" s="111"/>
      <c r="O914" s="86"/>
      <c r="P914" s="111"/>
      <c r="R914" s="47"/>
      <c r="S914" s="47"/>
      <c r="T914" s="47"/>
    </row>
    <row r="915">
      <c r="D915" s="85"/>
      <c r="E915" s="85"/>
      <c r="F915" s="85"/>
      <c r="I915" s="111"/>
      <c r="J915" s="47"/>
      <c r="K915" s="47"/>
      <c r="L915" s="47"/>
      <c r="M915" s="47"/>
      <c r="N915" s="111"/>
      <c r="O915" s="86"/>
      <c r="P915" s="111"/>
      <c r="R915" s="47"/>
      <c r="S915" s="47"/>
      <c r="T915" s="47"/>
    </row>
    <row r="916">
      <c r="D916" s="85"/>
      <c r="E916" s="85"/>
      <c r="F916" s="85"/>
      <c r="I916" s="111"/>
      <c r="J916" s="47"/>
      <c r="K916" s="47"/>
      <c r="L916" s="47"/>
      <c r="M916" s="47"/>
      <c r="N916" s="111"/>
      <c r="O916" s="86"/>
      <c r="P916" s="111"/>
      <c r="R916" s="47"/>
      <c r="S916" s="47"/>
      <c r="T916" s="47"/>
    </row>
    <row r="917">
      <c r="D917" s="85"/>
      <c r="E917" s="85"/>
      <c r="F917" s="85"/>
      <c r="I917" s="111"/>
      <c r="J917" s="47"/>
      <c r="K917" s="47"/>
      <c r="L917" s="47"/>
      <c r="M917" s="47"/>
      <c r="N917" s="111"/>
      <c r="O917" s="86"/>
      <c r="P917" s="111"/>
      <c r="R917" s="47"/>
      <c r="S917" s="47"/>
      <c r="T917" s="47"/>
    </row>
    <row r="918">
      <c r="D918" s="85"/>
      <c r="E918" s="85"/>
      <c r="F918" s="85"/>
      <c r="I918" s="111"/>
      <c r="J918" s="47"/>
      <c r="K918" s="47"/>
      <c r="L918" s="47"/>
      <c r="M918" s="47"/>
      <c r="N918" s="111"/>
      <c r="O918" s="86"/>
      <c r="P918" s="111"/>
      <c r="R918" s="47"/>
      <c r="S918" s="47"/>
      <c r="T918" s="47"/>
    </row>
    <row r="919">
      <c r="D919" s="85"/>
      <c r="E919" s="85"/>
      <c r="F919" s="85"/>
      <c r="I919" s="111"/>
      <c r="J919" s="47"/>
      <c r="K919" s="47"/>
      <c r="L919" s="47"/>
      <c r="M919" s="47"/>
      <c r="N919" s="111"/>
      <c r="O919" s="86"/>
      <c r="P919" s="111"/>
      <c r="R919" s="47"/>
      <c r="S919" s="47"/>
      <c r="T919" s="47"/>
    </row>
    <row r="920">
      <c r="D920" s="85"/>
      <c r="E920" s="85"/>
      <c r="F920" s="85"/>
      <c r="I920" s="111"/>
      <c r="J920" s="47"/>
      <c r="K920" s="47"/>
      <c r="L920" s="47"/>
      <c r="M920" s="47"/>
      <c r="N920" s="111"/>
      <c r="O920" s="86"/>
      <c r="P920" s="111"/>
      <c r="R920" s="47"/>
      <c r="S920" s="47"/>
      <c r="T920" s="47"/>
    </row>
    <row r="921">
      <c r="D921" s="85"/>
      <c r="E921" s="85"/>
      <c r="F921" s="85"/>
      <c r="I921" s="111"/>
      <c r="J921" s="47"/>
      <c r="K921" s="47"/>
      <c r="L921" s="47"/>
      <c r="M921" s="47"/>
      <c r="N921" s="111"/>
      <c r="O921" s="86"/>
      <c r="P921" s="111"/>
      <c r="R921" s="47"/>
      <c r="S921" s="47"/>
      <c r="T921" s="47"/>
    </row>
    <row r="922">
      <c r="D922" s="85"/>
      <c r="E922" s="85"/>
      <c r="F922" s="85"/>
      <c r="I922" s="111"/>
      <c r="J922" s="47"/>
      <c r="K922" s="47"/>
      <c r="L922" s="47"/>
      <c r="M922" s="47"/>
      <c r="N922" s="111"/>
      <c r="O922" s="86"/>
      <c r="P922" s="111"/>
      <c r="R922" s="47"/>
      <c r="S922" s="47"/>
      <c r="T922" s="47"/>
    </row>
    <row r="923">
      <c r="D923" s="85"/>
      <c r="E923" s="85"/>
      <c r="F923" s="85"/>
      <c r="I923" s="111"/>
      <c r="J923" s="47"/>
      <c r="K923" s="47"/>
      <c r="L923" s="47"/>
      <c r="M923" s="47"/>
      <c r="N923" s="111"/>
      <c r="O923" s="86"/>
      <c r="P923" s="111"/>
      <c r="R923" s="47"/>
      <c r="S923" s="47"/>
      <c r="T923" s="47"/>
    </row>
    <row r="924">
      <c r="D924" s="85"/>
      <c r="E924" s="85"/>
      <c r="F924" s="85"/>
      <c r="I924" s="111"/>
      <c r="J924" s="47"/>
      <c r="K924" s="47"/>
      <c r="L924" s="47"/>
      <c r="M924" s="47"/>
      <c r="N924" s="111"/>
      <c r="O924" s="86"/>
      <c r="P924" s="111"/>
      <c r="R924" s="47"/>
      <c r="S924" s="47"/>
      <c r="T924" s="47"/>
    </row>
    <row r="925">
      <c r="D925" s="85"/>
      <c r="E925" s="85"/>
      <c r="F925" s="85"/>
      <c r="I925" s="111"/>
      <c r="J925" s="47"/>
      <c r="K925" s="47"/>
      <c r="L925" s="47"/>
      <c r="M925" s="47"/>
      <c r="N925" s="111"/>
      <c r="O925" s="86"/>
      <c r="P925" s="111"/>
      <c r="R925" s="47"/>
      <c r="S925" s="47"/>
      <c r="T925" s="47"/>
    </row>
    <row r="926">
      <c r="D926" s="85"/>
      <c r="E926" s="85"/>
      <c r="F926" s="85"/>
      <c r="I926" s="111"/>
      <c r="J926" s="47"/>
      <c r="K926" s="47"/>
      <c r="L926" s="47"/>
      <c r="M926" s="47"/>
      <c r="N926" s="111"/>
      <c r="O926" s="86"/>
      <c r="P926" s="111"/>
      <c r="R926" s="47"/>
      <c r="S926" s="47"/>
      <c r="T926" s="47"/>
    </row>
    <row r="927">
      <c r="D927" s="85"/>
      <c r="E927" s="85"/>
      <c r="F927" s="85"/>
      <c r="I927" s="111"/>
      <c r="J927" s="47"/>
      <c r="K927" s="47"/>
      <c r="L927" s="47"/>
      <c r="M927" s="47"/>
      <c r="N927" s="111"/>
      <c r="O927" s="86"/>
      <c r="P927" s="111"/>
      <c r="R927" s="47"/>
      <c r="S927" s="47"/>
      <c r="T927" s="47"/>
    </row>
    <row r="928">
      <c r="D928" s="85"/>
      <c r="E928" s="85"/>
      <c r="F928" s="85"/>
      <c r="I928" s="111"/>
      <c r="J928" s="47"/>
      <c r="K928" s="47"/>
      <c r="L928" s="47"/>
      <c r="M928" s="47"/>
      <c r="N928" s="111"/>
      <c r="O928" s="86"/>
      <c r="P928" s="111"/>
      <c r="R928" s="47"/>
      <c r="S928" s="47"/>
      <c r="T928" s="47"/>
    </row>
    <row r="929">
      <c r="D929" s="85"/>
      <c r="E929" s="85"/>
      <c r="F929" s="85"/>
      <c r="I929" s="111"/>
      <c r="J929" s="47"/>
      <c r="K929" s="47"/>
      <c r="L929" s="47"/>
      <c r="M929" s="47"/>
      <c r="N929" s="111"/>
      <c r="O929" s="86"/>
      <c r="P929" s="111"/>
      <c r="R929" s="47"/>
      <c r="S929" s="47"/>
      <c r="T929" s="47"/>
    </row>
    <row r="930">
      <c r="D930" s="85"/>
      <c r="E930" s="85"/>
      <c r="F930" s="85"/>
      <c r="I930" s="111"/>
      <c r="J930" s="47"/>
      <c r="K930" s="47"/>
      <c r="L930" s="47"/>
      <c r="M930" s="47"/>
      <c r="N930" s="111"/>
      <c r="O930" s="86"/>
      <c r="P930" s="111"/>
      <c r="R930" s="47"/>
      <c r="S930" s="47"/>
      <c r="T930" s="47"/>
    </row>
    <row r="931">
      <c r="D931" s="85"/>
      <c r="E931" s="85"/>
      <c r="F931" s="85"/>
      <c r="I931" s="111"/>
      <c r="J931" s="47"/>
      <c r="K931" s="47"/>
      <c r="L931" s="47"/>
      <c r="M931" s="47"/>
      <c r="N931" s="111"/>
      <c r="O931" s="86"/>
      <c r="P931" s="111"/>
      <c r="R931" s="47"/>
      <c r="S931" s="47"/>
      <c r="T931" s="47"/>
    </row>
    <row r="932">
      <c r="D932" s="85"/>
      <c r="E932" s="85"/>
      <c r="F932" s="85"/>
      <c r="I932" s="111"/>
      <c r="J932" s="47"/>
      <c r="K932" s="47"/>
      <c r="L932" s="47"/>
      <c r="M932" s="47"/>
      <c r="N932" s="111"/>
      <c r="O932" s="86"/>
      <c r="P932" s="111"/>
      <c r="R932" s="47"/>
      <c r="S932" s="47"/>
      <c r="T932" s="47"/>
    </row>
    <row r="933">
      <c r="D933" s="85"/>
      <c r="E933" s="85"/>
      <c r="F933" s="85"/>
      <c r="I933" s="111"/>
      <c r="J933" s="47"/>
      <c r="K933" s="47"/>
      <c r="L933" s="47"/>
      <c r="M933" s="47"/>
      <c r="N933" s="111"/>
      <c r="O933" s="86"/>
      <c r="P933" s="111"/>
      <c r="R933" s="47"/>
      <c r="S933" s="47"/>
      <c r="T933" s="47"/>
    </row>
    <row r="934">
      <c r="D934" s="85"/>
      <c r="E934" s="85"/>
      <c r="F934" s="85"/>
      <c r="I934" s="111"/>
      <c r="J934" s="47"/>
      <c r="K934" s="47"/>
      <c r="L934" s="47"/>
      <c r="M934" s="47"/>
      <c r="N934" s="111"/>
      <c r="O934" s="86"/>
      <c r="P934" s="111"/>
      <c r="R934" s="47"/>
      <c r="S934" s="47"/>
      <c r="T934" s="47"/>
    </row>
    <row r="935">
      <c r="D935" s="85"/>
      <c r="E935" s="85"/>
      <c r="F935" s="85"/>
      <c r="I935" s="111"/>
      <c r="J935" s="47"/>
      <c r="K935" s="47"/>
      <c r="L935" s="47"/>
      <c r="M935" s="47"/>
      <c r="N935" s="111"/>
      <c r="O935" s="86"/>
      <c r="P935" s="111"/>
      <c r="R935" s="47"/>
      <c r="S935" s="47"/>
      <c r="T935" s="47"/>
    </row>
    <row r="936">
      <c r="D936" s="85"/>
      <c r="E936" s="85"/>
      <c r="F936" s="85"/>
      <c r="I936" s="111"/>
      <c r="J936" s="47"/>
      <c r="K936" s="47"/>
      <c r="L936" s="47"/>
      <c r="M936" s="47"/>
      <c r="N936" s="111"/>
      <c r="O936" s="86"/>
      <c r="P936" s="111"/>
      <c r="R936" s="47"/>
      <c r="S936" s="47"/>
      <c r="T936" s="47"/>
    </row>
    <row r="937">
      <c r="D937" s="85"/>
      <c r="E937" s="85"/>
      <c r="F937" s="85"/>
      <c r="I937" s="111"/>
      <c r="J937" s="47"/>
      <c r="K937" s="47"/>
      <c r="L937" s="47"/>
      <c r="M937" s="47"/>
      <c r="N937" s="111"/>
      <c r="O937" s="86"/>
      <c r="P937" s="111"/>
      <c r="R937" s="47"/>
      <c r="S937" s="47"/>
      <c r="T937" s="47"/>
    </row>
    <row r="938">
      <c r="D938" s="85"/>
      <c r="E938" s="85"/>
      <c r="F938" s="85"/>
      <c r="I938" s="111"/>
      <c r="J938" s="47"/>
      <c r="K938" s="47"/>
      <c r="L938" s="47"/>
      <c r="M938" s="47"/>
      <c r="N938" s="111"/>
      <c r="O938" s="86"/>
      <c r="P938" s="111"/>
      <c r="R938" s="47"/>
      <c r="S938" s="47"/>
      <c r="T938" s="47"/>
    </row>
    <row r="939">
      <c r="D939" s="85"/>
      <c r="E939" s="85"/>
      <c r="F939" s="85"/>
      <c r="I939" s="111"/>
      <c r="J939" s="47"/>
      <c r="K939" s="47"/>
      <c r="L939" s="47"/>
      <c r="M939" s="47"/>
      <c r="N939" s="111"/>
      <c r="O939" s="86"/>
      <c r="P939" s="111"/>
      <c r="R939" s="47"/>
      <c r="S939" s="47"/>
      <c r="T939" s="47"/>
    </row>
    <row r="940">
      <c r="D940" s="85"/>
      <c r="E940" s="85"/>
      <c r="F940" s="85"/>
      <c r="I940" s="111"/>
      <c r="J940" s="47"/>
      <c r="K940" s="47"/>
      <c r="L940" s="47"/>
      <c r="M940" s="47"/>
      <c r="N940" s="111"/>
      <c r="O940" s="86"/>
      <c r="P940" s="111"/>
      <c r="R940" s="47"/>
      <c r="S940" s="47"/>
      <c r="T940" s="47"/>
    </row>
    <row r="941">
      <c r="D941" s="85"/>
      <c r="E941" s="85"/>
      <c r="F941" s="85"/>
      <c r="I941" s="111"/>
      <c r="J941" s="47"/>
      <c r="K941" s="47"/>
      <c r="L941" s="47"/>
      <c r="M941" s="47"/>
      <c r="N941" s="111"/>
      <c r="O941" s="86"/>
      <c r="P941" s="111"/>
      <c r="R941" s="47"/>
      <c r="S941" s="47"/>
      <c r="T941" s="47"/>
    </row>
    <row r="942">
      <c r="D942" s="85"/>
      <c r="E942" s="85"/>
      <c r="F942" s="85"/>
      <c r="I942" s="111"/>
      <c r="J942" s="47"/>
      <c r="K942" s="47"/>
      <c r="L942" s="47"/>
      <c r="M942" s="47"/>
      <c r="N942" s="111"/>
      <c r="O942" s="86"/>
      <c r="P942" s="111"/>
      <c r="R942" s="47"/>
      <c r="S942" s="47"/>
      <c r="T942" s="47"/>
    </row>
    <row r="943">
      <c r="D943" s="85"/>
      <c r="E943" s="85"/>
      <c r="F943" s="85"/>
      <c r="I943" s="111"/>
      <c r="J943" s="47"/>
      <c r="K943" s="47"/>
      <c r="L943" s="47"/>
      <c r="M943" s="47"/>
      <c r="N943" s="111"/>
      <c r="O943" s="86"/>
      <c r="P943" s="111"/>
      <c r="R943" s="47"/>
      <c r="S943" s="47"/>
      <c r="T943" s="47"/>
    </row>
    <row r="944">
      <c r="D944" s="85"/>
      <c r="E944" s="85"/>
      <c r="F944" s="85"/>
      <c r="I944" s="111"/>
      <c r="J944" s="47"/>
      <c r="K944" s="47"/>
      <c r="L944" s="47"/>
      <c r="M944" s="47"/>
      <c r="N944" s="111"/>
      <c r="O944" s="86"/>
      <c r="P944" s="111"/>
      <c r="R944" s="47"/>
      <c r="S944" s="47"/>
      <c r="T944" s="47"/>
    </row>
    <row r="945">
      <c r="D945" s="85"/>
      <c r="E945" s="85"/>
      <c r="F945" s="85"/>
      <c r="I945" s="111"/>
      <c r="J945" s="47"/>
      <c r="K945" s="47"/>
      <c r="L945" s="47"/>
      <c r="M945" s="47"/>
      <c r="N945" s="111"/>
      <c r="O945" s="86"/>
      <c r="P945" s="111"/>
      <c r="R945" s="47"/>
      <c r="S945" s="47"/>
      <c r="T945" s="47"/>
    </row>
    <row r="946">
      <c r="D946" s="85"/>
      <c r="E946" s="85"/>
      <c r="F946" s="85"/>
      <c r="I946" s="111"/>
      <c r="J946" s="47"/>
      <c r="K946" s="47"/>
      <c r="L946" s="47"/>
      <c r="M946" s="47"/>
      <c r="N946" s="111"/>
      <c r="O946" s="86"/>
      <c r="P946" s="111"/>
      <c r="R946" s="47"/>
      <c r="S946" s="47"/>
      <c r="T946" s="47"/>
    </row>
    <row r="947">
      <c r="D947" s="85"/>
      <c r="E947" s="85"/>
      <c r="F947" s="85"/>
      <c r="I947" s="111"/>
      <c r="J947" s="47"/>
      <c r="K947" s="47"/>
      <c r="L947" s="47"/>
      <c r="M947" s="47"/>
      <c r="N947" s="111"/>
      <c r="O947" s="86"/>
      <c r="P947" s="111"/>
      <c r="R947" s="47"/>
      <c r="S947" s="47"/>
      <c r="T947" s="47"/>
    </row>
    <row r="948">
      <c r="D948" s="85"/>
      <c r="E948" s="85"/>
      <c r="F948" s="85"/>
      <c r="I948" s="111"/>
      <c r="J948" s="47"/>
      <c r="K948" s="47"/>
      <c r="L948" s="47"/>
      <c r="M948" s="47"/>
      <c r="N948" s="111"/>
      <c r="O948" s="86"/>
      <c r="P948" s="111"/>
      <c r="R948" s="47"/>
      <c r="S948" s="47"/>
      <c r="T948" s="47"/>
    </row>
    <row r="949">
      <c r="D949" s="85"/>
      <c r="E949" s="85"/>
      <c r="F949" s="85"/>
      <c r="I949" s="111"/>
      <c r="J949" s="47"/>
      <c r="K949" s="47"/>
      <c r="L949" s="47"/>
      <c r="M949" s="47"/>
      <c r="N949" s="111"/>
      <c r="O949" s="86"/>
      <c r="P949" s="111"/>
      <c r="R949" s="47"/>
      <c r="S949" s="47"/>
      <c r="T949" s="47"/>
    </row>
    <row r="950">
      <c r="D950" s="85"/>
      <c r="E950" s="85"/>
      <c r="F950" s="85"/>
      <c r="I950" s="111"/>
      <c r="J950" s="47"/>
      <c r="K950" s="47"/>
      <c r="L950" s="47"/>
      <c r="M950" s="47"/>
      <c r="N950" s="111"/>
      <c r="O950" s="86"/>
      <c r="P950" s="111"/>
      <c r="R950" s="47"/>
      <c r="S950" s="47"/>
      <c r="T950" s="47"/>
    </row>
    <row r="951">
      <c r="D951" s="85"/>
      <c r="E951" s="85"/>
      <c r="F951" s="85"/>
      <c r="I951" s="111"/>
      <c r="J951" s="47"/>
      <c r="K951" s="47"/>
      <c r="L951" s="47"/>
      <c r="M951" s="47"/>
      <c r="N951" s="111"/>
      <c r="O951" s="86"/>
      <c r="P951" s="111"/>
      <c r="R951" s="47"/>
      <c r="S951" s="47"/>
      <c r="T951" s="47"/>
    </row>
    <row r="952">
      <c r="D952" s="85"/>
      <c r="E952" s="85"/>
      <c r="F952" s="85"/>
      <c r="I952" s="111"/>
      <c r="J952" s="47"/>
      <c r="K952" s="47"/>
      <c r="L952" s="47"/>
      <c r="M952" s="47"/>
      <c r="N952" s="111"/>
      <c r="O952" s="86"/>
      <c r="P952" s="111"/>
      <c r="R952" s="47"/>
      <c r="S952" s="47"/>
      <c r="T952" s="47"/>
    </row>
    <row r="953">
      <c r="D953" s="85"/>
      <c r="E953" s="85"/>
      <c r="F953" s="85"/>
      <c r="I953" s="111"/>
      <c r="J953" s="47"/>
      <c r="K953" s="47"/>
      <c r="L953" s="47"/>
      <c r="M953" s="47"/>
      <c r="N953" s="111"/>
      <c r="O953" s="86"/>
      <c r="P953" s="111"/>
      <c r="R953" s="47"/>
      <c r="S953" s="47"/>
      <c r="T953" s="47"/>
    </row>
    <row r="954">
      <c r="D954" s="85"/>
      <c r="E954" s="85"/>
      <c r="F954" s="85"/>
      <c r="I954" s="111"/>
      <c r="J954" s="47"/>
      <c r="K954" s="47"/>
      <c r="L954" s="47"/>
      <c r="M954" s="47"/>
      <c r="N954" s="111"/>
      <c r="O954" s="86"/>
      <c r="P954" s="111"/>
      <c r="R954" s="47"/>
      <c r="S954" s="47"/>
      <c r="T954" s="47"/>
    </row>
    <row r="955">
      <c r="D955" s="85"/>
      <c r="E955" s="85"/>
      <c r="F955" s="85"/>
      <c r="I955" s="111"/>
      <c r="J955" s="47"/>
      <c r="K955" s="47"/>
      <c r="L955" s="47"/>
      <c r="M955" s="47"/>
      <c r="N955" s="111"/>
      <c r="O955" s="86"/>
      <c r="P955" s="111"/>
      <c r="R955" s="47"/>
      <c r="S955" s="47"/>
      <c r="T955" s="47"/>
    </row>
    <row r="956">
      <c r="D956" s="85"/>
      <c r="E956" s="85"/>
      <c r="F956" s="85"/>
      <c r="I956" s="111"/>
      <c r="J956" s="47"/>
      <c r="K956" s="47"/>
      <c r="L956" s="47"/>
      <c r="M956" s="47"/>
      <c r="N956" s="111"/>
      <c r="O956" s="86"/>
      <c r="P956" s="111"/>
      <c r="R956" s="47"/>
      <c r="S956" s="47"/>
      <c r="T956" s="47"/>
    </row>
    <row r="957">
      <c r="D957" s="85"/>
      <c r="E957" s="85"/>
      <c r="F957" s="85"/>
      <c r="I957" s="111"/>
      <c r="J957" s="47"/>
      <c r="K957" s="47"/>
      <c r="L957" s="47"/>
      <c r="M957" s="47"/>
      <c r="N957" s="111"/>
      <c r="O957" s="86"/>
      <c r="P957" s="111"/>
      <c r="R957" s="47"/>
      <c r="S957" s="47"/>
      <c r="T957" s="47"/>
    </row>
    <row r="958">
      <c r="D958" s="85"/>
      <c r="E958" s="85"/>
      <c r="F958" s="85"/>
      <c r="I958" s="111"/>
      <c r="J958" s="47"/>
      <c r="K958" s="47"/>
      <c r="L958" s="47"/>
      <c r="M958" s="47"/>
      <c r="N958" s="111"/>
      <c r="O958" s="86"/>
      <c r="P958" s="111"/>
      <c r="R958" s="47"/>
      <c r="S958" s="47"/>
      <c r="T958" s="47"/>
    </row>
    <row r="959">
      <c r="D959" s="85"/>
      <c r="E959" s="85"/>
      <c r="F959" s="85"/>
      <c r="I959" s="111"/>
      <c r="J959" s="47"/>
      <c r="K959" s="47"/>
      <c r="L959" s="47"/>
      <c r="M959" s="47"/>
      <c r="N959" s="111"/>
      <c r="O959" s="86"/>
      <c r="P959" s="111"/>
      <c r="R959" s="47"/>
      <c r="S959" s="47"/>
      <c r="T959" s="47"/>
    </row>
    <row r="960">
      <c r="D960" s="85"/>
      <c r="E960" s="85"/>
      <c r="F960" s="85"/>
      <c r="I960" s="111"/>
      <c r="J960" s="47"/>
      <c r="K960" s="47"/>
      <c r="L960" s="47"/>
      <c r="M960" s="47"/>
      <c r="N960" s="111"/>
      <c r="O960" s="86"/>
      <c r="P960" s="111"/>
      <c r="R960" s="47"/>
      <c r="S960" s="47"/>
      <c r="T960" s="47"/>
    </row>
    <row r="961">
      <c r="D961" s="85"/>
      <c r="E961" s="85"/>
      <c r="F961" s="85"/>
      <c r="I961" s="111"/>
      <c r="J961" s="47"/>
      <c r="K961" s="47"/>
      <c r="L961" s="47"/>
      <c r="M961" s="47"/>
      <c r="N961" s="111"/>
      <c r="O961" s="86"/>
      <c r="P961" s="111"/>
      <c r="R961" s="47"/>
      <c r="S961" s="47"/>
      <c r="T961" s="47"/>
    </row>
    <row r="962">
      <c r="D962" s="85"/>
      <c r="E962" s="85"/>
      <c r="F962" s="85"/>
      <c r="I962" s="111"/>
      <c r="J962" s="47"/>
      <c r="K962" s="47"/>
      <c r="L962" s="47"/>
      <c r="M962" s="47"/>
      <c r="N962" s="111"/>
      <c r="O962" s="86"/>
      <c r="P962" s="111"/>
      <c r="R962" s="47"/>
      <c r="S962" s="47"/>
      <c r="T962" s="47"/>
    </row>
    <row r="963">
      <c r="D963" s="85"/>
      <c r="E963" s="85"/>
      <c r="F963" s="85"/>
      <c r="I963" s="111"/>
      <c r="J963" s="47"/>
      <c r="K963" s="47"/>
      <c r="L963" s="47"/>
      <c r="M963" s="47"/>
      <c r="N963" s="111"/>
      <c r="O963" s="86"/>
      <c r="P963" s="111"/>
      <c r="R963" s="47"/>
      <c r="S963" s="47"/>
      <c r="T963" s="47"/>
    </row>
    <row r="964">
      <c r="D964" s="85"/>
      <c r="E964" s="85"/>
      <c r="F964" s="85"/>
      <c r="I964" s="111"/>
      <c r="J964" s="47"/>
      <c r="K964" s="47"/>
      <c r="L964" s="47"/>
      <c r="M964" s="47"/>
      <c r="N964" s="111"/>
      <c r="O964" s="86"/>
      <c r="P964" s="111"/>
      <c r="R964" s="47"/>
      <c r="S964" s="47"/>
      <c r="T964" s="47"/>
    </row>
    <row r="965">
      <c r="D965" s="85"/>
      <c r="E965" s="85"/>
      <c r="F965" s="85"/>
      <c r="I965" s="111"/>
      <c r="J965" s="47"/>
      <c r="K965" s="47"/>
      <c r="L965" s="47"/>
      <c r="M965" s="47"/>
      <c r="N965" s="111"/>
      <c r="O965" s="86"/>
      <c r="P965" s="111"/>
      <c r="R965" s="47"/>
      <c r="S965" s="47"/>
      <c r="T965" s="47"/>
    </row>
    <row r="966">
      <c r="D966" s="85"/>
      <c r="E966" s="85"/>
      <c r="F966" s="85"/>
      <c r="I966" s="111"/>
      <c r="J966" s="47"/>
      <c r="K966" s="47"/>
      <c r="L966" s="47"/>
      <c r="M966" s="47"/>
      <c r="N966" s="111"/>
      <c r="O966" s="86"/>
      <c r="P966" s="111"/>
      <c r="R966" s="47"/>
      <c r="S966" s="47"/>
      <c r="T966" s="47"/>
    </row>
    <row r="967">
      <c r="D967" s="85"/>
      <c r="E967" s="85"/>
      <c r="F967" s="85"/>
      <c r="I967" s="111"/>
      <c r="J967" s="47"/>
      <c r="K967" s="47"/>
      <c r="L967" s="47"/>
      <c r="M967" s="47"/>
      <c r="N967" s="111"/>
      <c r="O967" s="86"/>
      <c r="P967" s="111"/>
      <c r="R967" s="47"/>
      <c r="S967" s="47"/>
      <c r="T967" s="47"/>
    </row>
    <row r="968">
      <c r="D968" s="85"/>
      <c r="E968" s="85"/>
      <c r="F968" s="85"/>
      <c r="I968" s="111"/>
      <c r="J968" s="47"/>
      <c r="K968" s="47"/>
      <c r="L968" s="47"/>
      <c r="M968" s="47"/>
      <c r="N968" s="111"/>
      <c r="O968" s="86"/>
      <c r="P968" s="111"/>
      <c r="R968" s="47"/>
      <c r="S968" s="47"/>
      <c r="T968" s="47"/>
    </row>
    <row r="969">
      <c r="D969" s="85"/>
      <c r="E969" s="85"/>
      <c r="F969" s="85"/>
      <c r="I969" s="111"/>
      <c r="J969" s="47"/>
      <c r="K969" s="47"/>
      <c r="L969" s="47"/>
      <c r="M969" s="47"/>
      <c r="N969" s="111"/>
      <c r="O969" s="86"/>
      <c r="P969" s="111"/>
      <c r="R969" s="47"/>
      <c r="S969" s="47"/>
      <c r="T969" s="47"/>
    </row>
    <row r="970">
      <c r="D970" s="85"/>
      <c r="E970" s="85"/>
      <c r="F970" s="85"/>
      <c r="I970" s="111"/>
      <c r="J970" s="47"/>
      <c r="K970" s="47"/>
      <c r="L970" s="47"/>
      <c r="M970" s="47"/>
      <c r="N970" s="111"/>
      <c r="O970" s="86"/>
      <c r="P970" s="111"/>
      <c r="R970" s="47"/>
      <c r="S970" s="47"/>
      <c r="T970" s="47"/>
    </row>
    <row r="971">
      <c r="D971" s="85"/>
      <c r="E971" s="85"/>
      <c r="F971" s="85"/>
      <c r="I971" s="111"/>
      <c r="J971" s="47"/>
      <c r="K971" s="47"/>
      <c r="L971" s="47"/>
      <c r="M971" s="47"/>
      <c r="N971" s="111"/>
      <c r="O971" s="86"/>
      <c r="P971" s="111"/>
      <c r="R971" s="47"/>
      <c r="S971" s="47"/>
      <c r="T971" s="47"/>
    </row>
    <row r="972">
      <c r="D972" s="85"/>
      <c r="E972" s="85"/>
      <c r="F972" s="85"/>
      <c r="I972" s="111"/>
      <c r="J972" s="47"/>
      <c r="K972" s="47"/>
      <c r="L972" s="47"/>
      <c r="M972" s="47"/>
      <c r="N972" s="111"/>
      <c r="O972" s="86"/>
      <c r="P972" s="111"/>
      <c r="R972" s="47"/>
      <c r="S972" s="47"/>
      <c r="T972" s="47"/>
    </row>
    <row r="973">
      <c r="D973" s="85"/>
      <c r="E973" s="85"/>
      <c r="F973" s="85"/>
      <c r="I973" s="111"/>
      <c r="J973" s="47"/>
      <c r="K973" s="47"/>
      <c r="L973" s="47"/>
      <c r="M973" s="47"/>
      <c r="N973" s="111"/>
      <c r="O973" s="86"/>
      <c r="P973" s="111"/>
      <c r="R973" s="47"/>
      <c r="S973" s="47"/>
      <c r="T973" s="47"/>
    </row>
    <row r="974">
      <c r="D974" s="85"/>
      <c r="E974" s="85"/>
      <c r="F974" s="85"/>
      <c r="I974" s="111"/>
      <c r="J974" s="47"/>
      <c r="K974" s="47"/>
      <c r="L974" s="47"/>
      <c r="M974" s="47"/>
      <c r="N974" s="111"/>
      <c r="O974" s="86"/>
      <c r="P974" s="111"/>
      <c r="R974" s="47"/>
      <c r="S974" s="47"/>
      <c r="T974" s="47"/>
    </row>
    <row r="975">
      <c r="D975" s="85"/>
      <c r="E975" s="85"/>
      <c r="F975" s="85"/>
      <c r="I975" s="111"/>
      <c r="J975" s="47"/>
      <c r="K975" s="47"/>
      <c r="L975" s="47"/>
      <c r="M975" s="47"/>
      <c r="N975" s="111"/>
      <c r="O975" s="86"/>
      <c r="P975" s="111"/>
      <c r="R975" s="47"/>
      <c r="S975" s="47"/>
      <c r="T975" s="47"/>
    </row>
    <row r="976">
      <c r="D976" s="85"/>
      <c r="E976" s="85"/>
      <c r="F976" s="85"/>
      <c r="I976" s="111"/>
      <c r="J976" s="47"/>
      <c r="K976" s="47"/>
      <c r="L976" s="47"/>
      <c r="M976" s="47"/>
      <c r="N976" s="111"/>
      <c r="O976" s="86"/>
      <c r="P976" s="111"/>
      <c r="R976" s="47"/>
      <c r="S976" s="47"/>
      <c r="T976" s="47"/>
    </row>
    <row r="977">
      <c r="D977" s="85"/>
      <c r="E977" s="85"/>
      <c r="F977" s="85"/>
      <c r="I977" s="111"/>
      <c r="J977" s="47"/>
      <c r="K977" s="47"/>
      <c r="L977" s="47"/>
      <c r="M977" s="47"/>
      <c r="N977" s="111"/>
      <c r="O977" s="86"/>
      <c r="P977" s="111"/>
      <c r="R977" s="47"/>
      <c r="S977" s="47"/>
      <c r="T977" s="47"/>
    </row>
    <row r="978">
      <c r="D978" s="85"/>
      <c r="E978" s="85"/>
      <c r="F978" s="85"/>
      <c r="I978" s="111"/>
      <c r="J978" s="47"/>
      <c r="K978" s="47"/>
      <c r="L978" s="47"/>
      <c r="M978" s="47"/>
      <c r="N978" s="111"/>
      <c r="O978" s="86"/>
      <c r="P978" s="111"/>
      <c r="R978" s="47"/>
      <c r="S978" s="47"/>
      <c r="T978" s="47"/>
    </row>
    <row r="979">
      <c r="D979" s="85"/>
      <c r="E979" s="85"/>
      <c r="F979" s="85"/>
      <c r="I979" s="111"/>
      <c r="J979" s="47"/>
      <c r="K979" s="47"/>
      <c r="L979" s="47"/>
      <c r="M979" s="47"/>
      <c r="N979" s="111"/>
      <c r="O979" s="86"/>
      <c r="P979" s="111"/>
      <c r="R979" s="47"/>
      <c r="S979" s="47"/>
      <c r="T979" s="47"/>
    </row>
    <row r="980">
      <c r="D980" s="85"/>
      <c r="E980" s="85"/>
      <c r="F980" s="85"/>
      <c r="I980" s="111"/>
      <c r="J980" s="47"/>
      <c r="K980" s="47"/>
      <c r="L980" s="47"/>
      <c r="M980" s="47"/>
      <c r="N980" s="111"/>
      <c r="O980" s="86"/>
      <c r="P980" s="111"/>
      <c r="R980" s="47"/>
      <c r="S980" s="47"/>
      <c r="T980" s="47"/>
    </row>
    <row r="981">
      <c r="D981" s="85"/>
      <c r="E981" s="85"/>
      <c r="F981" s="85"/>
      <c r="I981" s="111"/>
      <c r="J981" s="47"/>
      <c r="K981" s="47"/>
      <c r="L981" s="47"/>
      <c r="M981" s="47"/>
      <c r="N981" s="111"/>
      <c r="O981" s="86"/>
      <c r="P981" s="111"/>
      <c r="R981" s="47"/>
      <c r="S981" s="47"/>
      <c r="T981" s="47"/>
    </row>
    <row r="982">
      <c r="D982" s="85"/>
      <c r="E982" s="85"/>
      <c r="F982" s="85"/>
      <c r="I982" s="111"/>
      <c r="J982" s="47"/>
      <c r="K982" s="47"/>
      <c r="L982" s="47"/>
      <c r="M982" s="47"/>
      <c r="N982" s="111"/>
      <c r="O982" s="86"/>
      <c r="P982" s="111"/>
      <c r="R982" s="47"/>
      <c r="S982" s="47"/>
      <c r="T982" s="47"/>
    </row>
    <row r="983">
      <c r="D983" s="85"/>
      <c r="E983" s="85"/>
      <c r="F983" s="85"/>
      <c r="I983" s="111"/>
      <c r="J983" s="47"/>
      <c r="K983" s="47"/>
      <c r="L983" s="47"/>
      <c r="M983" s="47"/>
      <c r="N983" s="111"/>
      <c r="O983" s="86"/>
      <c r="P983" s="111"/>
      <c r="R983" s="47"/>
      <c r="S983" s="47"/>
      <c r="T983" s="47"/>
    </row>
    <row r="984">
      <c r="D984" s="85"/>
      <c r="E984" s="85"/>
      <c r="F984" s="85"/>
      <c r="I984" s="111"/>
      <c r="J984" s="47"/>
      <c r="K984" s="47"/>
      <c r="L984" s="47"/>
      <c r="M984" s="47"/>
      <c r="N984" s="111"/>
      <c r="O984" s="86"/>
      <c r="P984" s="111"/>
      <c r="R984" s="47"/>
      <c r="S984" s="47"/>
      <c r="T984" s="47"/>
    </row>
    <row r="985">
      <c r="D985" s="85"/>
      <c r="E985" s="85"/>
      <c r="F985" s="85"/>
      <c r="I985" s="111"/>
      <c r="J985" s="47"/>
      <c r="K985" s="47"/>
      <c r="L985" s="47"/>
      <c r="M985" s="47"/>
      <c r="N985" s="111"/>
      <c r="O985" s="86"/>
      <c r="P985" s="111"/>
      <c r="R985" s="47"/>
      <c r="S985" s="47"/>
      <c r="T985" s="47"/>
    </row>
    <row r="986">
      <c r="D986" s="85"/>
      <c r="E986" s="85"/>
      <c r="F986" s="85"/>
      <c r="I986" s="111"/>
      <c r="J986" s="47"/>
      <c r="K986" s="47"/>
      <c r="L986" s="47"/>
      <c r="M986" s="47"/>
      <c r="N986" s="111"/>
      <c r="O986" s="86"/>
      <c r="P986" s="111"/>
      <c r="R986" s="47"/>
      <c r="S986" s="47"/>
      <c r="T986" s="47"/>
    </row>
    <row r="987">
      <c r="D987" s="85"/>
      <c r="E987" s="85"/>
      <c r="F987" s="85"/>
      <c r="I987" s="111"/>
      <c r="J987" s="47"/>
      <c r="K987" s="47"/>
      <c r="L987" s="47"/>
      <c r="M987" s="47"/>
      <c r="N987" s="111"/>
      <c r="O987" s="86"/>
      <c r="P987" s="111"/>
      <c r="R987" s="47"/>
      <c r="S987" s="47"/>
      <c r="T987" s="47"/>
    </row>
    <row r="988">
      <c r="D988" s="85"/>
      <c r="E988" s="85"/>
      <c r="F988" s="85"/>
      <c r="I988" s="111"/>
      <c r="J988" s="47"/>
      <c r="K988" s="47"/>
      <c r="L988" s="47"/>
      <c r="M988" s="47"/>
      <c r="N988" s="111"/>
      <c r="O988" s="86"/>
      <c r="P988" s="111"/>
      <c r="R988" s="47"/>
      <c r="S988" s="47"/>
      <c r="T988" s="47"/>
    </row>
    <row r="989">
      <c r="D989" s="85"/>
      <c r="E989" s="85"/>
      <c r="F989" s="85"/>
      <c r="I989" s="111"/>
      <c r="J989" s="47"/>
      <c r="K989" s="47"/>
      <c r="L989" s="47"/>
      <c r="M989" s="47"/>
      <c r="N989" s="111"/>
      <c r="O989" s="86"/>
      <c r="P989" s="111"/>
      <c r="R989" s="47"/>
      <c r="S989" s="47"/>
      <c r="T989" s="47"/>
    </row>
    <row r="990">
      <c r="D990" s="85"/>
      <c r="E990" s="85"/>
      <c r="F990" s="85"/>
      <c r="I990" s="111"/>
      <c r="J990" s="47"/>
      <c r="K990" s="47"/>
      <c r="L990" s="47"/>
      <c r="M990" s="47"/>
      <c r="N990" s="111"/>
      <c r="O990" s="86"/>
      <c r="P990" s="111"/>
      <c r="R990" s="47"/>
      <c r="S990" s="47"/>
      <c r="T990" s="47"/>
    </row>
    <row r="991">
      <c r="D991" s="85"/>
      <c r="E991" s="85"/>
      <c r="F991" s="85"/>
      <c r="I991" s="111"/>
      <c r="J991" s="47"/>
      <c r="K991" s="47"/>
      <c r="L991" s="47"/>
      <c r="M991" s="47"/>
      <c r="N991" s="111"/>
      <c r="O991" s="86"/>
      <c r="P991" s="111"/>
      <c r="R991" s="47"/>
      <c r="S991" s="47"/>
      <c r="T991" s="47"/>
    </row>
    <row r="992">
      <c r="D992" s="85"/>
      <c r="E992" s="85"/>
      <c r="F992" s="85"/>
      <c r="I992" s="111"/>
      <c r="J992" s="47"/>
      <c r="K992" s="47"/>
      <c r="L992" s="47"/>
      <c r="M992" s="47"/>
      <c r="N992" s="111"/>
      <c r="O992" s="86"/>
      <c r="P992" s="111"/>
      <c r="R992" s="47"/>
      <c r="S992" s="47"/>
      <c r="T992" s="47"/>
    </row>
    <row r="993">
      <c r="D993" s="85"/>
      <c r="E993" s="85"/>
      <c r="F993" s="85"/>
      <c r="I993" s="111"/>
      <c r="J993" s="47"/>
      <c r="K993" s="47"/>
      <c r="L993" s="47"/>
      <c r="M993" s="47"/>
      <c r="N993" s="111"/>
      <c r="O993" s="86"/>
      <c r="P993" s="111"/>
      <c r="R993" s="47"/>
      <c r="S993" s="47"/>
      <c r="T993" s="47"/>
    </row>
    <row r="994">
      <c r="D994" s="85"/>
      <c r="E994" s="85"/>
      <c r="F994" s="85"/>
      <c r="I994" s="111"/>
      <c r="J994" s="47"/>
      <c r="K994" s="47"/>
      <c r="L994" s="47"/>
      <c r="M994" s="47"/>
      <c r="N994" s="111"/>
      <c r="O994" s="86"/>
      <c r="P994" s="111"/>
      <c r="R994" s="47"/>
      <c r="S994" s="47"/>
      <c r="T994" s="47"/>
    </row>
    <row r="995">
      <c r="D995" s="85"/>
      <c r="E995" s="85"/>
      <c r="F995" s="85"/>
      <c r="I995" s="111"/>
      <c r="J995" s="47"/>
      <c r="K995" s="47"/>
      <c r="L995" s="47"/>
      <c r="M995" s="47"/>
      <c r="N995" s="111"/>
      <c r="O995" s="86"/>
      <c r="P995" s="111"/>
      <c r="R995" s="47"/>
      <c r="S995" s="47"/>
      <c r="T995" s="47"/>
    </row>
    <row r="996">
      <c r="D996" s="85"/>
      <c r="E996" s="85"/>
      <c r="F996" s="85"/>
      <c r="I996" s="111"/>
      <c r="J996" s="47"/>
      <c r="K996" s="47"/>
      <c r="L996" s="47"/>
      <c r="M996" s="47"/>
      <c r="N996" s="111"/>
      <c r="O996" s="86"/>
      <c r="P996" s="111"/>
      <c r="R996" s="47"/>
      <c r="S996" s="47"/>
      <c r="T996" s="47"/>
    </row>
    <row r="997">
      <c r="D997" s="85"/>
      <c r="E997" s="85"/>
      <c r="F997" s="85"/>
      <c r="I997" s="111"/>
      <c r="J997" s="47"/>
      <c r="K997" s="47"/>
      <c r="L997" s="47"/>
      <c r="M997" s="47"/>
      <c r="N997" s="111"/>
      <c r="O997" s="86"/>
      <c r="P997" s="111"/>
      <c r="R997" s="47"/>
      <c r="S997" s="47"/>
      <c r="T997" s="47"/>
    </row>
    <row r="998">
      <c r="D998" s="85"/>
      <c r="E998" s="85"/>
      <c r="F998" s="85"/>
      <c r="I998" s="111"/>
      <c r="J998" s="47"/>
      <c r="K998" s="47"/>
      <c r="L998" s="47"/>
      <c r="M998" s="47"/>
      <c r="N998" s="111"/>
      <c r="O998" s="86"/>
      <c r="P998" s="111"/>
      <c r="R998" s="47"/>
      <c r="S998" s="47"/>
      <c r="T998" s="47"/>
    </row>
    <row r="999">
      <c r="D999" s="85"/>
      <c r="E999" s="85"/>
      <c r="F999" s="85"/>
      <c r="I999" s="111"/>
      <c r="J999" s="47"/>
      <c r="K999" s="47"/>
      <c r="L999" s="47"/>
      <c r="M999" s="47"/>
      <c r="N999" s="111"/>
      <c r="O999" s="86"/>
      <c r="P999" s="111"/>
      <c r="R999" s="47"/>
      <c r="S999" s="47"/>
      <c r="T999" s="47"/>
    </row>
    <row r="1000">
      <c r="D1000" s="85"/>
      <c r="E1000" s="85"/>
      <c r="F1000" s="85"/>
      <c r="I1000" s="111"/>
      <c r="J1000" s="47"/>
      <c r="K1000" s="47"/>
      <c r="L1000" s="47"/>
      <c r="M1000" s="47"/>
      <c r="N1000" s="111"/>
      <c r="O1000" s="86"/>
      <c r="P1000" s="111"/>
      <c r="R1000" s="47"/>
      <c r="S1000" s="47"/>
      <c r="T1000" s="47"/>
    </row>
    <row r="1001">
      <c r="D1001" s="85"/>
      <c r="E1001" s="85"/>
      <c r="F1001" s="85"/>
      <c r="I1001" s="111"/>
      <c r="J1001" s="47"/>
      <c r="K1001" s="47"/>
      <c r="L1001" s="47"/>
      <c r="M1001" s="47"/>
      <c r="N1001" s="111"/>
      <c r="O1001" s="86"/>
      <c r="P1001" s="111"/>
      <c r="R1001" s="47"/>
      <c r="S1001" s="47"/>
      <c r="T1001" s="47"/>
    </row>
  </sheetData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86"/>
    <col customWidth="1" min="2" max="6" width="15.14"/>
    <col customWidth="1" min="8" max="8" width="18.86"/>
    <col customWidth="1" min="9" max="9" width="22.14"/>
  </cols>
  <sheetData>
    <row r="1" ht="19.5" customHeight="1">
      <c r="A1" s="218" t="s">
        <v>634</v>
      </c>
      <c r="B1" s="219"/>
      <c r="C1" s="219"/>
      <c r="D1" s="219"/>
      <c r="E1" s="219"/>
      <c r="F1" s="21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ht="19.5" customHeight="1">
      <c r="A2" s="220" t="str">
        <f>"Report Year Emissions ("&amp;efs!B3&amp;")"</f>
        <v>Report Year Emissions (2020)</v>
      </c>
      <c r="B2" s="221"/>
      <c r="C2" s="221"/>
      <c r="D2" s="221"/>
      <c r="E2" s="222"/>
      <c r="F2" s="223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ht="19.5" customHeight="1">
      <c r="A3" s="224" t="s">
        <v>635</v>
      </c>
      <c r="B3" s="225" t="s">
        <v>636</v>
      </c>
      <c r="C3" s="221"/>
      <c r="D3" s="221"/>
      <c r="E3" s="222"/>
      <c r="F3" s="223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ht="19.5" customHeight="1">
      <c r="A4" s="179"/>
      <c r="B4" s="226" t="s">
        <v>150</v>
      </c>
      <c r="C4" s="226" t="s">
        <v>152</v>
      </c>
      <c r="D4" s="227" t="s">
        <v>637</v>
      </c>
      <c r="E4" s="227" t="s">
        <v>108</v>
      </c>
      <c r="F4" s="228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ht="19.5" customHeight="1">
      <c r="A5" s="229" t="s">
        <v>463</v>
      </c>
      <c r="B5" s="230">
        <f>emis!I3</f>
        <v>4.846</v>
      </c>
      <c r="C5" s="231">
        <f>emis!K3</f>
        <v>27.3627</v>
      </c>
      <c r="D5" s="230">
        <f>emis!L3</f>
        <v>458.74</v>
      </c>
      <c r="E5" s="230">
        <f t="shared" ref="E5:E7" si="1">SUM(B5:D5)</f>
        <v>490.9487</v>
      </c>
      <c r="F5" s="232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ht="19.5" customHeight="1">
      <c r="A6" s="229" t="s">
        <v>165</v>
      </c>
      <c r="B6" s="230">
        <f>emis!I13</f>
        <v>24.9954</v>
      </c>
      <c r="C6" s="231">
        <f>emis!J13+emis!K13</f>
        <v>18.0852</v>
      </c>
      <c r="D6" s="230">
        <f>emis!L13</f>
        <v>136.36</v>
      </c>
      <c r="E6" s="230">
        <f t="shared" si="1"/>
        <v>179.4406</v>
      </c>
      <c r="F6" s="233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ht="19.5" customHeight="1">
      <c r="A7" s="229" t="s">
        <v>105</v>
      </c>
      <c r="B7" s="230">
        <f>emis!I39</f>
        <v>20.4352</v>
      </c>
      <c r="C7" s="231">
        <f>emis!J39+emis!K39</f>
        <v>50.5105</v>
      </c>
      <c r="D7" s="230">
        <f>emis!L39</f>
        <v>177.29</v>
      </c>
      <c r="E7" s="230">
        <f t="shared" si="1"/>
        <v>248.2357</v>
      </c>
      <c r="F7" s="233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</row>
    <row r="8" ht="19.5" customHeight="1">
      <c r="A8" s="234" t="s">
        <v>638</v>
      </c>
      <c r="B8" s="235">
        <f t="shared" ref="B8:E8" si="2">SUM(B5:B7)</f>
        <v>50.2766</v>
      </c>
      <c r="C8" s="235">
        <f t="shared" si="2"/>
        <v>95.9584</v>
      </c>
      <c r="D8" s="235">
        <f t="shared" si="2"/>
        <v>772.39</v>
      </c>
      <c r="E8" s="235">
        <f t="shared" si="2"/>
        <v>918.625</v>
      </c>
      <c r="F8" s="236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ht="19.5" customHeight="1">
      <c r="A9" s="218"/>
      <c r="B9" s="219"/>
      <c r="C9" s="219"/>
      <c r="D9" s="219"/>
      <c r="E9" s="219"/>
      <c r="F9" s="21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ht="19.5" customHeight="1">
      <c r="A10" s="218"/>
      <c r="B10" s="219"/>
      <c r="C10" s="219"/>
      <c r="D10" s="219"/>
      <c r="E10" s="219"/>
      <c r="F10" s="21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ht="19.5" customHeight="1">
      <c r="A11" s="218" t="s">
        <v>639</v>
      </c>
      <c r="B11" s="219"/>
      <c r="C11" s="219"/>
      <c r="D11" s="219"/>
      <c r="E11" s="219"/>
      <c r="F11" s="21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ht="34.5" customHeight="1">
      <c r="A12" s="220" t="s">
        <v>640</v>
      </c>
      <c r="B12" s="221"/>
      <c r="C12" s="221"/>
      <c r="D12" s="221"/>
      <c r="E12" s="221"/>
      <c r="F12" s="222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ht="18.0" customHeight="1">
      <c r="A13" s="224" t="s">
        <v>635</v>
      </c>
      <c r="B13" s="225" t="s">
        <v>636</v>
      </c>
      <c r="C13" s="221"/>
      <c r="D13" s="221"/>
      <c r="E13" s="222"/>
      <c r="F13" s="237" t="s">
        <v>641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ht="18.0" customHeight="1">
      <c r="A14" s="179"/>
      <c r="B14" s="226" t="s">
        <v>150</v>
      </c>
      <c r="C14" s="226" t="s">
        <v>152</v>
      </c>
      <c r="D14" s="227" t="s">
        <v>637</v>
      </c>
      <c r="E14" s="227" t="s">
        <v>108</v>
      </c>
      <c r="F14" s="238" t="s">
        <v>642</v>
      </c>
      <c r="G14" s="179"/>
      <c r="H14" s="194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ht="18.0" customHeight="1">
      <c r="A15" s="239" t="s">
        <v>643</v>
      </c>
      <c r="B15" s="221"/>
      <c r="C15" s="221"/>
      <c r="D15" s="221"/>
      <c r="E15" s="221"/>
      <c r="F15" s="222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</row>
    <row r="16" ht="18.0" customHeight="1">
      <c r="A16" s="229" t="s">
        <v>463</v>
      </c>
      <c r="B16" s="230">
        <f>exist_proj!M2</f>
        <v>5.6593</v>
      </c>
      <c r="C16" s="231">
        <f>exist_proj!O2</f>
        <v>30.4683</v>
      </c>
      <c r="D16" s="230">
        <f>exist_proj!P2</f>
        <v>509.92</v>
      </c>
      <c r="E16" s="230">
        <f t="shared" ref="E16:E18" si="3">SUM(B16:D16)</f>
        <v>546.0476</v>
      </c>
      <c r="F16" s="240">
        <f>E16</f>
        <v>546.0476</v>
      </c>
      <c r="G16" s="179"/>
      <c r="H16" s="194" t="s">
        <v>644</v>
      </c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ht="18.0" customHeight="1">
      <c r="A17" s="229" t="s">
        <v>165</v>
      </c>
      <c r="B17" s="230">
        <f>exist_proj!F11</f>
        <v>18.9714</v>
      </c>
      <c r="C17" s="231">
        <f>exist_proj!G11+exist_proj!H11</f>
        <v>13.7268</v>
      </c>
      <c r="D17" s="230">
        <f>exist_proj!I11</f>
        <v>103.48</v>
      </c>
      <c r="E17" s="230">
        <f t="shared" si="3"/>
        <v>136.1782</v>
      </c>
      <c r="F17" s="230">
        <f>exist_proj!Q11</f>
        <v>1062.08</v>
      </c>
      <c r="G17" s="179"/>
      <c r="H17" s="194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ht="18.0" customHeight="1">
      <c r="A18" s="229" t="s">
        <v>105</v>
      </c>
      <c r="B18" s="230">
        <f>exist_proj!F36</f>
        <v>16.5296</v>
      </c>
      <c r="C18" s="231">
        <f>exist_proj!G36+exist_proj!H36</f>
        <v>40.857</v>
      </c>
      <c r="D18" s="230">
        <f>exist_proj!I36</f>
        <v>143.4</v>
      </c>
      <c r="E18" s="230">
        <f t="shared" si="3"/>
        <v>200.7866</v>
      </c>
      <c r="F18" s="230">
        <f>exist_proj!Q36</f>
        <v>2074.62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ht="18.0" customHeight="1">
      <c r="A19" s="234" t="s">
        <v>638</v>
      </c>
      <c r="B19" s="241">
        <f t="shared" ref="B19:F19" si="4">SUM(B16:B18)</f>
        <v>41.1603</v>
      </c>
      <c r="C19" s="241">
        <f t="shared" si="4"/>
        <v>85.0521</v>
      </c>
      <c r="D19" s="241">
        <f t="shared" si="4"/>
        <v>756.8</v>
      </c>
      <c r="E19" s="241">
        <f t="shared" si="4"/>
        <v>883.0124</v>
      </c>
      <c r="F19" s="241">
        <f t="shared" si="4"/>
        <v>3682.7476</v>
      </c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ht="18.0" customHeight="1">
      <c r="A20" s="239" t="s">
        <v>645</v>
      </c>
      <c r="B20" s="221"/>
      <c r="C20" s="221"/>
      <c r="D20" s="221"/>
      <c r="E20" s="221"/>
      <c r="F20" s="222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ht="18.0" customHeight="1">
      <c r="A21" s="229" t="s">
        <v>463</v>
      </c>
      <c r="B21" s="242">
        <v>0.0</v>
      </c>
      <c r="C21" s="242">
        <v>0.0</v>
      </c>
      <c r="D21" s="242">
        <v>0.0</v>
      </c>
      <c r="E21" s="242">
        <v>0.0</v>
      </c>
      <c r="F21" s="242">
        <v>0.0</v>
      </c>
      <c r="G21" s="179"/>
      <c r="H21" s="194" t="s">
        <v>646</v>
      </c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ht="18.0" customHeight="1">
      <c r="A22" s="229" t="s">
        <v>165</v>
      </c>
      <c r="B22" s="243">
        <f>apd_proj!G2</f>
        <v>24.04</v>
      </c>
      <c r="C22" s="243">
        <f>apd_proj!H2+apd_proj!I2</f>
        <v>17.39</v>
      </c>
      <c r="D22" s="243">
        <f>apd_proj!J2</f>
        <v>131.18</v>
      </c>
      <c r="E22" s="230">
        <f t="shared" ref="E22:E23" si="5">SUM(B22:D22)</f>
        <v>172.61</v>
      </c>
      <c r="F22" s="243">
        <f>apd_proj!R2</f>
        <v>366.42</v>
      </c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ht="18.0" customHeight="1">
      <c r="A23" s="229" t="s">
        <v>105</v>
      </c>
      <c r="B23" s="244">
        <f>apd_proj!G36</f>
        <v>7.11</v>
      </c>
      <c r="C23" s="244">
        <f>apd_proj!H36+apd_proj!I36</f>
        <v>17.56</v>
      </c>
      <c r="D23" s="244">
        <f>apd_proj!J36</f>
        <v>61.7</v>
      </c>
      <c r="E23" s="230">
        <f t="shared" si="5"/>
        <v>86.37</v>
      </c>
      <c r="F23" s="244">
        <f>apd_proj!R36</f>
        <v>289.77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ht="18.0" customHeight="1">
      <c r="A24" s="245" t="s">
        <v>647</v>
      </c>
      <c r="B24" s="241">
        <f t="shared" ref="B24:F24" si="6">SUM(B21:B23)</f>
        <v>31.15</v>
      </c>
      <c r="C24" s="241">
        <f t="shared" si="6"/>
        <v>34.95</v>
      </c>
      <c r="D24" s="241">
        <f t="shared" si="6"/>
        <v>192.88</v>
      </c>
      <c r="E24" s="241">
        <f t="shared" si="6"/>
        <v>258.98</v>
      </c>
      <c r="F24" s="241">
        <f t="shared" si="6"/>
        <v>656.19</v>
      </c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ht="18.0" customHeight="1">
      <c r="A25" s="239" t="s">
        <v>648</v>
      </c>
      <c r="B25" s="221"/>
      <c r="C25" s="221"/>
      <c r="D25" s="221"/>
      <c r="E25" s="221"/>
      <c r="F25" s="222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ht="18.0" customHeight="1">
      <c r="A26" s="229" t="s">
        <v>463</v>
      </c>
      <c r="B26" s="242">
        <v>0.0</v>
      </c>
      <c r="C26" s="242">
        <v>0.0</v>
      </c>
      <c r="D26" s="242">
        <v>0.0</v>
      </c>
      <c r="E26" s="242">
        <v>0.0</v>
      </c>
      <c r="F26" s="242">
        <v>0.0</v>
      </c>
      <c r="G26" s="179"/>
      <c r="H26" s="194" t="s">
        <v>649</v>
      </c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ht="18.0" customHeight="1">
      <c r="A27" s="229" t="s">
        <v>165</v>
      </c>
      <c r="B27" s="246">
        <f>lease_proj!K2</f>
        <v>10.18</v>
      </c>
      <c r="C27" s="246">
        <f>lease_proj!L2+lease_proj!M2</f>
        <v>7.37</v>
      </c>
      <c r="D27" s="246">
        <f>lease_proj!N2</f>
        <v>55.54</v>
      </c>
      <c r="E27" s="230">
        <f t="shared" ref="E27:E28" si="7">SUM(B27:D27)</f>
        <v>73.09</v>
      </c>
      <c r="F27" s="246">
        <f>lease_proj!V2</f>
        <v>192.57</v>
      </c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ht="18.0" customHeight="1">
      <c r="A28" s="229" t="s">
        <v>105</v>
      </c>
      <c r="B28" s="246">
        <f>lease_proj!K53</f>
        <v>6.07</v>
      </c>
      <c r="C28" s="246">
        <f>lease_proj!L53+lease_proj!M53</f>
        <v>15</v>
      </c>
      <c r="D28" s="246">
        <f>lease_proj!N53</f>
        <v>52.65</v>
      </c>
      <c r="E28" s="230">
        <f t="shared" si="7"/>
        <v>73.72</v>
      </c>
      <c r="F28" s="246">
        <f>lease_proj!V53</f>
        <v>322.05</v>
      </c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ht="18.0" customHeight="1">
      <c r="A29" s="234" t="s">
        <v>650</v>
      </c>
      <c r="B29" s="241">
        <f t="shared" ref="B29:F29" si="8">SUM(B26:B28)</f>
        <v>16.25</v>
      </c>
      <c r="C29" s="241">
        <f t="shared" si="8"/>
        <v>22.37</v>
      </c>
      <c r="D29" s="241">
        <f t="shared" si="8"/>
        <v>108.19</v>
      </c>
      <c r="E29" s="241">
        <f t="shared" si="8"/>
        <v>146.81</v>
      </c>
      <c r="F29" s="241">
        <f t="shared" si="8"/>
        <v>514.62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ht="18.0" customHeight="1">
      <c r="A30" s="247" t="s">
        <v>651</v>
      </c>
      <c r="B30" s="221"/>
      <c r="C30" s="221"/>
      <c r="D30" s="221"/>
      <c r="E30" s="221"/>
      <c r="F30" s="222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ht="18.0" customHeight="1">
      <c r="A31" s="229" t="s">
        <v>463</v>
      </c>
      <c r="B31" s="248">
        <f t="shared" ref="B31:F31" si="9">B16+B21+B26</f>
        <v>5.6593</v>
      </c>
      <c r="C31" s="248">
        <f t="shared" si="9"/>
        <v>30.4683</v>
      </c>
      <c r="D31" s="248">
        <f t="shared" si="9"/>
        <v>509.92</v>
      </c>
      <c r="E31" s="248">
        <f t="shared" si="9"/>
        <v>546.0476</v>
      </c>
      <c r="F31" s="248">
        <f t="shared" si="9"/>
        <v>546.0476</v>
      </c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ht="18.0" customHeight="1">
      <c r="A32" s="229" t="s">
        <v>165</v>
      </c>
      <c r="B32" s="248">
        <f t="shared" ref="B32:F32" si="10">B17+B22+B27</f>
        <v>53.1914</v>
      </c>
      <c r="C32" s="248">
        <f t="shared" si="10"/>
        <v>38.4868</v>
      </c>
      <c r="D32" s="248">
        <f t="shared" si="10"/>
        <v>290.2</v>
      </c>
      <c r="E32" s="248">
        <f t="shared" si="10"/>
        <v>381.8782</v>
      </c>
      <c r="F32" s="248">
        <f t="shared" si="10"/>
        <v>1621.07</v>
      </c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</row>
    <row r="33" ht="18.0" customHeight="1">
      <c r="A33" s="229" t="s">
        <v>105</v>
      </c>
      <c r="B33" s="248">
        <f t="shared" ref="B33:F33" si="11">B18+B23+B28</f>
        <v>29.7096</v>
      </c>
      <c r="C33" s="248">
        <f t="shared" si="11"/>
        <v>73.417</v>
      </c>
      <c r="D33" s="248">
        <f t="shared" si="11"/>
        <v>257.75</v>
      </c>
      <c r="E33" s="248">
        <f t="shared" si="11"/>
        <v>360.8766</v>
      </c>
      <c r="F33" s="248">
        <f t="shared" si="11"/>
        <v>2686.44</v>
      </c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ht="18.0" customHeight="1">
      <c r="A34" s="249" t="s">
        <v>652</v>
      </c>
      <c r="B34" s="250">
        <f t="shared" ref="B34:F34" si="12">SUM(B31:B33)</f>
        <v>88.5603</v>
      </c>
      <c r="C34" s="250">
        <f t="shared" si="12"/>
        <v>142.3721</v>
      </c>
      <c r="D34" s="250">
        <f t="shared" si="12"/>
        <v>1057.87</v>
      </c>
      <c r="E34" s="250">
        <f t="shared" si="12"/>
        <v>1288.8024</v>
      </c>
      <c r="F34" s="250">
        <f t="shared" si="12"/>
        <v>4853.5576</v>
      </c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>
      <c r="A36" s="251" t="s">
        <v>653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>
      <c r="A37" s="194" t="s">
        <v>654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>
      <c r="A38" s="194" t="s">
        <v>655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>
      <c r="A39" s="194" t="s">
        <v>656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>
      <c r="A40" s="194" t="s">
        <v>657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>
      <c r="A42" s="2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>
      <c r="A43" s="253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>
      <c r="A44" s="194"/>
      <c r="B44" s="179"/>
      <c r="C44" s="179"/>
      <c r="D44" s="179"/>
      <c r="E44" s="179"/>
      <c r="F44" s="179"/>
      <c r="G44" s="194"/>
      <c r="H44" s="254"/>
      <c r="I44" s="254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>
      <c r="A45" s="179"/>
      <c r="B45" s="189"/>
      <c r="C45" s="189"/>
      <c r="D45" s="189"/>
      <c r="E45" s="189"/>
      <c r="F45" s="18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>
      <c r="A46" s="179"/>
      <c r="B46" s="189"/>
      <c r="C46" s="189"/>
      <c r="D46" s="189"/>
      <c r="E46" s="189"/>
      <c r="F46" s="18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>
      <c r="A47" s="179"/>
      <c r="B47" s="189"/>
      <c r="C47" s="189"/>
      <c r="D47" s="189"/>
      <c r="E47" s="189"/>
      <c r="F47" s="18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>
      <c r="A48" s="179"/>
      <c r="B48" s="189"/>
      <c r="C48" s="189"/>
      <c r="D48" s="189"/>
      <c r="E48" s="189"/>
      <c r="F48" s="18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>
      <c r="A49" s="179"/>
      <c r="B49" s="189"/>
      <c r="C49" s="189"/>
      <c r="D49" s="189"/>
      <c r="E49" s="189"/>
      <c r="F49" s="18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>
      <c r="A50" s="255"/>
      <c r="B50" s="188"/>
      <c r="C50" s="189"/>
      <c r="D50" s="189"/>
      <c r="E50" s="189"/>
      <c r="F50" s="18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>
      <c r="A51" s="179"/>
      <c r="B51" s="189"/>
      <c r="C51" s="189"/>
      <c r="D51" s="189"/>
      <c r="E51" s="189"/>
      <c r="F51" s="18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>
      <c r="A52" s="179"/>
      <c r="B52" s="189"/>
      <c r="C52" s="188"/>
      <c r="D52" s="189"/>
      <c r="E52" s="189"/>
      <c r="F52" s="188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>
      <c r="A53" s="179"/>
      <c r="B53" s="189"/>
      <c r="C53" s="189"/>
      <c r="D53" s="188"/>
      <c r="E53" s="188"/>
      <c r="F53" s="18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>
      <c r="A54" s="179"/>
      <c r="B54" s="189"/>
      <c r="C54" s="189"/>
      <c r="D54" s="188"/>
      <c r="E54" s="188"/>
      <c r="F54" s="18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>
      <c r="A55" s="179"/>
      <c r="B55" s="189"/>
      <c r="C55" s="189"/>
      <c r="D55" s="189"/>
      <c r="E55" s="189"/>
      <c r="F55" s="18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>
      <c r="A56" s="179"/>
      <c r="B56" s="189"/>
      <c r="C56" s="189"/>
      <c r="D56" s="189"/>
      <c r="E56" s="189"/>
      <c r="F56" s="18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>
      <c r="A57" s="218"/>
      <c r="B57" s="256"/>
      <c r="C57" s="189"/>
      <c r="D57" s="189"/>
      <c r="E57" s="189"/>
      <c r="F57" s="18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>
      <c r="A59" s="253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>
      <c r="A60" s="194"/>
      <c r="B60" s="179"/>
      <c r="C60" s="179"/>
      <c r="D60" s="179"/>
      <c r="E60" s="179"/>
      <c r="F60" s="179"/>
      <c r="G60" s="194"/>
      <c r="H60" s="254"/>
      <c r="I60" s="254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>
      <c r="A61" s="257"/>
      <c r="B61" s="202"/>
      <c r="C61" s="201"/>
      <c r="D61" s="201"/>
      <c r="E61" s="201"/>
      <c r="F61" s="201"/>
      <c r="G61" s="201"/>
      <c r="H61" s="201"/>
      <c r="I61" s="201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>
      <c r="A62" s="201"/>
      <c r="B62" s="201"/>
      <c r="C62" s="201"/>
      <c r="D62" s="201"/>
      <c r="E62" s="201"/>
      <c r="F62" s="201"/>
      <c r="G62" s="201"/>
      <c r="H62" s="201"/>
      <c r="I62" s="201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>
      <c r="A63" s="201"/>
      <c r="B63" s="201"/>
      <c r="C63" s="201"/>
      <c r="D63" s="201"/>
      <c r="E63" s="201"/>
      <c r="F63" s="201"/>
      <c r="G63" s="201"/>
      <c r="H63" s="201"/>
      <c r="I63" s="201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>
      <c r="A64" s="201"/>
      <c r="B64" s="201"/>
      <c r="C64" s="201"/>
      <c r="D64" s="201"/>
      <c r="E64" s="201"/>
      <c r="F64" s="201"/>
      <c r="G64" s="201"/>
      <c r="H64" s="201"/>
      <c r="I64" s="201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>
      <c r="A65" s="201"/>
      <c r="B65" s="201"/>
      <c r="C65" s="201"/>
      <c r="D65" s="201"/>
      <c r="E65" s="201"/>
      <c r="F65" s="201"/>
      <c r="G65" s="201"/>
      <c r="H65" s="201"/>
      <c r="I65" s="201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>
      <c r="A66" s="201"/>
      <c r="B66" s="201"/>
      <c r="C66" s="201"/>
      <c r="D66" s="201"/>
      <c r="E66" s="201"/>
      <c r="F66" s="201"/>
      <c r="G66" s="201"/>
      <c r="H66" s="201"/>
      <c r="I66" s="201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>
      <c r="A67" s="201"/>
      <c r="B67" s="201"/>
      <c r="C67" s="201"/>
      <c r="D67" s="201"/>
      <c r="E67" s="201"/>
      <c r="F67" s="201"/>
      <c r="G67" s="201"/>
      <c r="H67" s="201"/>
      <c r="I67" s="201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>
      <c r="A68" s="201"/>
      <c r="B68" s="201"/>
      <c r="C68" s="201"/>
      <c r="D68" s="201"/>
      <c r="E68" s="201"/>
      <c r="F68" s="201"/>
      <c r="G68" s="201"/>
      <c r="H68" s="201"/>
      <c r="I68" s="201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>
      <c r="A69" s="201"/>
      <c r="B69" s="201"/>
      <c r="C69" s="201"/>
      <c r="D69" s="201"/>
      <c r="E69" s="201"/>
      <c r="F69" s="201"/>
      <c r="G69" s="201"/>
      <c r="H69" s="201"/>
      <c r="I69" s="201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>
      <c r="A70" s="201"/>
      <c r="B70" s="201"/>
      <c r="C70" s="201"/>
      <c r="D70" s="201"/>
      <c r="E70" s="201"/>
      <c r="F70" s="201"/>
      <c r="G70" s="201"/>
      <c r="H70" s="201"/>
      <c r="I70" s="201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>
      <c r="A71" s="257"/>
      <c r="B71" s="202"/>
      <c r="C71" s="201"/>
      <c r="D71" s="201"/>
      <c r="E71" s="201"/>
      <c r="F71" s="201"/>
      <c r="G71" s="201"/>
      <c r="H71" s="201"/>
      <c r="I71" s="201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>
      <c r="A72" s="257"/>
      <c r="B72" s="202"/>
      <c r="C72" s="201"/>
      <c r="D72" s="201"/>
      <c r="E72" s="201"/>
      <c r="F72" s="201"/>
      <c r="G72" s="201"/>
      <c r="H72" s="201"/>
      <c r="I72" s="201"/>
      <c r="J72" s="258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>
      <c r="A73" s="201"/>
      <c r="B73" s="201"/>
      <c r="C73" s="259"/>
      <c r="D73" s="259"/>
      <c r="E73" s="259"/>
      <c r="F73" s="259"/>
      <c r="G73" s="259"/>
      <c r="H73" s="260"/>
      <c r="I73" s="201"/>
      <c r="J73" s="179"/>
      <c r="K73" s="261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>
      <c r="A74" s="179"/>
      <c r="B74" s="179"/>
      <c r="C74" s="189"/>
      <c r="D74" s="189"/>
      <c r="E74" s="189"/>
      <c r="F74" s="189"/>
      <c r="G74" s="189"/>
      <c r="H74" s="262"/>
      <c r="I74" s="262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>
      <c r="A75" s="179"/>
      <c r="B75" s="179"/>
      <c r="C75" s="189"/>
      <c r="D75" s="189"/>
      <c r="E75" s="189"/>
      <c r="F75" s="189"/>
      <c r="G75" s="189"/>
      <c r="H75" s="262"/>
      <c r="I75" s="262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>
      <c r="A76" s="179"/>
      <c r="B76" s="179"/>
      <c r="C76" s="189"/>
      <c r="D76" s="189"/>
      <c r="E76" s="189"/>
      <c r="F76" s="189"/>
      <c r="G76" s="189"/>
      <c r="H76" s="262"/>
      <c r="I76" s="262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>
      <c r="A77" s="179"/>
      <c r="B77" s="179"/>
      <c r="C77" s="189"/>
      <c r="D77" s="189"/>
      <c r="E77" s="189"/>
      <c r="F77" s="189"/>
      <c r="G77" s="189"/>
      <c r="H77" s="262"/>
      <c r="I77" s="262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>
      <c r="A78" s="179"/>
      <c r="B78" s="179"/>
      <c r="C78" s="189"/>
      <c r="D78" s="189"/>
      <c r="E78" s="189"/>
      <c r="F78" s="189"/>
      <c r="G78" s="189"/>
      <c r="H78" s="262"/>
      <c r="I78" s="262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>
      <c r="A79" s="179"/>
      <c r="B79" s="179"/>
      <c r="C79" s="189"/>
      <c r="D79" s="189"/>
      <c r="E79" s="189"/>
      <c r="F79" s="189"/>
      <c r="G79" s="189"/>
      <c r="H79" s="262"/>
      <c r="I79" s="262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>
      <c r="A80" s="179"/>
      <c r="B80" s="179"/>
      <c r="C80" s="189"/>
      <c r="D80" s="189"/>
      <c r="E80" s="189"/>
      <c r="F80" s="189"/>
      <c r="G80" s="189"/>
      <c r="H80" s="262"/>
      <c r="I80" s="262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>
      <c r="A81" s="179"/>
      <c r="B81" s="179"/>
      <c r="C81" s="189"/>
      <c r="D81" s="189"/>
      <c r="E81" s="189"/>
      <c r="F81" s="189"/>
      <c r="G81" s="18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>
      <c r="A82" s="179"/>
      <c r="B82" s="179"/>
      <c r="C82" s="189"/>
      <c r="D82" s="189"/>
      <c r="E82" s="189"/>
      <c r="F82" s="189"/>
      <c r="G82" s="18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>
      <c r="A83" s="255"/>
      <c r="B83" s="194"/>
      <c r="C83" s="189"/>
      <c r="D83" s="189"/>
      <c r="E83" s="189"/>
      <c r="F83" s="189"/>
      <c r="G83" s="18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>
      <c r="A84" s="255"/>
      <c r="B84" s="194"/>
      <c r="C84" s="189"/>
      <c r="D84" s="189"/>
      <c r="E84" s="189"/>
      <c r="F84" s="189"/>
      <c r="G84" s="18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>
      <c r="A85" s="255"/>
      <c r="B85" s="194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>
      <c r="A86" s="255"/>
      <c r="B86" s="194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>
      <c r="A87" s="255"/>
      <c r="B87" s="194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>
      <c r="A88" s="263"/>
      <c r="B88" s="264"/>
      <c r="C88" s="258"/>
      <c r="D88" s="258"/>
      <c r="E88" s="258"/>
      <c r="F88" s="258"/>
      <c r="G88" s="258"/>
      <c r="H88" s="258"/>
      <c r="I88" s="258"/>
      <c r="J88" s="258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>
      <c r="A89" s="253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>
      <c r="A90" s="194"/>
      <c r="B90" s="179"/>
      <c r="C90" s="179"/>
      <c r="D90" s="179"/>
      <c r="E90" s="179"/>
      <c r="F90" s="179"/>
      <c r="G90" s="194"/>
      <c r="H90" s="254"/>
      <c r="I90" s="254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>
      <c r="A91" s="257"/>
      <c r="B91" s="202"/>
      <c r="C91" s="201"/>
      <c r="D91" s="201"/>
      <c r="E91" s="201"/>
      <c r="F91" s="201"/>
      <c r="G91" s="201"/>
      <c r="H91" s="201"/>
      <c r="I91" s="201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>
      <c r="A92" s="257"/>
      <c r="B92" s="201"/>
      <c r="C92" s="259"/>
      <c r="D92" s="259"/>
      <c r="E92" s="259"/>
      <c r="F92" s="259"/>
      <c r="G92" s="259"/>
      <c r="H92" s="201"/>
      <c r="I92" s="201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>
      <c r="A93" s="257"/>
      <c r="B93" s="265"/>
      <c r="C93" s="259"/>
      <c r="D93" s="259"/>
      <c r="E93" s="259"/>
      <c r="F93" s="259"/>
      <c r="G93" s="259"/>
      <c r="H93" s="201"/>
      <c r="I93" s="201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>
      <c r="A94" s="257"/>
      <c r="B94" s="201"/>
      <c r="C94" s="259"/>
      <c r="D94" s="259"/>
      <c r="E94" s="259"/>
      <c r="F94" s="259"/>
      <c r="G94" s="259"/>
      <c r="H94" s="201"/>
      <c r="I94" s="201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>
      <c r="A95" s="257"/>
      <c r="B95" s="201"/>
      <c r="C95" s="259"/>
      <c r="D95" s="259"/>
      <c r="E95" s="259"/>
      <c r="F95" s="259"/>
      <c r="G95" s="259"/>
      <c r="H95" s="201"/>
      <c r="I95" s="201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>
      <c r="A96" s="257"/>
      <c r="B96" s="201"/>
      <c r="C96" s="259"/>
      <c r="D96" s="259"/>
      <c r="E96" s="259"/>
      <c r="F96" s="259"/>
      <c r="G96" s="259"/>
      <c r="H96" s="201"/>
      <c r="I96" s="201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>
      <c r="A97" s="257"/>
      <c r="B97" s="201"/>
      <c r="C97" s="259"/>
      <c r="D97" s="259"/>
      <c r="E97" s="259"/>
      <c r="F97" s="259"/>
      <c r="G97" s="259"/>
      <c r="H97" s="201"/>
      <c r="I97" s="201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>
      <c r="A98" s="257"/>
      <c r="B98" s="201"/>
      <c r="C98" s="259"/>
      <c r="D98" s="259"/>
      <c r="E98" s="259"/>
      <c r="F98" s="259"/>
      <c r="G98" s="259"/>
      <c r="H98" s="201"/>
      <c r="I98" s="201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>
      <c r="A99" s="257"/>
      <c r="B99" s="201"/>
      <c r="C99" s="259"/>
      <c r="D99" s="259"/>
      <c r="E99" s="259"/>
      <c r="F99" s="259"/>
      <c r="G99" s="259"/>
      <c r="H99" s="201"/>
      <c r="I99" s="201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>
      <c r="A100" s="257"/>
      <c r="B100" s="201"/>
      <c r="C100" s="259"/>
      <c r="D100" s="259"/>
      <c r="E100" s="259"/>
      <c r="F100" s="259"/>
      <c r="G100" s="259"/>
      <c r="H100" s="201"/>
      <c r="I100" s="201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>
      <c r="A101" s="257"/>
      <c r="B101" s="201"/>
      <c r="C101" s="259"/>
      <c r="D101" s="259"/>
      <c r="E101" s="259"/>
      <c r="F101" s="259"/>
      <c r="G101" s="259"/>
      <c r="H101" s="201"/>
      <c r="I101" s="201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>
      <c r="A102" s="257"/>
      <c r="B102" s="201"/>
      <c r="C102" s="259"/>
      <c r="D102" s="259"/>
      <c r="E102" s="259"/>
      <c r="F102" s="259"/>
      <c r="G102" s="259"/>
      <c r="H102" s="201"/>
      <c r="I102" s="201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>
      <c r="A103" s="257"/>
      <c r="B103" s="201"/>
      <c r="C103" s="259"/>
      <c r="D103" s="259"/>
      <c r="E103" s="259"/>
      <c r="F103" s="259"/>
      <c r="G103" s="259"/>
      <c r="H103" s="201"/>
      <c r="I103" s="201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>
      <c r="A104" s="257"/>
      <c r="B104" s="201"/>
      <c r="C104" s="259"/>
      <c r="D104" s="259"/>
      <c r="E104" s="259"/>
      <c r="F104" s="259"/>
      <c r="G104" s="259"/>
      <c r="H104" s="201"/>
      <c r="I104" s="201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>
      <c r="A105" s="257"/>
      <c r="B105" s="201"/>
      <c r="C105" s="259"/>
      <c r="D105" s="259"/>
      <c r="E105" s="259"/>
      <c r="F105" s="259"/>
      <c r="G105" s="259"/>
      <c r="H105" s="201"/>
      <c r="I105" s="201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>
      <c r="A106" s="257"/>
      <c r="B106" s="201"/>
      <c r="C106" s="259"/>
      <c r="D106" s="259"/>
      <c r="E106" s="259"/>
      <c r="F106" s="259"/>
      <c r="G106" s="259"/>
      <c r="H106" s="201"/>
      <c r="I106" s="201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>
      <c r="A107" s="257"/>
      <c r="B107" s="201"/>
      <c r="C107" s="259"/>
      <c r="D107" s="259"/>
      <c r="E107" s="259"/>
      <c r="F107" s="259"/>
      <c r="G107" s="259"/>
      <c r="H107" s="201"/>
      <c r="I107" s="201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>
      <c r="A108" s="257"/>
      <c r="B108" s="201"/>
      <c r="C108" s="259"/>
      <c r="D108" s="259"/>
      <c r="E108" s="259"/>
      <c r="F108" s="259"/>
      <c r="G108" s="259"/>
      <c r="H108" s="201"/>
      <c r="I108" s="201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>
      <c r="A109" s="257"/>
      <c r="B109" s="201"/>
      <c r="C109" s="259"/>
      <c r="D109" s="259"/>
      <c r="E109" s="259"/>
      <c r="F109" s="259"/>
      <c r="G109" s="259"/>
      <c r="H109" s="201"/>
      <c r="I109" s="201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>
      <c r="A110" s="257"/>
      <c r="B110" s="201"/>
      <c r="C110" s="259"/>
      <c r="D110" s="259"/>
      <c r="E110" s="259"/>
      <c r="F110" s="259"/>
      <c r="G110" s="259"/>
      <c r="H110" s="201"/>
      <c r="I110" s="201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>
      <c r="A111" s="257"/>
      <c r="B111" s="201"/>
      <c r="C111" s="259"/>
      <c r="D111" s="259"/>
      <c r="E111" s="259"/>
      <c r="F111" s="259"/>
      <c r="G111" s="259"/>
      <c r="H111" s="201"/>
      <c r="I111" s="201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>
      <c r="A112" s="257"/>
      <c r="B112" s="201"/>
      <c r="C112" s="259"/>
      <c r="D112" s="259"/>
      <c r="E112" s="259"/>
      <c r="F112" s="259"/>
      <c r="G112" s="259"/>
      <c r="H112" s="201"/>
      <c r="I112" s="201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>
      <c r="A113" s="257"/>
      <c r="B113" s="202"/>
      <c r="C113" s="259"/>
      <c r="D113" s="259"/>
      <c r="E113" s="259"/>
      <c r="F113" s="259"/>
      <c r="G113" s="259"/>
      <c r="H113" s="201"/>
      <c r="I113" s="201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>
      <c r="A114" s="257"/>
      <c r="B114" s="202"/>
      <c r="C114" s="259"/>
      <c r="D114" s="259"/>
      <c r="E114" s="259"/>
      <c r="F114" s="259"/>
      <c r="G114" s="259"/>
      <c r="H114" s="201"/>
      <c r="I114" s="201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>
      <c r="A115" s="257"/>
      <c r="B115" s="202"/>
      <c r="C115" s="201"/>
      <c r="D115" s="201"/>
      <c r="E115" s="201"/>
      <c r="F115" s="201"/>
      <c r="G115" s="201"/>
      <c r="H115" s="201"/>
      <c r="I115" s="201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>
      <c r="A116" s="257"/>
      <c r="B116" s="202"/>
      <c r="C116" s="201"/>
      <c r="D116" s="201"/>
      <c r="E116" s="201"/>
      <c r="F116" s="201"/>
      <c r="G116" s="201"/>
      <c r="H116" s="201"/>
      <c r="I116" s="201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>
      <c r="A117" s="257"/>
      <c r="B117" s="202"/>
      <c r="C117" s="201"/>
      <c r="D117" s="201"/>
      <c r="E117" s="201"/>
      <c r="F117" s="201"/>
      <c r="G117" s="201"/>
      <c r="H117" s="201"/>
      <c r="I117" s="201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>
      <c r="A118" s="257"/>
      <c r="B118" s="202"/>
      <c r="C118" s="201"/>
      <c r="D118" s="201"/>
      <c r="E118" s="201"/>
      <c r="F118" s="201"/>
      <c r="G118" s="201"/>
      <c r="H118" s="201"/>
      <c r="I118" s="201"/>
      <c r="J118" s="258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>
      <c r="A119" s="257"/>
      <c r="B119" s="201"/>
      <c r="C119" s="259"/>
      <c r="D119" s="259"/>
      <c r="E119" s="259"/>
      <c r="F119" s="259"/>
      <c r="G119" s="259"/>
      <c r="H119" s="201"/>
      <c r="I119" s="201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>
      <c r="A120" s="257"/>
      <c r="B120" s="201"/>
      <c r="C120" s="259"/>
      <c r="D120" s="259"/>
      <c r="E120" s="259"/>
      <c r="F120" s="259"/>
      <c r="G120" s="259"/>
      <c r="H120" s="201"/>
      <c r="I120" s="201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>
      <c r="A121" s="257"/>
      <c r="B121" s="201"/>
      <c r="C121" s="259"/>
      <c r="D121" s="259"/>
      <c r="E121" s="259"/>
      <c r="F121" s="259"/>
      <c r="G121" s="259"/>
      <c r="H121" s="201"/>
      <c r="I121" s="201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>
      <c r="A122" s="257"/>
      <c r="B122" s="201"/>
      <c r="C122" s="259"/>
      <c r="D122" s="259"/>
      <c r="E122" s="259"/>
      <c r="F122" s="259"/>
      <c r="G122" s="259"/>
      <c r="H122" s="201"/>
      <c r="I122" s="201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>
      <c r="A123" s="257"/>
      <c r="B123" s="201"/>
      <c r="C123" s="259"/>
      <c r="D123" s="259"/>
      <c r="E123" s="259"/>
      <c r="F123" s="259"/>
      <c r="G123" s="259"/>
      <c r="H123" s="201"/>
      <c r="I123" s="201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>
      <c r="A124" s="218"/>
      <c r="B124" s="179"/>
      <c r="C124" s="189"/>
      <c r="D124" s="189"/>
      <c r="E124" s="189"/>
      <c r="F124" s="189"/>
      <c r="G124" s="18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>
      <c r="A125" s="218"/>
      <c r="B125" s="179"/>
      <c r="C125" s="189"/>
      <c r="D125" s="189"/>
      <c r="E125" s="189"/>
      <c r="F125" s="189"/>
      <c r="G125" s="18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>
      <c r="A126" s="218"/>
      <c r="B126" s="179"/>
      <c r="C126" s="189"/>
      <c r="D126" s="189"/>
      <c r="E126" s="189"/>
      <c r="F126" s="189"/>
      <c r="G126" s="18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>
      <c r="A127" s="218"/>
      <c r="B127" s="179"/>
      <c r="C127" s="189"/>
      <c r="D127" s="189"/>
      <c r="E127" s="189"/>
      <c r="F127" s="189"/>
      <c r="G127" s="18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>
      <c r="A128" s="218"/>
      <c r="B128" s="179"/>
      <c r="C128" s="189"/>
      <c r="D128" s="189"/>
      <c r="E128" s="189"/>
      <c r="F128" s="189"/>
      <c r="G128" s="18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>
      <c r="A129" s="218"/>
      <c r="B129" s="179"/>
      <c r="C129" s="189"/>
      <c r="D129" s="189"/>
      <c r="E129" s="189"/>
      <c r="F129" s="189"/>
      <c r="G129" s="18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>
      <c r="A130" s="218"/>
      <c r="B130" s="179"/>
      <c r="C130" s="189"/>
      <c r="D130" s="189"/>
      <c r="E130" s="189"/>
      <c r="F130" s="189"/>
      <c r="G130" s="18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>
      <c r="A131" s="218"/>
      <c r="B131" s="179"/>
      <c r="C131" s="189"/>
      <c r="D131" s="189"/>
      <c r="E131" s="189"/>
      <c r="F131" s="189"/>
      <c r="G131" s="18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>
      <c r="A132" s="218"/>
      <c r="B132" s="179"/>
      <c r="C132" s="189"/>
      <c r="D132" s="189"/>
      <c r="E132" s="189"/>
      <c r="F132" s="189"/>
      <c r="G132" s="18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>
      <c r="A133" s="218"/>
      <c r="B133" s="179"/>
      <c r="C133" s="189"/>
      <c r="D133" s="189"/>
      <c r="E133" s="189"/>
      <c r="F133" s="189"/>
      <c r="G133" s="18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>
      <c r="A134" s="218"/>
      <c r="B134" s="179"/>
      <c r="C134" s="189"/>
      <c r="D134" s="189"/>
      <c r="E134" s="189"/>
      <c r="F134" s="189"/>
      <c r="G134" s="18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>
      <c r="A135" s="218"/>
      <c r="B135" s="179"/>
      <c r="C135" s="189"/>
      <c r="D135" s="189"/>
      <c r="E135" s="189"/>
      <c r="F135" s="189"/>
      <c r="G135" s="18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>
      <c r="A136" s="218"/>
      <c r="B136" s="179"/>
      <c r="C136" s="189"/>
      <c r="D136" s="189"/>
      <c r="E136" s="189"/>
      <c r="F136" s="189"/>
      <c r="G136" s="18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>
      <c r="A137" s="218"/>
      <c r="B137" s="179"/>
      <c r="C137" s="189"/>
      <c r="D137" s="189"/>
      <c r="E137" s="189"/>
      <c r="F137" s="189"/>
      <c r="G137" s="18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>
      <c r="A138" s="218"/>
      <c r="B138" s="179"/>
      <c r="C138" s="189"/>
      <c r="D138" s="189"/>
      <c r="E138" s="189"/>
      <c r="F138" s="189"/>
      <c r="G138" s="18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>
      <c r="A139" s="218"/>
      <c r="B139" s="252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>
      <c r="A140" s="218"/>
      <c r="B140" s="179"/>
      <c r="C140" s="189"/>
      <c r="D140" s="189"/>
      <c r="E140" s="189"/>
      <c r="F140" s="189"/>
      <c r="G140" s="18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>
      <c r="A141" s="218"/>
      <c r="B141" s="179"/>
      <c r="C141" s="189"/>
      <c r="D141" s="189"/>
      <c r="E141" s="189"/>
      <c r="F141" s="189"/>
      <c r="G141" s="18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>
      <c r="A142" s="218"/>
      <c r="B142" s="179"/>
      <c r="C142" s="189"/>
      <c r="D142" s="189"/>
      <c r="E142" s="189"/>
      <c r="F142" s="189"/>
      <c r="G142" s="18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>
      <c r="A143" s="179"/>
      <c r="B143" s="179"/>
      <c r="C143" s="189"/>
      <c r="D143" s="189"/>
      <c r="E143" s="189"/>
      <c r="F143" s="189"/>
      <c r="G143" s="18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>
      <c r="A144" s="179"/>
      <c r="B144" s="179"/>
      <c r="C144" s="189"/>
      <c r="D144" s="189"/>
      <c r="E144" s="189"/>
      <c r="F144" s="189"/>
      <c r="G144" s="18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>
      <c r="A145" s="179"/>
      <c r="B145" s="179"/>
      <c r="C145" s="189"/>
      <c r="D145" s="189"/>
      <c r="E145" s="189"/>
      <c r="F145" s="189"/>
      <c r="G145" s="189"/>
      <c r="H145" s="266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>
      <c r="A146" s="179"/>
      <c r="B146" s="179"/>
      <c r="C146" s="189"/>
      <c r="D146" s="189"/>
      <c r="E146" s="189"/>
      <c r="F146" s="189"/>
      <c r="G146" s="189"/>
      <c r="H146" s="262"/>
      <c r="I146" s="262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>
      <c r="A147" s="179"/>
      <c r="B147" s="258"/>
      <c r="C147" s="189"/>
      <c r="D147" s="189"/>
      <c r="E147" s="189"/>
      <c r="F147" s="189"/>
      <c r="G147" s="189"/>
      <c r="H147" s="262"/>
      <c r="I147" s="262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>
      <c r="A148" s="179"/>
      <c r="B148" s="258"/>
      <c r="C148" s="189"/>
      <c r="D148" s="189"/>
      <c r="E148" s="189"/>
      <c r="F148" s="189"/>
      <c r="G148" s="189"/>
      <c r="H148" s="262"/>
      <c r="I148" s="262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>
      <c r="A149" s="179"/>
      <c r="B149" s="179"/>
      <c r="C149" s="179"/>
      <c r="D149" s="179"/>
      <c r="E149" s="179"/>
      <c r="F149" s="179"/>
      <c r="G149" s="179"/>
      <c r="H149" s="262"/>
      <c r="I149" s="262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>
      <c r="A150" s="179"/>
      <c r="B150" s="179"/>
      <c r="C150" s="179"/>
      <c r="D150" s="179"/>
      <c r="E150" s="179"/>
      <c r="F150" s="179"/>
      <c r="G150" s="179"/>
      <c r="H150" s="262"/>
      <c r="I150" s="262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>
      <c r="A151" s="218"/>
      <c r="B151" s="252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>
      <c r="A152" s="267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>
      <c r="A159" s="268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>
      <c r="A166" s="218"/>
      <c r="B166" s="252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>
      <c r="A167" s="267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>
      <c r="A222" s="179"/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</row>
    <row r="223">
      <c r="A223" s="179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</row>
    <row r="224">
      <c r="A224" s="179"/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</row>
    <row r="225">
      <c r="A225" s="179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</row>
    <row r="226">
      <c r="A226" s="179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</row>
    <row r="227">
      <c r="A227" s="179"/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</row>
    <row r="228">
      <c r="A228" s="179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</row>
    <row r="229">
      <c r="A229" s="179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</row>
    <row r="230">
      <c r="A230" s="179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</row>
    <row r="231">
      <c r="A231" s="179"/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</row>
    <row r="232">
      <c r="A232" s="179"/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</row>
    <row r="233">
      <c r="A233" s="179"/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</row>
    <row r="234">
      <c r="A234" s="179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</row>
    <row r="235">
      <c r="A235" s="179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</row>
    <row r="236">
      <c r="A236" s="179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</row>
    <row r="237">
      <c r="A237" s="179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</row>
    <row r="238">
      <c r="A238" s="179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</row>
    <row r="239">
      <c r="A239" s="179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</row>
    <row r="240">
      <c r="A240" s="179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</row>
    <row r="241">
      <c r="A241" s="179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</row>
    <row r="242">
      <c r="A242" s="179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</row>
    <row r="243">
      <c r="A243" s="179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</row>
    <row r="244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</row>
    <row r="245">
      <c r="A245" s="179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</row>
    <row r="246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</row>
    <row r="247">
      <c r="A247" s="179"/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</row>
    <row r="248">
      <c r="A248" s="179"/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</row>
    <row r="249">
      <c r="A249" s="179"/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</row>
    <row r="250">
      <c r="A250" s="179"/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</row>
    <row r="251">
      <c r="A251" s="179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</row>
    <row r="252">
      <c r="A252" s="179"/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</row>
    <row r="253">
      <c r="A253" s="179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</row>
    <row r="254">
      <c r="A254" s="179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</row>
    <row r="255">
      <c r="A255" s="179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</row>
    <row r="256">
      <c r="A256" s="179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</row>
    <row r="257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</row>
    <row r="258">
      <c r="A258" s="179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</row>
    <row r="259">
      <c r="A259" s="179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</row>
    <row r="260">
      <c r="A260" s="179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</row>
    <row r="261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</row>
    <row r="262">
      <c r="A262" s="179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</row>
    <row r="263">
      <c r="A263" s="179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</row>
    <row r="264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</row>
    <row r="265">
      <c r="A265" s="179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</row>
    <row r="266">
      <c r="A266" s="179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</row>
    <row r="267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</row>
    <row r="268">
      <c r="A268" s="179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</row>
    <row r="269">
      <c r="A269" s="179"/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9"/>
    </row>
    <row r="270">
      <c r="A270" s="179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</row>
    <row r="271">
      <c r="A271" s="179"/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</row>
    <row r="272">
      <c r="A272" s="179"/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</row>
    <row r="273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</row>
    <row r="274">
      <c r="A274" s="179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</row>
    <row r="275">
      <c r="A275" s="179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</row>
    <row r="276">
      <c r="A276" s="179"/>
      <c r="B276" s="179"/>
      <c r="C276" s="179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</row>
    <row r="277">
      <c r="A277" s="179"/>
      <c r="B277" s="179"/>
      <c r="C277" s="179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9"/>
    </row>
    <row r="278">
      <c r="A278" s="179"/>
      <c r="B278" s="179"/>
      <c r="C278" s="179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</row>
    <row r="279">
      <c r="A279" s="179"/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</row>
    <row r="280">
      <c r="A280" s="179"/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</row>
    <row r="281">
      <c r="A281" s="179"/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</row>
    <row r="282">
      <c r="A282" s="179"/>
      <c r="B282" s="179"/>
      <c r="C282" s="179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</row>
    <row r="283">
      <c r="A283" s="179"/>
      <c r="B283" s="179"/>
      <c r="C283" s="179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</row>
    <row r="284">
      <c r="A284" s="179"/>
      <c r="B284" s="179"/>
      <c r="C284" s="179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</row>
    <row r="285">
      <c r="A285" s="179"/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</row>
    <row r="286">
      <c r="A286" s="179"/>
      <c r="B286" s="179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</row>
    <row r="287">
      <c r="A287" s="179"/>
      <c r="B287" s="179"/>
      <c r="C287" s="179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</row>
    <row r="288">
      <c r="A288" s="179"/>
      <c r="B288" s="179"/>
      <c r="C288" s="179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</row>
    <row r="289">
      <c r="A289" s="179"/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</row>
    <row r="290">
      <c r="A290" s="179"/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</row>
    <row r="291">
      <c r="A291" s="179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</row>
    <row r="292">
      <c r="A292" s="179"/>
      <c r="B292" s="179"/>
      <c r="C292" s="179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9"/>
    </row>
    <row r="293">
      <c r="A293" s="179"/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9"/>
    </row>
    <row r="294">
      <c r="A294" s="179"/>
      <c r="B294" s="179"/>
      <c r="C294" s="179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</row>
    <row r="295">
      <c r="A295" s="179"/>
      <c r="B295" s="179"/>
      <c r="C295" s="179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</row>
    <row r="296">
      <c r="A296" s="179"/>
      <c r="B296" s="179"/>
      <c r="C296" s="179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</row>
    <row r="297">
      <c r="A297" s="179"/>
      <c r="B297" s="179"/>
      <c r="C297" s="179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</row>
    <row r="298">
      <c r="A298" s="179"/>
      <c r="B298" s="179"/>
      <c r="C298" s="179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</row>
    <row r="299">
      <c r="A299" s="179"/>
      <c r="B299" s="179"/>
      <c r="C299" s="179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</row>
    <row r="300">
      <c r="A300" s="179"/>
      <c r="B300" s="179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</row>
    <row r="301">
      <c r="A301" s="179"/>
      <c r="B301" s="179"/>
      <c r="C301" s="179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</row>
    <row r="302">
      <c r="A302" s="179"/>
      <c r="B302" s="179"/>
      <c r="C302" s="179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</row>
    <row r="303">
      <c r="A303" s="179"/>
      <c r="B303" s="179"/>
      <c r="C303" s="179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</row>
    <row r="304">
      <c r="A304" s="179"/>
      <c r="B304" s="179"/>
      <c r="C304" s="179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</row>
    <row r="305">
      <c r="A305" s="179"/>
      <c r="B305" s="179"/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</row>
    <row r="306">
      <c r="A306" s="179"/>
      <c r="B306" s="179"/>
      <c r="C306" s="179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</row>
    <row r="307">
      <c r="A307" s="179"/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</row>
    <row r="308">
      <c r="A308" s="179"/>
      <c r="B308" s="179"/>
      <c r="C308" s="179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9"/>
    </row>
    <row r="309">
      <c r="A309" s="179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</row>
    <row r="310">
      <c r="A310" s="179"/>
      <c r="B310" s="179"/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</row>
    <row r="311">
      <c r="A311" s="179"/>
      <c r="B311" s="179"/>
      <c r="C311" s="179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</row>
    <row r="312">
      <c r="A312" s="179"/>
      <c r="B312" s="179"/>
      <c r="C312" s="179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</row>
    <row r="313">
      <c r="A313" s="179"/>
      <c r="B313" s="179"/>
      <c r="C313" s="179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</row>
    <row r="314">
      <c r="A314" s="179"/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</row>
    <row r="315">
      <c r="A315" s="179"/>
      <c r="B315" s="179"/>
      <c r="C315" s="179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</row>
    <row r="316">
      <c r="A316" s="179"/>
      <c r="B316" s="179"/>
      <c r="C316" s="179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</row>
    <row r="317">
      <c r="A317" s="179"/>
      <c r="B317" s="179"/>
      <c r="C317" s="179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</row>
    <row r="318">
      <c r="A318" s="179"/>
      <c r="B318" s="179"/>
      <c r="C318" s="179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</row>
    <row r="319">
      <c r="A319" s="179"/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</row>
    <row r="320">
      <c r="A320" s="179"/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</row>
    <row r="321">
      <c r="A321" s="179"/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</row>
    <row r="322">
      <c r="A322" s="179"/>
      <c r="B322" s="179"/>
      <c r="C322" s="179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</row>
    <row r="323">
      <c r="A323" s="179"/>
      <c r="B323" s="179"/>
      <c r="C323" s="179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</row>
    <row r="324">
      <c r="A324" s="179"/>
      <c r="B324" s="179"/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9"/>
    </row>
    <row r="325">
      <c r="A325" s="179"/>
      <c r="B325" s="179"/>
      <c r="C325" s="179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9"/>
    </row>
    <row r="326">
      <c r="A326" s="179"/>
      <c r="B326" s="179"/>
      <c r="C326" s="179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</row>
    <row r="327">
      <c r="A327" s="179"/>
      <c r="B327" s="179"/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</row>
    <row r="328">
      <c r="A328" s="179"/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</row>
    <row r="329">
      <c r="A329" s="179"/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</row>
    <row r="330">
      <c r="A330" s="179"/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</row>
    <row r="331">
      <c r="A331" s="179"/>
      <c r="B331" s="179"/>
      <c r="C331" s="179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</row>
    <row r="332">
      <c r="A332" s="179"/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</row>
    <row r="333">
      <c r="A333" s="179"/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</row>
    <row r="334">
      <c r="A334" s="179"/>
      <c r="B334" s="179"/>
      <c r="C334" s="179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</row>
    <row r="335">
      <c r="A335" s="179"/>
      <c r="B335" s="179"/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</row>
    <row r="336">
      <c r="A336" s="179"/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</row>
    <row r="337">
      <c r="A337" s="179"/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</row>
    <row r="338">
      <c r="A338" s="179"/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</row>
    <row r="339">
      <c r="A339" s="179"/>
      <c r="B339" s="179"/>
      <c r="C339" s="179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</row>
    <row r="340">
      <c r="A340" s="179"/>
      <c r="B340" s="179"/>
      <c r="C340" s="179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9"/>
    </row>
    <row r="341">
      <c r="A341" s="179"/>
      <c r="B341" s="179"/>
      <c r="C341" s="179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9"/>
    </row>
    <row r="342">
      <c r="A342" s="179"/>
      <c r="B342" s="179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9"/>
    </row>
    <row r="343">
      <c r="A343" s="179"/>
      <c r="B343" s="179"/>
      <c r="C343" s="179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9"/>
    </row>
    <row r="344">
      <c r="A344" s="179"/>
      <c r="B344" s="179"/>
      <c r="C344" s="179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</row>
    <row r="345">
      <c r="A345" s="179"/>
      <c r="B345" s="179"/>
      <c r="C345" s="179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9"/>
    </row>
    <row r="346">
      <c r="A346" s="179"/>
      <c r="B346" s="179"/>
      <c r="C346" s="179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</row>
    <row r="347">
      <c r="A347" s="179"/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</row>
    <row r="348">
      <c r="A348" s="179"/>
      <c r="B348" s="179"/>
      <c r="C348" s="179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</row>
    <row r="349">
      <c r="A349" s="179"/>
      <c r="B349" s="179"/>
      <c r="C349" s="179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</row>
    <row r="350">
      <c r="A350" s="179"/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</row>
    <row r="351">
      <c r="A351" s="179"/>
      <c r="B351" s="179"/>
      <c r="C351" s="179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</row>
    <row r="352">
      <c r="A352" s="179"/>
      <c r="B352" s="179"/>
      <c r="C352" s="179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</row>
    <row r="353">
      <c r="A353" s="179"/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</row>
    <row r="354">
      <c r="A354" s="179"/>
      <c r="B354" s="179"/>
      <c r="C354" s="179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</row>
    <row r="355">
      <c r="A355" s="179"/>
      <c r="B355" s="179"/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</row>
    <row r="356">
      <c r="A356" s="179"/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</row>
    <row r="357">
      <c r="A357" s="179"/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</row>
    <row r="358">
      <c r="A358" s="179"/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</row>
    <row r="359">
      <c r="A359" s="179"/>
      <c r="B359" s="179"/>
      <c r="C359" s="179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</row>
    <row r="360">
      <c r="A360" s="179"/>
      <c r="B360" s="179"/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</row>
    <row r="361">
      <c r="A361" s="179"/>
      <c r="B361" s="179"/>
      <c r="C361" s="179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</row>
    <row r="362">
      <c r="A362" s="179"/>
      <c r="B362" s="179"/>
      <c r="C362" s="179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9"/>
    </row>
    <row r="363">
      <c r="A363" s="179"/>
      <c r="B363" s="179"/>
      <c r="C363" s="179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9"/>
    </row>
    <row r="364">
      <c r="A364" s="179"/>
      <c r="B364" s="179"/>
      <c r="C364" s="179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9"/>
    </row>
    <row r="365">
      <c r="A365" s="179"/>
      <c r="B365" s="179"/>
      <c r="C365" s="179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</row>
    <row r="366">
      <c r="A366" s="179"/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</row>
    <row r="367">
      <c r="A367" s="179"/>
      <c r="B367" s="179"/>
      <c r="C367" s="179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</row>
    <row r="368">
      <c r="A368" s="179"/>
      <c r="B368" s="179"/>
      <c r="C368" s="179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</row>
    <row r="369">
      <c r="A369" s="179"/>
      <c r="B369" s="179"/>
      <c r="C369" s="179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</row>
    <row r="370">
      <c r="A370" s="179"/>
      <c r="B370" s="179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</row>
    <row r="371">
      <c r="A371" s="179"/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</row>
    <row r="372">
      <c r="A372" s="179"/>
      <c r="B372" s="179"/>
      <c r="C372" s="179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</row>
    <row r="373">
      <c r="A373" s="179"/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</row>
    <row r="374">
      <c r="A374" s="179"/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</row>
    <row r="375">
      <c r="A375" s="179"/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</row>
    <row r="376">
      <c r="A376" s="179"/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</row>
    <row r="377">
      <c r="A377" s="179"/>
      <c r="B377" s="179"/>
      <c r="C377" s="179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</row>
    <row r="378">
      <c r="A378" s="179"/>
      <c r="B378" s="179"/>
      <c r="C378" s="179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</row>
    <row r="379">
      <c r="A379" s="179"/>
      <c r="B379" s="179"/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</row>
    <row r="380">
      <c r="A380" s="179"/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</row>
    <row r="381">
      <c r="A381" s="179"/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</row>
    <row r="382">
      <c r="A382" s="179"/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</row>
    <row r="383">
      <c r="A383" s="179"/>
      <c r="B383" s="179"/>
      <c r="C383" s="179"/>
      <c r="D383" s="179"/>
      <c r="E383" s="179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</row>
    <row r="384">
      <c r="A384" s="179"/>
      <c r="B384" s="179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</row>
    <row r="385">
      <c r="A385" s="179"/>
      <c r="B385" s="179"/>
      <c r="C385" s="179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</row>
    <row r="386">
      <c r="A386" s="179"/>
      <c r="B386" s="179"/>
      <c r="C386" s="179"/>
      <c r="D386" s="179"/>
      <c r="E386" s="179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</row>
    <row r="387">
      <c r="A387" s="179"/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</row>
    <row r="388">
      <c r="A388" s="179"/>
      <c r="B388" s="179"/>
      <c r="C388" s="179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</row>
    <row r="389">
      <c r="A389" s="179"/>
      <c r="B389" s="179"/>
      <c r="C389" s="179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</row>
    <row r="390">
      <c r="A390" s="179"/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</row>
    <row r="391">
      <c r="A391" s="179"/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</row>
    <row r="392">
      <c r="A392" s="179"/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</row>
    <row r="393">
      <c r="A393" s="179"/>
      <c r="B393" s="179"/>
      <c r="C393" s="179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9"/>
    </row>
    <row r="394">
      <c r="A394" s="179"/>
      <c r="B394" s="179"/>
      <c r="C394" s="179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9"/>
    </row>
    <row r="395">
      <c r="A395" s="179"/>
      <c r="B395" s="179"/>
      <c r="C395" s="179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9"/>
    </row>
    <row r="396">
      <c r="A396" s="179"/>
      <c r="B396" s="179"/>
      <c r="C396" s="179"/>
      <c r="D396" s="179"/>
      <c r="E396" s="179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9"/>
    </row>
    <row r="397">
      <c r="A397" s="179"/>
      <c r="B397" s="179"/>
      <c r="C397" s="179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9"/>
    </row>
    <row r="398">
      <c r="A398" s="179"/>
      <c r="B398" s="179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9"/>
    </row>
    <row r="399">
      <c r="A399" s="179"/>
      <c r="B399" s="179"/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9"/>
    </row>
    <row r="400">
      <c r="A400" s="179"/>
      <c r="B400" s="179"/>
      <c r="C400" s="179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9"/>
    </row>
    <row r="401">
      <c r="A401" s="179"/>
      <c r="B401" s="179"/>
      <c r="C401" s="179"/>
      <c r="D401" s="179"/>
      <c r="E401" s="179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9"/>
    </row>
    <row r="402">
      <c r="A402" s="179"/>
      <c r="B402" s="179"/>
      <c r="C402" s="179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</row>
    <row r="403">
      <c r="A403" s="179"/>
      <c r="B403" s="179"/>
      <c r="C403" s="179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</row>
    <row r="404">
      <c r="A404" s="179"/>
      <c r="B404" s="179"/>
      <c r="C404" s="179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</row>
    <row r="405">
      <c r="A405" s="179"/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</row>
    <row r="406">
      <c r="A406" s="179"/>
      <c r="B406" s="179"/>
      <c r="C406" s="179"/>
      <c r="D406" s="179"/>
      <c r="E406" s="179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</row>
    <row r="407">
      <c r="A407" s="179"/>
      <c r="B407" s="179"/>
      <c r="C407" s="179"/>
      <c r="D407" s="179"/>
      <c r="E407" s="179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</row>
    <row r="408">
      <c r="A408" s="179"/>
      <c r="B408" s="179"/>
      <c r="C408" s="179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</row>
    <row r="409">
      <c r="A409" s="179"/>
      <c r="B409" s="179"/>
      <c r="C409" s="179"/>
      <c r="D409" s="179"/>
      <c r="E409" s="179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</row>
    <row r="410">
      <c r="A410" s="179"/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</row>
    <row r="411">
      <c r="A411" s="179"/>
      <c r="B411" s="179"/>
      <c r="C411" s="179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9"/>
    </row>
    <row r="412">
      <c r="A412" s="179"/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9"/>
    </row>
    <row r="413">
      <c r="A413" s="179"/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9"/>
    </row>
    <row r="414">
      <c r="A414" s="179"/>
      <c r="B414" s="179"/>
      <c r="C414" s="179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</row>
    <row r="415">
      <c r="A415" s="179"/>
      <c r="B415" s="179"/>
      <c r="C415" s="179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</row>
    <row r="416">
      <c r="A416" s="179"/>
      <c r="B416" s="179"/>
      <c r="C416" s="179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</row>
    <row r="417">
      <c r="A417" s="179"/>
      <c r="B417" s="179"/>
      <c r="C417" s="179"/>
      <c r="D417" s="179"/>
      <c r="E417" s="179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</row>
    <row r="418">
      <c r="A418" s="179"/>
      <c r="B418" s="179"/>
      <c r="C418" s="179"/>
      <c r="D418" s="179"/>
      <c r="E418" s="179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</row>
    <row r="419">
      <c r="A419" s="179"/>
      <c r="B419" s="179"/>
      <c r="C419" s="179"/>
      <c r="D419" s="179"/>
      <c r="E419" s="179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</row>
    <row r="420">
      <c r="A420" s="179"/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</row>
    <row r="421">
      <c r="A421" s="179"/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</row>
    <row r="422">
      <c r="A422" s="179"/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</row>
    <row r="423">
      <c r="A423" s="179"/>
      <c r="B423" s="179"/>
      <c r="C423" s="179"/>
      <c r="D423" s="179"/>
      <c r="E423" s="179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</row>
    <row r="424">
      <c r="A424" s="179"/>
      <c r="B424" s="179"/>
      <c r="C424" s="179"/>
      <c r="D424" s="179"/>
      <c r="E424" s="179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</row>
    <row r="425">
      <c r="A425" s="179"/>
      <c r="B425" s="179"/>
      <c r="C425" s="179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</row>
    <row r="426">
      <c r="A426" s="179"/>
      <c r="B426" s="179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</row>
    <row r="427">
      <c r="A427" s="179"/>
      <c r="B427" s="179"/>
      <c r="C427" s="179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</row>
    <row r="428">
      <c r="A428" s="179"/>
      <c r="B428" s="179"/>
      <c r="C428" s="179"/>
      <c r="D428" s="179"/>
      <c r="E428" s="179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</row>
    <row r="429">
      <c r="A429" s="179"/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</row>
    <row r="430">
      <c r="A430" s="179"/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</row>
    <row r="431">
      <c r="A431" s="179"/>
      <c r="B431" s="179"/>
      <c r="C431" s="179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</row>
    <row r="432">
      <c r="A432" s="179"/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</row>
    <row r="433">
      <c r="A433" s="179"/>
      <c r="B433" s="179"/>
      <c r="C433" s="179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</row>
    <row r="434">
      <c r="A434" s="179"/>
      <c r="B434" s="179"/>
      <c r="C434" s="179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</row>
    <row r="435">
      <c r="A435" s="179"/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</row>
    <row r="436">
      <c r="A436" s="179"/>
      <c r="B436" s="179"/>
      <c r="C436" s="179"/>
      <c r="D436" s="179"/>
      <c r="E436" s="179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</row>
    <row r="437">
      <c r="A437" s="179"/>
      <c r="B437" s="179"/>
      <c r="C437" s="179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</row>
    <row r="438">
      <c r="A438" s="179"/>
      <c r="B438" s="179"/>
      <c r="C438" s="179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</row>
    <row r="439">
      <c r="A439" s="179"/>
      <c r="B439" s="179"/>
      <c r="C439" s="179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</row>
    <row r="440">
      <c r="A440" s="179"/>
      <c r="B440" s="179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</row>
    <row r="441">
      <c r="A441" s="179"/>
      <c r="B441" s="179"/>
      <c r="C441" s="179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</row>
    <row r="442">
      <c r="A442" s="179"/>
      <c r="B442" s="179"/>
      <c r="C442" s="179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</row>
    <row r="443">
      <c r="A443" s="179"/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</row>
    <row r="444">
      <c r="A444" s="179"/>
      <c r="B444" s="179"/>
      <c r="C444" s="179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</row>
    <row r="445">
      <c r="A445" s="179"/>
      <c r="B445" s="179"/>
      <c r="C445" s="179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</row>
    <row r="446">
      <c r="A446" s="179"/>
      <c r="B446" s="179"/>
      <c r="C446" s="179"/>
      <c r="D446" s="179"/>
      <c r="E446" s="179"/>
      <c r="F446" s="179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</row>
    <row r="447">
      <c r="A447" s="179"/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9"/>
    </row>
    <row r="448">
      <c r="A448" s="179"/>
      <c r="B448" s="179"/>
      <c r="C448" s="179"/>
      <c r="D448" s="179"/>
      <c r="E448" s="179"/>
      <c r="F448" s="179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9"/>
    </row>
    <row r="449">
      <c r="A449" s="179"/>
      <c r="B449" s="179"/>
      <c r="C449" s="179"/>
      <c r="D449" s="179"/>
      <c r="E449" s="179"/>
      <c r="F449" s="179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9"/>
    </row>
    <row r="450">
      <c r="A450" s="179"/>
      <c r="B450" s="179"/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9"/>
    </row>
    <row r="451">
      <c r="A451" s="179"/>
      <c r="B451" s="179"/>
      <c r="C451" s="179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9"/>
    </row>
    <row r="452">
      <c r="A452" s="179"/>
      <c r="B452" s="179"/>
      <c r="C452" s="179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9"/>
    </row>
    <row r="453">
      <c r="A453" s="179"/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9"/>
    </row>
    <row r="454">
      <c r="A454" s="179"/>
      <c r="B454" s="179"/>
      <c r="C454" s="179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9"/>
    </row>
    <row r="455">
      <c r="A455" s="179"/>
      <c r="B455" s="179"/>
      <c r="C455" s="179"/>
      <c r="D455" s="179"/>
      <c r="E455" s="179"/>
      <c r="F455" s="179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</row>
    <row r="456">
      <c r="A456" s="179"/>
      <c r="B456" s="179"/>
      <c r="C456" s="179"/>
      <c r="D456" s="179"/>
      <c r="E456" s="179"/>
      <c r="F456" s="179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</row>
    <row r="457">
      <c r="A457" s="179"/>
      <c r="B457" s="179"/>
      <c r="C457" s="179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</row>
    <row r="458">
      <c r="A458" s="179"/>
      <c r="B458" s="179"/>
      <c r="C458" s="179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</row>
    <row r="459">
      <c r="A459" s="179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</row>
    <row r="460">
      <c r="A460" s="179"/>
      <c r="B460" s="179"/>
      <c r="C460" s="179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</row>
    <row r="461">
      <c r="A461" s="179"/>
      <c r="B461" s="179"/>
      <c r="C461" s="179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</row>
    <row r="462">
      <c r="A462" s="179"/>
      <c r="B462" s="179"/>
      <c r="C462" s="179"/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</row>
    <row r="463">
      <c r="A463" s="179"/>
      <c r="B463" s="179"/>
      <c r="C463" s="179"/>
      <c r="D463" s="179"/>
      <c r="E463" s="179"/>
      <c r="F463" s="179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</row>
    <row r="464">
      <c r="A464" s="179"/>
      <c r="B464" s="179"/>
      <c r="C464" s="179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</row>
    <row r="465">
      <c r="A465" s="179"/>
      <c r="B465" s="179"/>
      <c r="C465" s="179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9"/>
    </row>
    <row r="466">
      <c r="A466" s="179"/>
      <c r="B466" s="179"/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</row>
    <row r="467">
      <c r="A467" s="179"/>
      <c r="B467" s="179"/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9"/>
    </row>
    <row r="468">
      <c r="A468" s="179"/>
      <c r="B468" s="179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</row>
    <row r="469">
      <c r="A469" s="179"/>
      <c r="B469" s="179"/>
      <c r="C469" s="179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9"/>
    </row>
    <row r="470">
      <c r="A470" s="179"/>
      <c r="B470" s="179"/>
      <c r="C470" s="179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9"/>
    </row>
    <row r="471">
      <c r="A471" s="179"/>
      <c r="B471" s="179"/>
      <c r="C471" s="179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9"/>
    </row>
    <row r="472">
      <c r="A472" s="179"/>
      <c r="B472" s="179"/>
      <c r="C472" s="179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9"/>
    </row>
    <row r="473">
      <c r="A473" s="179"/>
      <c r="B473" s="179"/>
      <c r="C473" s="179"/>
      <c r="D473" s="179"/>
      <c r="E473" s="179"/>
      <c r="F473" s="179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9"/>
    </row>
    <row r="474">
      <c r="A474" s="179"/>
      <c r="B474" s="179"/>
      <c r="C474" s="179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</row>
    <row r="475">
      <c r="A475" s="179"/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</row>
    <row r="476">
      <c r="A476" s="179"/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</row>
    <row r="477">
      <c r="A477" s="179"/>
      <c r="B477" s="179"/>
      <c r="C477" s="179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</row>
    <row r="478">
      <c r="A478" s="179"/>
      <c r="B478" s="179"/>
      <c r="C478" s="179"/>
      <c r="D478" s="179"/>
      <c r="E478" s="179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</row>
    <row r="479">
      <c r="A479" s="179"/>
      <c r="B479" s="179"/>
      <c r="C479" s="179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</row>
    <row r="480">
      <c r="A480" s="179"/>
      <c r="B480" s="179"/>
      <c r="C480" s="179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</row>
    <row r="481">
      <c r="A481" s="179"/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</row>
    <row r="482">
      <c r="A482" s="179"/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</row>
    <row r="483">
      <c r="A483" s="179"/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9"/>
    </row>
    <row r="484">
      <c r="A484" s="179"/>
      <c r="B484" s="179"/>
      <c r="C484" s="179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9"/>
    </row>
    <row r="485">
      <c r="A485" s="179"/>
      <c r="B485" s="179"/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</row>
    <row r="486">
      <c r="A486" s="179"/>
      <c r="B486" s="179"/>
      <c r="C486" s="179"/>
      <c r="D486" s="179"/>
      <c r="E486" s="179"/>
      <c r="F486" s="179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9"/>
    </row>
    <row r="487">
      <c r="A487" s="179"/>
      <c r="B487" s="179"/>
      <c r="C487" s="179"/>
      <c r="D487" s="179"/>
      <c r="E487" s="179"/>
      <c r="F487" s="179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9"/>
    </row>
    <row r="488">
      <c r="A488" s="179"/>
      <c r="B488" s="179"/>
      <c r="C488" s="179"/>
      <c r="D488" s="179"/>
      <c r="E488" s="179"/>
      <c r="F488" s="179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9"/>
    </row>
    <row r="489">
      <c r="A489" s="179"/>
      <c r="B489" s="179"/>
      <c r="C489" s="179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9"/>
    </row>
    <row r="490">
      <c r="A490" s="179"/>
      <c r="B490" s="179"/>
      <c r="C490" s="179"/>
      <c r="D490" s="179"/>
      <c r="E490" s="179"/>
      <c r="F490" s="179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9"/>
    </row>
    <row r="491">
      <c r="A491" s="179"/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9"/>
    </row>
    <row r="492">
      <c r="A492" s="179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</row>
    <row r="493">
      <c r="A493" s="179"/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</row>
    <row r="494">
      <c r="A494" s="179"/>
      <c r="B494" s="179"/>
      <c r="C494" s="179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</row>
    <row r="495">
      <c r="A495" s="179"/>
      <c r="B495" s="179"/>
      <c r="C495" s="179"/>
      <c r="D495" s="179"/>
      <c r="E495" s="179"/>
      <c r="F495" s="179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</row>
    <row r="496">
      <c r="A496" s="179"/>
      <c r="B496" s="179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</row>
    <row r="497">
      <c r="A497" s="179"/>
      <c r="B497" s="179"/>
      <c r="C497" s="179"/>
      <c r="D497" s="179"/>
      <c r="E497" s="179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</row>
    <row r="498">
      <c r="A498" s="179"/>
      <c r="B498" s="179"/>
      <c r="C498" s="179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</row>
    <row r="499">
      <c r="A499" s="179"/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</row>
    <row r="500">
      <c r="A500" s="179"/>
      <c r="B500" s="179"/>
      <c r="C500" s="179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</row>
    <row r="501">
      <c r="A501" s="179"/>
      <c r="B501" s="179"/>
      <c r="C501" s="179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9"/>
    </row>
    <row r="502">
      <c r="A502" s="179"/>
      <c r="B502" s="179"/>
      <c r="C502" s="179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9"/>
    </row>
    <row r="503">
      <c r="A503" s="179"/>
      <c r="B503" s="179"/>
      <c r="C503" s="179"/>
      <c r="D503" s="179"/>
      <c r="E503" s="179"/>
      <c r="F503" s="179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9"/>
    </row>
    <row r="504">
      <c r="A504" s="179"/>
      <c r="B504" s="179"/>
      <c r="C504" s="179"/>
      <c r="D504" s="179"/>
      <c r="E504" s="179"/>
      <c r="F504" s="179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</row>
    <row r="505">
      <c r="A505" s="179"/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</row>
    <row r="506">
      <c r="A506" s="179"/>
      <c r="B506" s="179"/>
      <c r="C506" s="179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</row>
    <row r="507">
      <c r="A507" s="179"/>
      <c r="B507" s="179"/>
      <c r="C507" s="179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</row>
    <row r="508">
      <c r="A508" s="179"/>
      <c r="B508" s="179"/>
      <c r="C508" s="179"/>
      <c r="D508" s="179"/>
      <c r="E508" s="179"/>
      <c r="F508" s="179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</row>
    <row r="509">
      <c r="A509" s="179"/>
      <c r="B509" s="179"/>
      <c r="C509" s="179"/>
      <c r="D509" s="179"/>
      <c r="E509" s="179"/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</row>
    <row r="510">
      <c r="A510" s="179"/>
      <c r="B510" s="179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</row>
    <row r="511">
      <c r="A511" s="179"/>
      <c r="B511" s="179"/>
      <c r="C511" s="179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</row>
    <row r="512">
      <c r="A512" s="179"/>
      <c r="B512" s="179"/>
      <c r="C512" s="179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</row>
    <row r="513">
      <c r="A513" s="179"/>
      <c r="B513" s="179"/>
      <c r="C513" s="179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</row>
    <row r="514">
      <c r="A514" s="179"/>
      <c r="B514" s="179"/>
      <c r="C514" s="179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</row>
    <row r="515">
      <c r="A515" s="179"/>
      <c r="B515" s="179"/>
      <c r="C515" s="179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</row>
    <row r="516">
      <c r="A516" s="179"/>
      <c r="B516" s="179"/>
      <c r="C516" s="179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</row>
    <row r="517">
      <c r="A517" s="179"/>
      <c r="B517" s="179"/>
      <c r="C517" s="179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</row>
    <row r="518">
      <c r="A518" s="179"/>
      <c r="B518" s="179"/>
      <c r="C518" s="179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</row>
    <row r="519">
      <c r="A519" s="179"/>
      <c r="B519" s="179"/>
      <c r="C519" s="179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9"/>
    </row>
    <row r="520">
      <c r="A520" s="179"/>
      <c r="B520" s="179"/>
      <c r="C520" s="179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9"/>
    </row>
    <row r="521">
      <c r="A521" s="179"/>
      <c r="B521" s="179"/>
      <c r="C521" s="179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9"/>
    </row>
    <row r="522">
      <c r="A522" s="179"/>
      <c r="B522" s="179"/>
      <c r="C522" s="179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9"/>
    </row>
    <row r="523">
      <c r="A523" s="179"/>
      <c r="B523" s="179"/>
      <c r="C523" s="179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9"/>
    </row>
    <row r="524">
      <c r="A524" s="179"/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</row>
    <row r="525">
      <c r="A525" s="179"/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</row>
    <row r="526">
      <c r="A526" s="179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</row>
    <row r="527">
      <c r="A527" s="179"/>
      <c r="B527" s="179"/>
      <c r="C527" s="179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</row>
    <row r="528">
      <c r="A528" s="179"/>
      <c r="B528" s="179"/>
      <c r="C528" s="179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</row>
    <row r="529">
      <c r="A529" s="179"/>
      <c r="B529" s="179"/>
      <c r="C529" s="179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</row>
    <row r="530">
      <c r="A530" s="179"/>
      <c r="B530" s="179"/>
      <c r="C530" s="179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</row>
    <row r="531">
      <c r="A531" s="179"/>
      <c r="B531" s="179"/>
      <c r="C531" s="179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</row>
    <row r="532">
      <c r="A532" s="179"/>
      <c r="B532" s="179"/>
      <c r="C532" s="179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</row>
    <row r="533">
      <c r="A533" s="179"/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</row>
    <row r="534">
      <c r="A534" s="179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</row>
    <row r="535">
      <c r="A535" s="179"/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</row>
    <row r="536">
      <c r="A536" s="179"/>
      <c r="B536" s="179"/>
      <c r="C536" s="179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</row>
    <row r="537">
      <c r="A537" s="179"/>
      <c r="B537" s="179"/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</row>
    <row r="538">
      <c r="A538" s="179"/>
      <c r="B538" s="179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</row>
    <row r="539">
      <c r="A539" s="179"/>
      <c r="B539" s="179"/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</row>
    <row r="540">
      <c r="A540" s="179"/>
      <c r="B540" s="179"/>
      <c r="C540" s="179"/>
      <c r="D540" s="179"/>
      <c r="E540" s="179"/>
      <c r="F540" s="179"/>
      <c r="G540" s="179"/>
      <c r="H540" s="179"/>
      <c r="I540" s="179"/>
      <c r="J540" s="179"/>
      <c r="K540" s="179"/>
      <c r="L540" s="179"/>
      <c r="M540" s="179"/>
      <c r="N540" s="179"/>
      <c r="O540" s="179"/>
      <c r="P540" s="179"/>
      <c r="Q540" s="179"/>
      <c r="R540" s="179"/>
      <c r="S540" s="179"/>
      <c r="T540" s="179"/>
      <c r="U540" s="179"/>
      <c r="V540" s="179"/>
      <c r="W540" s="179"/>
      <c r="X540" s="179"/>
      <c r="Y540" s="179"/>
      <c r="Z540" s="179"/>
    </row>
    <row r="541">
      <c r="A541" s="179"/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</row>
    <row r="542">
      <c r="A542" s="179"/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</row>
    <row r="543">
      <c r="A543" s="179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</row>
    <row r="544">
      <c r="A544" s="179"/>
      <c r="B544" s="179"/>
      <c r="C544" s="179"/>
      <c r="D544" s="179"/>
      <c r="E544" s="17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</row>
    <row r="545">
      <c r="A545" s="179"/>
      <c r="B545" s="179"/>
      <c r="C545" s="179"/>
      <c r="D545" s="179"/>
      <c r="E545" s="179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</row>
    <row r="546">
      <c r="A546" s="179"/>
      <c r="B546" s="179"/>
      <c r="C546" s="179"/>
      <c r="D546" s="179"/>
      <c r="E546" s="179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</row>
    <row r="547">
      <c r="A547" s="179"/>
      <c r="B547" s="179"/>
      <c r="C547" s="179"/>
      <c r="D547" s="179"/>
      <c r="E547" s="179"/>
      <c r="F547" s="179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</row>
    <row r="548">
      <c r="A548" s="179"/>
      <c r="B548" s="179"/>
      <c r="C548" s="179"/>
      <c r="D548" s="179"/>
      <c r="E548" s="179"/>
      <c r="F548" s="179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</row>
    <row r="549">
      <c r="A549" s="179"/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</row>
    <row r="550">
      <c r="A550" s="179"/>
      <c r="B550" s="179"/>
      <c r="C550" s="179"/>
      <c r="D550" s="179"/>
      <c r="E550" s="17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</row>
    <row r="551">
      <c r="A551" s="179"/>
      <c r="B551" s="179"/>
      <c r="C551" s="179"/>
      <c r="D551" s="179"/>
      <c r="E551" s="179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</row>
    <row r="552">
      <c r="A552" s="179"/>
      <c r="B552" s="179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</row>
    <row r="553">
      <c r="A553" s="179"/>
      <c r="B553" s="179"/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</row>
    <row r="554">
      <c r="A554" s="179"/>
      <c r="B554" s="179"/>
      <c r="C554" s="179"/>
      <c r="D554" s="179"/>
      <c r="E554" s="17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</row>
    <row r="555">
      <c r="A555" s="179"/>
      <c r="B555" s="179"/>
      <c r="C555" s="179"/>
      <c r="D555" s="179"/>
      <c r="E555" s="179"/>
      <c r="F555" s="179"/>
      <c r="G555" s="179"/>
      <c r="H555" s="179"/>
      <c r="I555" s="179"/>
      <c r="J555" s="179"/>
      <c r="K555" s="179"/>
      <c r="L555" s="179"/>
      <c r="M555" s="179"/>
      <c r="N555" s="179"/>
      <c r="O555" s="179"/>
      <c r="P555" s="179"/>
      <c r="Q555" s="179"/>
      <c r="R555" s="179"/>
      <c r="S555" s="179"/>
      <c r="T555" s="179"/>
      <c r="U555" s="179"/>
      <c r="V555" s="179"/>
      <c r="W555" s="179"/>
      <c r="X555" s="179"/>
      <c r="Y555" s="179"/>
      <c r="Z555" s="179"/>
    </row>
    <row r="556">
      <c r="A556" s="179"/>
      <c r="B556" s="179"/>
      <c r="C556" s="179"/>
      <c r="D556" s="179"/>
      <c r="E556" s="179"/>
      <c r="F556" s="179"/>
      <c r="G556" s="179"/>
      <c r="H556" s="179"/>
      <c r="I556" s="179"/>
      <c r="J556" s="179"/>
      <c r="K556" s="179"/>
      <c r="L556" s="179"/>
      <c r="M556" s="179"/>
      <c r="N556" s="179"/>
      <c r="O556" s="179"/>
      <c r="P556" s="179"/>
      <c r="Q556" s="179"/>
      <c r="R556" s="179"/>
      <c r="S556" s="179"/>
      <c r="T556" s="179"/>
      <c r="U556" s="179"/>
      <c r="V556" s="179"/>
      <c r="W556" s="179"/>
      <c r="X556" s="179"/>
      <c r="Y556" s="179"/>
      <c r="Z556" s="179"/>
    </row>
    <row r="557">
      <c r="A557" s="179"/>
      <c r="B557" s="179"/>
      <c r="C557" s="179"/>
      <c r="D557" s="179"/>
      <c r="E557" s="179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</row>
    <row r="558">
      <c r="A558" s="179"/>
      <c r="B558" s="179"/>
      <c r="C558" s="179"/>
      <c r="D558" s="179"/>
      <c r="E558" s="17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</row>
    <row r="559">
      <c r="A559" s="179"/>
      <c r="B559" s="179"/>
      <c r="C559" s="179"/>
      <c r="D559" s="179"/>
      <c r="E559" s="179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</row>
    <row r="560">
      <c r="A560" s="179"/>
      <c r="B560" s="179"/>
      <c r="C560" s="179"/>
      <c r="D560" s="179"/>
      <c r="E560" s="179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</row>
    <row r="561">
      <c r="A561" s="179"/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</row>
    <row r="562">
      <c r="A562" s="179"/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</row>
    <row r="563">
      <c r="A563" s="179"/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  <c r="S563" s="179"/>
      <c r="T563" s="179"/>
      <c r="U563" s="179"/>
      <c r="V563" s="179"/>
      <c r="W563" s="179"/>
      <c r="X563" s="179"/>
      <c r="Y563" s="179"/>
      <c r="Z563" s="179"/>
    </row>
    <row r="564">
      <c r="A564" s="179"/>
      <c r="B564" s="179"/>
      <c r="C564" s="179"/>
      <c r="D564" s="179"/>
      <c r="E564" s="179"/>
      <c r="F564" s="179"/>
      <c r="G564" s="179"/>
      <c r="H564" s="179"/>
      <c r="I564" s="179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</row>
    <row r="565">
      <c r="A565" s="179"/>
      <c r="B565" s="179"/>
      <c r="C565" s="179"/>
      <c r="D565" s="179"/>
      <c r="E565" s="179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</row>
    <row r="566">
      <c r="A566" s="179"/>
      <c r="B566" s="179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</row>
    <row r="567">
      <c r="A567" s="179"/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</row>
    <row r="568">
      <c r="A568" s="179"/>
      <c r="B568" s="179"/>
      <c r="C568" s="179"/>
      <c r="D568" s="179"/>
      <c r="E568" s="179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</row>
    <row r="569">
      <c r="A569" s="179"/>
      <c r="B569" s="179"/>
      <c r="C569" s="179"/>
      <c r="D569" s="179"/>
      <c r="E569" s="179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</row>
    <row r="570">
      <c r="A570" s="179"/>
      <c r="B570" s="179"/>
      <c r="C570" s="179"/>
      <c r="D570" s="179"/>
      <c r="E570" s="179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</row>
    <row r="571">
      <c r="A571" s="179"/>
      <c r="B571" s="179"/>
      <c r="C571" s="179"/>
      <c r="D571" s="179"/>
      <c r="E571" s="179"/>
      <c r="F571" s="179"/>
      <c r="G571" s="179"/>
      <c r="H571" s="179"/>
      <c r="I571" s="179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</row>
    <row r="572">
      <c r="A572" s="179"/>
      <c r="B572" s="179"/>
      <c r="C572" s="179"/>
      <c r="D572" s="179"/>
      <c r="E572" s="179"/>
      <c r="F572" s="179"/>
      <c r="G572" s="179"/>
      <c r="H572" s="179"/>
      <c r="I572" s="179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</row>
    <row r="573">
      <c r="A573" s="179"/>
      <c r="B573" s="179"/>
      <c r="C573" s="179"/>
      <c r="D573" s="179"/>
      <c r="E573" s="179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</row>
    <row r="574">
      <c r="A574" s="179"/>
      <c r="B574" s="179"/>
      <c r="C574" s="179"/>
      <c r="D574" s="179"/>
      <c r="E574" s="179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</row>
    <row r="575">
      <c r="A575" s="179"/>
      <c r="B575" s="179"/>
      <c r="C575" s="179"/>
      <c r="D575" s="179"/>
      <c r="E575" s="179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</row>
    <row r="576">
      <c r="A576" s="179"/>
      <c r="B576" s="179"/>
      <c r="C576" s="179"/>
      <c r="D576" s="179"/>
      <c r="E576" s="179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</row>
    <row r="577">
      <c r="A577" s="179"/>
      <c r="B577" s="179"/>
      <c r="C577" s="179"/>
      <c r="D577" s="179"/>
      <c r="E577" s="179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</row>
    <row r="578">
      <c r="A578" s="179"/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</row>
    <row r="579">
      <c r="A579" s="179"/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  <c r="S579" s="179"/>
      <c r="T579" s="179"/>
      <c r="U579" s="179"/>
      <c r="V579" s="179"/>
      <c r="W579" s="179"/>
      <c r="X579" s="179"/>
      <c r="Y579" s="179"/>
      <c r="Z579" s="179"/>
    </row>
    <row r="580">
      <c r="A580" s="179"/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</row>
    <row r="581">
      <c r="A581" s="179"/>
      <c r="B581" s="179"/>
      <c r="C581" s="179"/>
      <c r="D581" s="179"/>
      <c r="E581" s="179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</row>
    <row r="582">
      <c r="A582" s="179"/>
      <c r="B582" s="179"/>
      <c r="C582" s="179"/>
      <c r="D582" s="179"/>
      <c r="E582" s="179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</row>
    <row r="583">
      <c r="A583" s="179"/>
      <c r="B583" s="179"/>
      <c r="C583" s="179"/>
      <c r="D583" s="179"/>
      <c r="E583" s="179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</row>
    <row r="584">
      <c r="A584" s="179"/>
      <c r="B584" s="179"/>
      <c r="C584" s="179"/>
      <c r="D584" s="179"/>
      <c r="E584" s="179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</row>
    <row r="585">
      <c r="A585" s="179"/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</row>
    <row r="586">
      <c r="A586" s="179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</row>
    <row r="587">
      <c r="A587" s="179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</row>
    <row r="588">
      <c r="A588" s="179"/>
      <c r="B588" s="179"/>
      <c r="C588" s="179"/>
      <c r="D588" s="179"/>
      <c r="E588" s="179"/>
      <c r="F588" s="179"/>
      <c r="G588" s="179"/>
      <c r="H588" s="179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</row>
    <row r="589">
      <c r="A589" s="179"/>
      <c r="B589" s="179"/>
      <c r="C589" s="179"/>
      <c r="D589" s="179"/>
      <c r="E589" s="179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</row>
    <row r="590">
      <c r="A590" s="179"/>
      <c r="B590" s="179"/>
      <c r="C590" s="179"/>
      <c r="D590" s="179"/>
      <c r="E590" s="179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</row>
    <row r="591">
      <c r="A591" s="179"/>
      <c r="B591" s="179"/>
      <c r="C591" s="179"/>
      <c r="D591" s="179"/>
      <c r="E591" s="179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</row>
    <row r="592">
      <c r="A592" s="179"/>
      <c r="B592" s="179"/>
      <c r="C592" s="179"/>
      <c r="D592" s="179"/>
      <c r="E592" s="179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</row>
    <row r="593">
      <c r="A593" s="179"/>
      <c r="B593" s="179"/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</row>
    <row r="594">
      <c r="A594" s="179"/>
      <c r="B594" s="179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</row>
    <row r="595">
      <c r="A595" s="179"/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  <c r="S595" s="179"/>
      <c r="T595" s="179"/>
      <c r="U595" s="179"/>
      <c r="V595" s="179"/>
      <c r="W595" s="179"/>
      <c r="X595" s="179"/>
      <c r="Y595" s="179"/>
      <c r="Z595" s="179"/>
    </row>
    <row r="596">
      <c r="A596" s="179"/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  <c r="S596" s="179"/>
      <c r="T596" s="179"/>
      <c r="U596" s="179"/>
      <c r="V596" s="179"/>
      <c r="W596" s="179"/>
      <c r="X596" s="179"/>
      <c r="Y596" s="179"/>
      <c r="Z596" s="179"/>
    </row>
    <row r="597">
      <c r="A597" s="179"/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</row>
    <row r="598">
      <c r="A598" s="179"/>
      <c r="B598" s="179"/>
      <c r="C598" s="179"/>
      <c r="D598" s="179"/>
      <c r="E598" s="179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</row>
    <row r="599">
      <c r="A599" s="179"/>
      <c r="B599" s="179"/>
      <c r="C599" s="179"/>
      <c r="D599" s="179"/>
      <c r="E599" s="179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</row>
    <row r="600">
      <c r="A600" s="179"/>
      <c r="B600" s="179"/>
      <c r="C600" s="179"/>
      <c r="D600" s="179"/>
      <c r="E600" s="179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</row>
    <row r="601">
      <c r="A601" s="179"/>
      <c r="B601" s="179"/>
      <c r="C601" s="179"/>
      <c r="D601" s="179"/>
      <c r="E601" s="179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</row>
    <row r="602">
      <c r="A602" s="179"/>
      <c r="B602" s="179"/>
      <c r="C602" s="179"/>
      <c r="D602" s="179"/>
      <c r="E602" s="179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</row>
    <row r="603">
      <c r="A603" s="179"/>
      <c r="B603" s="179"/>
      <c r="C603" s="179"/>
      <c r="D603" s="179"/>
      <c r="E603" s="179"/>
      <c r="F603" s="179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</row>
    <row r="604">
      <c r="A604" s="179"/>
      <c r="B604" s="179"/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</row>
    <row r="605">
      <c r="A605" s="179"/>
      <c r="B605" s="179"/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</row>
    <row r="606">
      <c r="A606" s="179"/>
      <c r="B606" s="179"/>
      <c r="C606" s="179"/>
      <c r="D606" s="179"/>
      <c r="E606" s="179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</row>
    <row r="607">
      <c r="A607" s="179"/>
      <c r="B607" s="179"/>
      <c r="C607" s="179"/>
      <c r="D607" s="179"/>
      <c r="E607" s="179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</row>
    <row r="608">
      <c r="A608" s="179"/>
      <c r="B608" s="179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</row>
    <row r="609">
      <c r="A609" s="179"/>
      <c r="B609" s="179"/>
      <c r="C609" s="179"/>
      <c r="D609" s="179"/>
      <c r="E609" s="179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</row>
    <row r="610">
      <c r="A610" s="179"/>
      <c r="B610" s="179"/>
      <c r="C610" s="179"/>
      <c r="D610" s="179"/>
      <c r="E610" s="179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</row>
    <row r="611">
      <c r="A611" s="179"/>
      <c r="B611" s="179"/>
      <c r="C611" s="179"/>
      <c r="D611" s="179"/>
      <c r="E611" s="179"/>
      <c r="F611" s="179"/>
      <c r="G611" s="179"/>
      <c r="H611" s="179"/>
      <c r="I611" s="179"/>
      <c r="J611" s="179"/>
      <c r="K611" s="179"/>
      <c r="L611" s="179"/>
      <c r="M611" s="179"/>
      <c r="N611" s="179"/>
      <c r="O611" s="179"/>
      <c r="P611" s="179"/>
      <c r="Q611" s="179"/>
      <c r="R611" s="179"/>
      <c r="S611" s="179"/>
      <c r="T611" s="179"/>
      <c r="U611" s="179"/>
      <c r="V611" s="179"/>
      <c r="W611" s="179"/>
      <c r="X611" s="179"/>
      <c r="Y611" s="179"/>
      <c r="Z611" s="179"/>
    </row>
    <row r="612">
      <c r="A612" s="179"/>
      <c r="B612" s="179"/>
      <c r="C612" s="179"/>
      <c r="D612" s="179"/>
      <c r="E612" s="179"/>
      <c r="F612" s="179"/>
      <c r="G612" s="179"/>
      <c r="H612" s="179"/>
      <c r="I612" s="179"/>
      <c r="J612" s="179"/>
      <c r="K612" s="179"/>
      <c r="L612" s="179"/>
      <c r="M612" s="179"/>
      <c r="N612" s="179"/>
      <c r="O612" s="179"/>
      <c r="P612" s="179"/>
      <c r="Q612" s="179"/>
      <c r="R612" s="179"/>
      <c r="S612" s="179"/>
      <c r="T612" s="179"/>
      <c r="U612" s="179"/>
      <c r="V612" s="179"/>
      <c r="W612" s="179"/>
      <c r="X612" s="179"/>
      <c r="Y612" s="179"/>
      <c r="Z612" s="179"/>
    </row>
    <row r="613">
      <c r="A613" s="179"/>
      <c r="B613" s="179"/>
      <c r="C613" s="179"/>
      <c r="D613" s="179"/>
      <c r="E613" s="179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</row>
    <row r="614">
      <c r="A614" s="179"/>
      <c r="B614" s="179"/>
      <c r="C614" s="179"/>
      <c r="D614" s="179"/>
      <c r="E614" s="179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</row>
    <row r="615">
      <c r="A615" s="179"/>
      <c r="B615" s="179"/>
      <c r="C615" s="179"/>
      <c r="D615" s="179"/>
      <c r="E615" s="179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</row>
    <row r="616">
      <c r="A616" s="179"/>
      <c r="B616" s="179"/>
      <c r="C616" s="179"/>
      <c r="D616" s="179"/>
      <c r="E616" s="179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</row>
    <row r="617">
      <c r="A617" s="179"/>
      <c r="B617" s="179"/>
      <c r="C617" s="179"/>
      <c r="D617" s="179"/>
      <c r="E617" s="179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</row>
    <row r="618">
      <c r="A618" s="179"/>
      <c r="B618" s="179"/>
      <c r="C618" s="179"/>
      <c r="D618" s="179"/>
      <c r="E618" s="179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</row>
    <row r="619">
      <c r="A619" s="179"/>
      <c r="B619" s="179"/>
      <c r="C619" s="179"/>
      <c r="D619" s="179"/>
      <c r="E619" s="179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</row>
    <row r="620">
      <c r="A620" s="179"/>
      <c r="B620" s="179"/>
      <c r="C620" s="179"/>
      <c r="D620" s="179"/>
      <c r="E620" s="179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</row>
    <row r="621">
      <c r="A621" s="179"/>
      <c r="B621" s="179"/>
      <c r="C621" s="179"/>
      <c r="D621" s="179"/>
      <c r="E621" s="179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</row>
    <row r="622">
      <c r="A622" s="179"/>
      <c r="B622" s="179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</row>
    <row r="623">
      <c r="A623" s="179"/>
      <c r="B623" s="179"/>
      <c r="C623" s="179"/>
      <c r="D623" s="179"/>
      <c r="E623" s="179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</row>
    <row r="624">
      <c r="A624" s="179"/>
      <c r="B624" s="179"/>
      <c r="C624" s="179"/>
      <c r="D624" s="179"/>
      <c r="E624" s="179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</row>
    <row r="625">
      <c r="A625" s="179"/>
      <c r="B625" s="179"/>
      <c r="C625" s="179"/>
      <c r="D625" s="179"/>
      <c r="E625" s="179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</row>
    <row r="626">
      <c r="A626" s="179"/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</row>
    <row r="627">
      <c r="A627" s="179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  <c r="S627" s="179"/>
      <c r="T627" s="179"/>
      <c r="U627" s="179"/>
      <c r="V627" s="179"/>
      <c r="W627" s="179"/>
      <c r="X627" s="179"/>
      <c r="Y627" s="179"/>
      <c r="Z627" s="179"/>
    </row>
    <row r="628">
      <c r="A628" s="179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  <c r="S628" s="179"/>
      <c r="T628" s="179"/>
      <c r="U628" s="179"/>
      <c r="V628" s="179"/>
      <c r="W628" s="179"/>
      <c r="X628" s="179"/>
      <c r="Y628" s="179"/>
      <c r="Z628" s="179"/>
    </row>
    <row r="629">
      <c r="A629" s="179"/>
      <c r="B629" s="179"/>
      <c r="C629" s="179"/>
      <c r="D629" s="179"/>
      <c r="E629" s="179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</row>
    <row r="630">
      <c r="A630" s="179"/>
      <c r="B630" s="179"/>
      <c r="C630" s="179"/>
      <c r="D630" s="179"/>
      <c r="E630" s="179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</row>
    <row r="631">
      <c r="A631" s="179"/>
      <c r="B631" s="179"/>
      <c r="C631" s="179"/>
      <c r="D631" s="179"/>
      <c r="E631" s="179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</row>
    <row r="632">
      <c r="A632" s="179"/>
      <c r="B632" s="179"/>
      <c r="C632" s="179"/>
      <c r="D632" s="179"/>
      <c r="E632" s="179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</row>
    <row r="633">
      <c r="A633" s="179"/>
      <c r="B633" s="179"/>
      <c r="C633" s="179"/>
      <c r="D633" s="179"/>
      <c r="E633" s="179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</row>
    <row r="634">
      <c r="A634" s="179"/>
      <c r="B634" s="179"/>
      <c r="C634" s="179"/>
      <c r="D634" s="179"/>
      <c r="E634" s="179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</row>
    <row r="635">
      <c r="A635" s="179"/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  <c r="S635" s="179"/>
      <c r="T635" s="179"/>
      <c r="U635" s="179"/>
      <c r="V635" s="179"/>
      <c r="W635" s="179"/>
      <c r="X635" s="179"/>
      <c r="Y635" s="179"/>
      <c r="Z635" s="179"/>
    </row>
    <row r="636">
      <c r="A636" s="179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</row>
    <row r="637">
      <c r="A637" s="179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</row>
    <row r="638">
      <c r="A638" s="179"/>
      <c r="B638" s="179"/>
      <c r="C638" s="179"/>
      <c r="D638" s="179"/>
      <c r="E638" s="179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</row>
    <row r="639">
      <c r="A639" s="179"/>
      <c r="B639" s="179"/>
      <c r="C639" s="179"/>
      <c r="D639" s="179"/>
      <c r="E639" s="179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</row>
    <row r="640">
      <c r="A640" s="179"/>
      <c r="B640" s="179"/>
      <c r="C640" s="179"/>
      <c r="D640" s="179"/>
      <c r="E640" s="179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</row>
    <row r="641">
      <c r="A641" s="179"/>
      <c r="B641" s="179"/>
      <c r="C641" s="179"/>
      <c r="D641" s="179"/>
      <c r="E641" s="179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</row>
    <row r="642">
      <c r="A642" s="179"/>
      <c r="B642" s="179"/>
      <c r="C642" s="179"/>
      <c r="D642" s="179"/>
      <c r="E642" s="179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</row>
    <row r="643">
      <c r="A643" s="179"/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</row>
    <row r="644">
      <c r="A644" s="179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</row>
    <row r="645">
      <c r="A645" s="179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</row>
    <row r="646">
      <c r="A646" s="179"/>
      <c r="B646" s="179"/>
      <c r="C646" s="179"/>
      <c r="D646" s="179"/>
      <c r="E646" s="179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</row>
    <row r="647">
      <c r="A647" s="179"/>
      <c r="B647" s="179"/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</row>
    <row r="648">
      <c r="A648" s="179"/>
      <c r="B648" s="179"/>
      <c r="C648" s="179"/>
      <c r="D648" s="179"/>
      <c r="E648" s="179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</row>
    <row r="649">
      <c r="A649" s="179"/>
      <c r="B649" s="179"/>
      <c r="C649" s="179"/>
      <c r="D649" s="179"/>
      <c r="E649" s="179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</row>
    <row r="650">
      <c r="A650" s="179"/>
      <c r="B650" s="179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</row>
    <row r="651">
      <c r="A651" s="179"/>
      <c r="B651" s="179"/>
      <c r="C651" s="179"/>
      <c r="D651" s="179"/>
      <c r="E651" s="179"/>
      <c r="F651" s="179"/>
      <c r="G651" s="179"/>
      <c r="H651" s="179"/>
      <c r="I651" s="179"/>
      <c r="J651" s="179"/>
      <c r="K651" s="179"/>
      <c r="L651" s="179"/>
      <c r="M651" s="179"/>
      <c r="N651" s="179"/>
      <c r="O651" s="179"/>
      <c r="P651" s="179"/>
      <c r="Q651" s="179"/>
      <c r="R651" s="179"/>
      <c r="S651" s="179"/>
      <c r="T651" s="179"/>
      <c r="U651" s="179"/>
      <c r="V651" s="179"/>
      <c r="W651" s="179"/>
      <c r="X651" s="179"/>
      <c r="Y651" s="179"/>
      <c r="Z651" s="179"/>
    </row>
    <row r="652">
      <c r="A652" s="179"/>
      <c r="B652" s="179"/>
      <c r="C652" s="179"/>
      <c r="D652" s="179"/>
      <c r="E652" s="179"/>
      <c r="F652" s="179"/>
      <c r="G652" s="179"/>
      <c r="H652" s="179"/>
      <c r="I652" s="179"/>
      <c r="J652" s="179"/>
      <c r="K652" s="179"/>
      <c r="L652" s="179"/>
      <c r="M652" s="179"/>
      <c r="N652" s="179"/>
      <c r="O652" s="179"/>
      <c r="P652" s="179"/>
      <c r="Q652" s="179"/>
      <c r="R652" s="179"/>
      <c r="S652" s="179"/>
      <c r="T652" s="179"/>
      <c r="U652" s="179"/>
      <c r="V652" s="179"/>
      <c r="W652" s="179"/>
      <c r="X652" s="179"/>
      <c r="Y652" s="179"/>
      <c r="Z652" s="179"/>
    </row>
    <row r="653">
      <c r="A653" s="179"/>
      <c r="B653" s="179"/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</row>
    <row r="654">
      <c r="A654" s="179"/>
      <c r="B654" s="179"/>
      <c r="C654" s="179"/>
      <c r="D654" s="179"/>
      <c r="E654" s="179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</row>
    <row r="655">
      <c r="A655" s="179"/>
      <c r="B655" s="179"/>
      <c r="C655" s="179"/>
      <c r="D655" s="179"/>
      <c r="E655" s="179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</row>
    <row r="656">
      <c r="A656" s="179"/>
      <c r="B656" s="179"/>
      <c r="C656" s="179"/>
      <c r="D656" s="179"/>
      <c r="E656" s="179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</row>
    <row r="657">
      <c r="A657" s="179"/>
      <c r="B657" s="179"/>
      <c r="C657" s="179"/>
      <c r="D657" s="179"/>
      <c r="E657" s="179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</row>
    <row r="658">
      <c r="A658" s="179"/>
      <c r="B658" s="179"/>
      <c r="C658" s="179"/>
      <c r="D658" s="179"/>
      <c r="E658" s="179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</row>
    <row r="659">
      <c r="A659" s="179"/>
      <c r="B659" s="179"/>
      <c r="C659" s="179"/>
      <c r="D659" s="179"/>
      <c r="E659" s="179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</row>
    <row r="660">
      <c r="A660" s="179"/>
      <c r="B660" s="179"/>
      <c r="C660" s="179"/>
      <c r="D660" s="179"/>
      <c r="E660" s="179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</row>
    <row r="661">
      <c r="A661" s="179"/>
      <c r="B661" s="179"/>
      <c r="C661" s="179"/>
      <c r="D661" s="179"/>
      <c r="E661" s="179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</row>
    <row r="662">
      <c r="A662" s="179"/>
      <c r="B662" s="179"/>
      <c r="C662" s="179"/>
      <c r="D662" s="179"/>
      <c r="E662" s="179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</row>
    <row r="663">
      <c r="A663" s="179"/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</row>
    <row r="664">
      <c r="A664" s="179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</row>
    <row r="665">
      <c r="A665" s="179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</row>
    <row r="666">
      <c r="A666" s="179"/>
      <c r="B666" s="179"/>
      <c r="C666" s="179"/>
      <c r="D666" s="179"/>
      <c r="E666" s="179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</row>
    <row r="667">
      <c r="A667" s="179"/>
      <c r="B667" s="179"/>
      <c r="C667" s="179"/>
      <c r="D667" s="179"/>
      <c r="E667" s="179"/>
      <c r="F667" s="179"/>
      <c r="G667" s="179"/>
      <c r="H667" s="179"/>
      <c r="I667" s="179"/>
      <c r="J667" s="179"/>
      <c r="K667" s="179"/>
      <c r="L667" s="179"/>
      <c r="M667" s="179"/>
      <c r="N667" s="179"/>
      <c r="O667" s="179"/>
      <c r="P667" s="179"/>
      <c r="Q667" s="179"/>
      <c r="R667" s="179"/>
      <c r="S667" s="179"/>
      <c r="T667" s="179"/>
      <c r="U667" s="179"/>
      <c r="V667" s="179"/>
      <c r="W667" s="179"/>
      <c r="X667" s="179"/>
      <c r="Y667" s="179"/>
      <c r="Z667" s="179"/>
    </row>
    <row r="668">
      <c r="A668" s="179"/>
      <c r="B668" s="179"/>
      <c r="C668" s="179"/>
      <c r="D668" s="179"/>
      <c r="E668" s="179"/>
      <c r="F668" s="179"/>
      <c r="G668" s="179"/>
      <c r="H668" s="179"/>
      <c r="I668" s="179"/>
      <c r="J668" s="179"/>
      <c r="K668" s="179"/>
      <c r="L668" s="179"/>
      <c r="M668" s="179"/>
      <c r="N668" s="179"/>
      <c r="O668" s="179"/>
      <c r="P668" s="179"/>
      <c r="Q668" s="179"/>
      <c r="R668" s="179"/>
      <c r="S668" s="179"/>
      <c r="T668" s="179"/>
      <c r="U668" s="179"/>
      <c r="V668" s="179"/>
      <c r="W668" s="179"/>
      <c r="X668" s="179"/>
      <c r="Y668" s="179"/>
      <c r="Z668" s="179"/>
    </row>
    <row r="669">
      <c r="A669" s="179"/>
      <c r="B669" s="179"/>
      <c r="C669" s="179"/>
      <c r="D669" s="179"/>
      <c r="E669" s="179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</row>
    <row r="670">
      <c r="A670" s="179"/>
      <c r="B670" s="179"/>
      <c r="C670" s="179"/>
      <c r="D670" s="179"/>
      <c r="E670" s="179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</row>
    <row r="671">
      <c r="A671" s="179"/>
      <c r="B671" s="179"/>
      <c r="C671" s="179"/>
      <c r="D671" s="179"/>
      <c r="E671" s="179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</row>
    <row r="672">
      <c r="A672" s="179"/>
      <c r="B672" s="179"/>
      <c r="C672" s="179"/>
      <c r="D672" s="179"/>
      <c r="E672" s="179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</row>
    <row r="673">
      <c r="A673" s="179"/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</row>
    <row r="674">
      <c r="A674" s="179"/>
      <c r="B674" s="179"/>
      <c r="C674" s="179"/>
      <c r="D674" s="179"/>
      <c r="E674" s="179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</row>
    <row r="675">
      <c r="A675" s="179"/>
      <c r="B675" s="179"/>
      <c r="C675" s="179"/>
      <c r="D675" s="179"/>
      <c r="E675" s="179"/>
      <c r="F675" s="179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</row>
    <row r="676">
      <c r="A676" s="179"/>
      <c r="B676" s="179"/>
      <c r="C676" s="179"/>
      <c r="D676" s="179"/>
      <c r="E676" s="179"/>
      <c r="F676" s="179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</row>
    <row r="677">
      <c r="A677" s="179"/>
      <c r="B677" s="179"/>
      <c r="C677" s="179"/>
      <c r="D677" s="179"/>
      <c r="E677" s="179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</row>
    <row r="678">
      <c r="A678" s="179"/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</row>
    <row r="679">
      <c r="A679" s="179"/>
      <c r="B679" s="179"/>
      <c r="C679" s="179"/>
      <c r="D679" s="179"/>
      <c r="E679" s="179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</row>
    <row r="680">
      <c r="A680" s="179"/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</row>
    <row r="681">
      <c r="A681" s="179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</row>
    <row r="682">
      <c r="A682" s="179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</row>
    <row r="683">
      <c r="A683" s="179"/>
      <c r="B683" s="179"/>
      <c r="C683" s="179"/>
      <c r="D683" s="179"/>
      <c r="E683" s="179"/>
      <c r="F683" s="179"/>
      <c r="G683" s="179"/>
      <c r="H683" s="179"/>
      <c r="I683" s="179"/>
      <c r="J683" s="179"/>
      <c r="K683" s="179"/>
      <c r="L683" s="179"/>
      <c r="M683" s="179"/>
      <c r="N683" s="179"/>
      <c r="O683" s="179"/>
      <c r="P683" s="179"/>
      <c r="Q683" s="179"/>
      <c r="R683" s="179"/>
      <c r="S683" s="179"/>
      <c r="T683" s="179"/>
      <c r="U683" s="179"/>
      <c r="V683" s="179"/>
      <c r="W683" s="179"/>
      <c r="X683" s="179"/>
      <c r="Y683" s="179"/>
      <c r="Z683" s="179"/>
    </row>
    <row r="684">
      <c r="A684" s="179"/>
      <c r="B684" s="179"/>
      <c r="C684" s="179"/>
      <c r="D684" s="179"/>
      <c r="E684" s="179"/>
      <c r="F684" s="179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  <c r="Y684" s="179"/>
      <c r="Z684" s="179"/>
    </row>
    <row r="685">
      <c r="A685" s="179"/>
      <c r="B685" s="179"/>
      <c r="C685" s="179"/>
      <c r="D685" s="179"/>
      <c r="E685" s="179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</row>
    <row r="686">
      <c r="A686" s="179"/>
      <c r="B686" s="179"/>
      <c r="C686" s="179"/>
      <c r="D686" s="179"/>
      <c r="E686" s="179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</row>
    <row r="687">
      <c r="A687" s="179"/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</row>
    <row r="688">
      <c r="A688" s="179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</row>
    <row r="689">
      <c r="A689" s="179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</row>
    <row r="690">
      <c r="A690" s="179"/>
      <c r="B690" s="179"/>
      <c r="C690" s="179"/>
      <c r="D690" s="179"/>
      <c r="E690" s="179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</row>
    <row r="691">
      <c r="A691" s="179"/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</row>
    <row r="692">
      <c r="A692" s="179"/>
      <c r="B692" s="179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</row>
    <row r="693">
      <c r="A693" s="179"/>
      <c r="B693" s="179"/>
      <c r="C693" s="179"/>
      <c r="D693" s="179"/>
      <c r="E693" s="179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</row>
    <row r="694">
      <c r="A694" s="179"/>
      <c r="B694" s="179"/>
      <c r="C694" s="179"/>
      <c r="D694" s="179"/>
      <c r="E694" s="179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</row>
    <row r="695">
      <c r="A695" s="179"/>
      <c r="B695" s="179"/>
      <c r="C695" s="179"/>
      <c r="D695" s="179"/>
      <c r="E695" s="179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</row>
    <row r="696">
      <c r="A696" s="179"/>
      <c r="B696" s="179"/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</row>
    <row r="697">
      <c r="A697" s="179"/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</row>
    <row r="698">
      <c r="A698" s="179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</row>
    <row r="699">
      <c r="A699" s="179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  <c r="S699" s="179"/>
      <c r="T699" s="179"/>
      <c r="U699" s="179"/>
      <c r="V699" s="179"/>
      <c r="W699" s="179"/>
      <c r="X699" s="179"/>
      <c r="Y699" s="179"/>
      <c r="Z699" s="179"/>
    </row>
    <row r="700">
      <c r="A700" s="179"/>
      <c r="B700" s="179"/>
      <c r="C700" s="179"/>
      <c r="D700" s="179"/>
      <c r="E700" s="179"/>
      <c r="F700" s="179"/>
      <c r="G700" s="179"/>
      <c r="H700" s="179"/>
      <c r="I700" s="179"/>
      <c r="J700" s="179"/>
      <c r="K700" s="179"/>
      <c r="L700" s="179"/>
      <c r="M700" s="179"/>
      <c r="N700" s="179"/>
      <c r="O700" s="179"/>
      <c r="P700" s="179"/>
      <c r="Q700" s="179"/>
      <c r="R700" s="179"/>
      <c r="S700" s="179"/>
      <c r="T700" s="179"/>
      <c r="U700" s="179"/>
      <c r="V700" s="179"/>
      <c r="W700" s="179"/>
      <c r="X700" s="179"/>
      <c r="Y700" s="179"/>
      <c r="Z700" s="179"/>
    </row>
    <row r="701">
      <c r="A701" s="179"/>
      <c r="B701" s="179"/>
      <c r="C701" s="179"/>
      <c r="D701" s="179"/>
      <c r="E701" s="179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</row>
    <row r="702">
      <c r="A702" s="179"/>
      <c r="B702" s="179"/>
      <c r="C702" s="179"/>
      <c r="D702" s="179"/>
      <c r="E702" s="179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</row>
    <row r="703">
      <c r="A703" s="179"/>
      <c r="B703" s="179"/>
      <c r="C703" s="179"/>
      <c r="D703" s="179"/>
      <c r="E703" s="179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</row>
    <row r="704">
      <c r="A704" s="179"/>
      <c r="B704" s="179"/>
      <c r="C704" s="179"/>
      <c r="D704" s="179"/>
      <c r="E704" s="179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</row>
    <row r="705">
      <c r="A705" s="179"/>
      <c r="B705" s="179"/>
      <c r="C705" s="179"/>
      <c r="D705" s="179"/>
      <c r="E705" s="179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</row>
    <row r="706">
      <c r="A706" s="179"/>
      <c r="B706" s="179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</row>
    <row r="707">
      <c r="A707" s="179"/>
      <c r="B707" s="179"/>
      <c r="C707" s="179"/>
      <c r="D707" s="179"/>
      <c r="E707" s="179"/>
      <c r="F707" s="179"/>
      <c r="G707" s="179"/>
      <c r="H707" s="179"/>
      <c r="I707" s="179"/>
      <c r="J707" s="179"/>
      <c r="K707" s="179"/>
      <c r="L707" s="179"/>
      <c r="M707" s="179"/>
      <c r="N707" s="179"/>
      <c r="O707" s="179"/>
      <c r="P707" s="179"/>
      <c r="Q707" s="179"/>
      <c r="R707" s="179"/>
      <c r="S707" s="179"/>
      <c r="T707" s="179"/>
      <c r="U707" s="179"/>
      <c r="V707" s="179"/>
      <c r="W707" s="179"/>
      <c r="X707" s="179"/>
      <c r="Y707" s="179"/>
      <c r="Z707" s="179"/>
    </row>
    <row r="708">
      <c r="A708" s="179"/>
      <c r="B708" s="179"/>
      <c r="C708" s="179"/>
      <c r="D708" s="179"/>
      <c r="E708" s="179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</row>
    <row r="709">
      <c r="A709" s="179"/>
      <c r="B709" s="179"/>
      <c r="C709" s="179"/>
      <c r="D709" s="179"/>
      <c r="E709" s="17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</row>
    <row r="710">
      <c r="A710" s="179"/>
      <c r="B710" s="179"/>
      <c r="C710" s="179"/>
      <c r="D710" s="179"/>
      <c r="E710" s="17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</row>
    <row r="711">
      <c r="A711" s="179"/>
      <c r="B711" s="179"/>
      <c r="C711" s="179"/>
      <c r="D711" s="179"/>
      <c r="E711" s="17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</row>
    <row r="712">
      <c r="A712" s="179"/>
      <c r="B712" s="179"/>
      <c r="C712" s="179"/>
      <c r="D712" s="179"/>
      <c r="E712" s="17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</row>
    <row r="713">
      <c r="A713" s="179"/>
      <c r="B713" s="179"/>
      <c r="C713" s="179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</row>
    <row r="714">
      <c r="A714" s="179"/>
      <c r="B714" s="179"/>
      <c r="C714" s="179"/>
      <c r="D714" s="179"/>
      <c r="E714" s="17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</row>
    <row r="715">
      <c r="A715" s="179"/>
      <c r="B715" s="179"/>
      <c r="C715" s="179"/>
      <c r="D715" s="179"/>
      <c r="E715" s="179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</row>
    <row r="716">
      <c r="A716" s="179"/>
      <c r="B716" s="179"/>
      <c r="C716" s="179"/>
      <c r="D716" s="179"/>
      <c r="E716" s="179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</row>
    <row r="717">
      <c r="A717" s="179"/>
      <c r="B717" s="179"/>
      <c r="C717" s="179"/>
      <c r="D717" s="179"/>
      <c r="E717" s="17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</row>
    <row r="718">
      <c r="A718" s="179"/>
      <c r="B718" s="179"/>
      <c r="C718" s="179"/>
      <c r="D718" s="179"/>
      <c r="E718" s="17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</row>
    <row r="719">
      <c r="A719" s="179"/>
      <c r="B719" s="179"/>
      <c r="C719" s="179"/>
      <c r="D719" s="179"/>
      <c r="E719" s="17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</row>
    <row r="720">
      <c r="A720" s="179"/>
      <c r="B720" s="179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</row>
    <row r="721">
      <c r="A721" s="179"/>
      <c r="B721" s="179"/>
      <c r="C721" s="179"/>
      <c r="D721" s="179"/>
      <c r="E721" s="17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</row>
    <row r="722">
      <c r="A722" s="179"/>
      <c r="B722" s="179"/>
      <c r="C722" s="179"/>
      <c r="D722" s="179"/>
      <c r="E722" s="17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</row>
    <row r="723">
      <c r="A723" s="179"/>
      <c r="B723" s="179"/>
      <c r="C723" s="179"/>
      <c r="D723" s="179"/>
      <c r="E723" s="179"/>
      <c r="F723" s="179"/>
      <c r="G723" s="179"/>
      <c r="H723" s="179"/>
      <c r="I723" s="179"/>
      <c r="J723" s="179"/>
      <c r="K723" s="179"/>
      <c r="L723" s="179"/>
      <c r="M723" s="179"/>
      <c r="N723" s="179"/>
      <c r="O723" s="179"/>
      <c r="P723" s="179"/>
      <c r="Q723" s="179"/>
      <c r="R723" s="179"/>
      <c r="S723" s="179"/>
      <c r="T723" s="179"/>
      <c r="U723" s="179"/>
      <c r="V723" s="179"/>
      <c r="W723" s="179"/>
      <c r="X723" s="179"/>
      <c r="Y723" s="179"/>
      <c r="Z723" s="179"/>
    </row>
    <row r="724">
      <c r="A724" s="179"/>
      <c r="B724" s="179"/>
      <c r="C724" s="179"/>
      <c r="D724" s="179"/>
      <c r="E724" s="179"/>
      <c r="F724" s="179"/>
      <c r="G724" s="179"/>
      <c r="H724" s="179"/>
      <c r="I724" s="179"/>
      <c r="J724" s="179"/>
      <c r="K724" s="179"/>
      <c r="L724" s="179"/>
      <c r="M724" s="179"/>
      <c r="N724" s="179"/>
      <c r="O724" s="179"/>
      <c r="P724" s="179"/>
      <c r="Q724" s="179"/>
      <c r="R724" s="179"/>
      <c r="S724" s="179"/>
      <c r="T724" s="179"/>
      <c r="U724" s="179"/>
      <c r="V724" s="179"/>
      <c r="W724" s="179"/>
      <c r="X724" s="179"/>
      <c r="Y724" s="179"/>
      <c r="Z724" s="179"/>
    </row>
    <row r="725">
      <c r="A725" s="179"/>
      <c r="B725" s="179"/>
      <c r="C725" s="179"/>
      <c r="D725" s="179"/>
      <c r="E725" s="17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</row>
    <row r="726">
      <c r="A726" s="179"/>
      <c r="B726" s="179"/>
      <c r="C726" s="179"/>
      <c r="D726" s="179"/>
      <c r="E726" s="17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</row>
    <row r="727">
      <c r="A727" s="179"/>
      <c r="B727" s="179"/>
      <c r="C727" s="179"/>
      <c r="D727" s="179"/>
      <c r="E727" s="17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</row>
    <row r="728">
      <c r="A728" s="179"/>
      <c r="B728" s="179"/>
      <c r="C728" s="179"/>
      <c r="D728" s="179"/>
      <c r="E728" s="17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</row>
    <row r="729">
      <c r="A729" s="179"/>
      <c r="B729" s="179"/>
      <c r="C729" s="179"/>
      <c r="D729" s="179"/>
      <c r="E729" s="17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</row>
    <row r="730">
      <c r="A730" s="179"/>
      <c r="B730" s="179"/>
      <c r="C730" s="179"/>
      <c r="D730" s="179"/>
      <c r="E730" s="17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</row>
    <row r="731">
      <c r="A731" s="179"/>
      <c r="B731" s="179"/>
      <c r="C731" s="179"/>
      <c r="D731" s="179"/>
      <c r="E731" s="179"/>
      <c r="F731" s="179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</row>
    <row r="732">
      <c r="A732" s="179"/>
      <c r="B732" s="179"/>
      <c r="C732" s="179"/>
      <c r="D732" s="179"/>
      <c r="E732" s="179"/>
      <c r="F732" s="179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</row>
    <row r="733">
      <c r="A733" s="179"/>
      <c r="B733" s="179"/>
      <c r="C733" s="179"/>
      <c r="D733" s="179"/>
      <c r="E733" s="17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</row>
    <row r="734">
      <c r="A734" s="179"/>
      <c r="B734" s="179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</row>
    <row r="735">
      <c r="A735" s="179"/>
      <c r="B735" s="179"/>
      <c r="C735" s="179"/>
      <c r="D735" s="179"/>
      <c r="E735" s="17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</row>
    <row r="736">
      <c r="A736" s="179"/>
      <c r="B736" s="179"/>
      <c r="C736" s="179"/>
      <c r="D736" s="179"/>
      <c r="E736" s="17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</row>
    <row r="737">
      <c r="A737" s="179"/>
      <c r="B737" s="179"/>
      <c r="C737" s="179"/>
      <c r="D737" s="179"/>
      <c r="E737" s="17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</row>
    <row r="738">
      <c r="A738" s="179"/>
      <c r="B738" s="179"/>
      <c r="C738" s="179"/>
      <c r="D738" s="179"/>
      <c r="E738" s="17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</row>
    <row r="739">
      <c r="A739" s="179"/>
      <c r="B739" s="179"/>
      <c r="C739" s="179"/>
      <c r="D739" s="179"/>
      <c r="E739" s="179"/>
      <c r="F739" s="179"/>
      <c r="G739" s="179"/>
      <c r="H739" s="179"/>
      <c r="I739" s="179"/>
      <c r="J739" s="179"/>
      <c r="K739" s="179"/>
      <c r="L739" s="179"/>
      <c r="M739" s="179"/>
      <c r="N739" s="179"/>
      <c r="O739" s="179"/>
      <c r="P739" s="179"/>
      <c r="Q739" s="179"/>
      <c r="R739" s="179"/>
      <c r="S739" s="179"/>
      <c r="T739" s="179"/>
      <c r="U739" s="179"/>
      <c r="V739" s="179"/>
      <c r="W739" s="179"/>
      <c r="X739" s="179"/>
      <c r="Y739" s="179"/>
      <c r="Z739" s="179"/>
    </row>
    <row r="740">
      <c r="A740" s="179"/>
      <c r="B740" s="179"/>
      <c r="C740" s="179"/>
      <c r="D740" s="179"/>
      <c r="E740" s="179"/>
      <c r="F740" s="179"/>
      <c r="G740" s="179"/>
      <c r="H740" s="179"/>
      <c r="I740" s="179"/>
      <c r="J740" s="179"/>
      <c r="K740" s="179"/>
      <c r="L740" s="179"/>
      <c r="M740" s="179"/>
      <c r="N740" s="179"/>
      <c r="O740" s="179"/>
      <c r="P740" s="179"/>
      <c r="Q740" s="179"/>
      <c r="R740" s="179"/>
      <c r="S740" s="179"/>
      <c r="T740" s="179"/>
      <c r="U740" s="179"/>
      <c r="V740" s="179"/>
      <c r="W740" s="179"/>
      <c r="X740" s="179"/>
      <c r="Y740" s="179"/>
      <c r="Z740" s="179"/>
    </row>
    <row r="741">
      <c r="A741" s="179"/>
      <c r="B741" s="179"/>
      <c r="C741" s="179"/>
      <c r="D741" s="179"/>
      <c r="E741" s="17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</row>
    <row r="742">
      <c r="A742" s="179"/>
      <c r="B742" s="179"/>
      <c r="C742" s="179"/>
      <c r="D742" s="179"/>
      <c r="E742" s="17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</row>
    <row r="743">
      <c r="A743" s="179"/>
      <c r="B743" s="179"/>
      <c r="C743" s="179"/>
      <c r="D743" s="179"/>
      <c r="E743" s="17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</row>
    <row r="744">
      <c r="A744" s="179"/>
      <c r="B744" s="179"/>
      <c r="C744" s="179"/>
      <c r="D744" s="179"/>
      <c r="E744" s="17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</row>
    <row r="745">
      <c r="A745" s="179"/>
      <c r="B745" s="179"/>
      <c r="C745" s="179"/>
      <c r="D745" s="179"/>
      <c r="E745" s="17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</row>
    <row r="746">
      <c r="A746" s="179"/>
      <c r="B746" s="179"/>
      <c r="C746" s="179"/>
      <c r="D746" s="179"/>
      <c r="E746" s="17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</row>
    <row r="747">
      <c r="A747" s="179"/>
      <c r="B747" s="179"/>
      <c r="C747" s="179"/>
      <c r="D747" s="179"/>
      <c r="E747" s="179"/>
      <c r="F747" s="179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</row>
    <row r="748">
      <c r="A748" s="179"/>
      <c r="B748" s="179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</row>
    <row r="749">
      <c r="A749" s="179"/>
      <c r="B749" s="179"/>
      <c r="C749" s="179"/>
      <c r="D749" s="179"/>
      <c r="E749" s="17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</row>
    <row r="750">
      <c r="A750" s="179"/>
      <c r="B750" s="179"/>
      <c r="C750" s="179"/>
      <c r="D750" s="179"/>
      <c r="E750" s="17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</row>
    <row r="751">
      <c r="A751" s="179"/>
      <c r="B751" s="179"/>
      <c r="C751" s="179"/>
      <c r="D751" s="179"/>
      <c r="E751" s="17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</row>
    <row r="752">
      <c r="A752" s="179"/>
      <c r="B752" s="179"/>
      <c r="C752" s="179"/>
      <c r="D752" s="179"/>
      <c r="E752" s="17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</row>
    <row r="753">
      <c r="A753" s="179"/>
      <c r="B753" s="179"/>
      <c r="C753" s="179"/>
      <c r="D753" s="179"/>
      <c r="E753" s="17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</row>
    <row r="754">
      <c r="A754" s="179"/>
      <c r="B754" s="179"/>
      <c r="C754" s="179"/>
      <c r="D754" s="179"/>
      <c r="E754" s="17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</row>
    <row r="755">
      <c r="A755" s="179"/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79"/>
      <c r="P755" s="179"/>
      <c r="Q755" s="179"/>
      <c r="R755" s="179"/>
      <c r="S755" s="179"/>
      <c r="T755" s="179"/>
      <c r="U755" s="179"/>
      <c r="V755" s="179"/>
      <c r="W755" s="179"/>
      <c r="X755" s="179"/>
      <c r="Y755" s="179"/>
      <c r="Z755" s="179"/>
    </row>
    <row r="756">
      <c r="A756" s="179"/>
      <c r="B756" s="179"/>
      <c r="C756" s="179"/>
      <c r="D756" s="179"/>
      <c r="E756" s="179"/>
      <c r="F756" s="179"/>
      <c r="G756" s="179"/>
      <c r="H756" s="179"/>
      <c r="I756" s="179"/>
      <c r="J756" s="179"/>
      <c r="K756" s="179"/>
      <c r="L756" s="179"/>
      <c r="M756" s="179"/>
      <c r="N756" s="179"/>
      <c r="O756" s="179"/>
      <c r="P756" s="179"/>
      <c r="Q756" s="179"/>
      <c r="R756" s="179"/>
      <c r="S756" s="179"/>
      <c r="T756" s="179"/>
      <c r="U756" s="179"/>
      <c r="V756" s="179"/>
      <c r="W756" s="179"/>
      <c r="X756" s="179"/>
      <c r="Y756" s="179"/>
      <c r="Z756" s="179"/>
    </row>
    <row r="757">
      <c r="A757" s="179"/>
      <c r="B757" s="179"/>
      <c r="C757" s="179"/>
      <c r="D757" s="179"/>
      <c r="E757" s="17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</row>
    <row r="758">
      <c r="A758" s="179"/>
      <c r="B758" s="179"/>
      <c r="C758" s="179"/>
      <c r="D758" s="179"/>
      <c r="E758" s="17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</row>
    <row r="759">
      <c r="A759" s="179"/>
      <c r="B759" s="179"/>
      <c r="C759" s="179"/>
      <c r="D759" s="179"/>
      <c r="E759" s="17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</row>
    <row r="760">
      <c r="A760" s="179"/>
      <c r="B760" s="179"/>
      <c r="C760" s="179"/>
      <c r="D760" s="179"/>
      <c r="E760" s="17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</row>
    <row r="761">
      <c r="A761" s="179"/>
      <c r="B761" s="179"/>
      <c r="C761" s="179"/>
      <c r="D761" s="179"/>
      <c r="E761" s="17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</row>
    <row r="762">
      <c r="A762" s="179"/>
      <c r="B762" s="179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</row>
    <row r="763">
      <c r="A763" s="179"/>
      <c r="B763" s="179"/>
      <c r="C763" s="179"/>
      <c r="D763" s="179"/>
      <c r="E763" s="179"/>
      <c r="F763" s="179"/>
      <c r="G763" s="179"/>
      <c r="H763" s="179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</row>
    <row r="764">
      <c r="A764" s="179"/>
      <c r="B764" s="179"/>
      <c r="C764" s="179"/>
      <c r="D764" s="179"/>
      <c r="E764" s="179"/>
      <c r="F764" s="179"/>
      <c r="G764" s="179"/>
      <c r="H764" s="179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</row>
    <row r="765">
      <c r="A765" s="179"/>
      <c r="B765" s="179"/>
      <c r="C765" s="179"/>
      <c r="D765" s="179"/>
      <c r="E765" s="17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</row>
    <row r="766">
      <c r="A766" s="179"/>
      <c r="B766" s="179"/>
      <c r="C766" s="179"/>
      <c r="D766" s="179"/>
      <c r="E766" s="17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</row>
    <row r="767">
      <c r="A767" s="179"/>
      <c r="B767" s="179"/>
      <c r="C767" s="179"/>
      <c r="D767" s="179"/>
      <c r="E767" s="17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</row>
    <row r="768">
      <c r="A768" s="179"/>
      <c r="B768" s="179"/>
      <c r="C768" s="179"/>
      <c r="D768" s="179"/>
      <c r="E768" s="17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</row>
    <row r="769">
      <c r="A769" s="179"/>
      <c r="B769" s="179"/>
      <c r="C769" s="179"/>
      <c r="D769" s="179"/>
      <c r="E769" s="17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</row>
    <row r="770">
      <c r="A770" s="179"/>
      <c r="B770" s="179"/>
      <c r="C770" s="179"/>
      <c r="D770" s="179"/>
      <c r="E770" s="17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</row>
    <row r="771">
      <c r="A771" s="179"/>
      <c r="B771" s="179"/>
      <c r="C771" s="179"/>
      <c r="D771" s="179"/>
      <c r="E771" s="179"/>
      <c r="F771" s="179"/>
      <c r="G771" s="179"/>
      <c r="H771" s="179"/>
      <c r="I771" s="179"/>
      <c r="J771" s="179"/>
      <c r="K771" s="179"/>
      <c r="L771" s="179"/>
      <c r="M771" s="179"/>
      <c r="N771" s="179"/>
      <c r="O771" s="179"/>
      <c r="P771" s="179"/>
      <c r="Q771" s="179"/>
      <c r="R771" s="179"/>
      <c r="S771" s="179"/>
      <c r="T771" s="179"/>
      <c r="U771" s="179"/>
      <c r="V771" s="179"/>
      <c r="W771" s="179"/>
      <c r="X771" s="179"/>
      <c r="Y771" s="179"/>
      <c r="Z771" s="179"/>
    </row>
    <row r="772">
      <c r="A772" s="179"/>
      <c r="B772" s="179"/>
      <c r="C772" s="179"/>
      <c r="D772" s="179"/>
      <c r="E772" s="179"/>
      <c r="F772" s="179"/>
      <c r="G772" s="179"/>
      <c r="H772" s="179"/>
      <c r="I772" s="179"/>
      <c r="J772" s="179"/>
      <c r="K772" s="179"/>
      <c r="L772" s="179"/>
      <c r="M772" s="179"/>
      <c r="N772" s="179"/>
      <c r="O772" s="179"/>
      <c r="P772" s="179"/>
      <c r="Q772" s="179"/>
      <c r="R772" s="179"/>
      <c r="S772" s="179"/>
      <c r="T772" s="179"/>
      <c r="U772" s="179"/>
      <c r="V772" s="179"/>
      <c r="W772" s="179"/>
      <c r="X772" s="179"/>
      <c r="Y772" s="179"/>
      <c r="Z772" s="179"/>
    </row>
    <row r="773">
      <c r="A773" s="179"/>
      <c r="B773" s="179"/>
      <c r="C773" s="179"/>
      <c r="D773" s="179"/>
      <c r="E773" s="17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</row>
    <row r="774">
      <c r="A774" s="179"/>
      <c r="B774" s="179"/>
      <c r="C774" s="179"/>
      <c r="D774" s="179"/>
      <c r="E774" s="17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</row>
    <row r="775">
      <c r="A775" s="179"/>
      <c r="B775" s="179"/>
      <c r="C775" s="179"/>
      <c r="D775" s="179"/>
      <c r="E775" s="17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</row>
    <row r="776">
      <c r="A776" s="179"/>
      <c r="B776" s="179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</row>
    <row r="777">
      <c r="A777" s="179"/>
      <c r="B777" s="179"/>
      <c r="C777" s="179"/>
      <c r="D777" s="179"/>
      <c r="E777" s="17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</row>
    <row r="778">
      <c r="A778" s="179"/>
      <c r="B778" s="179"/>
      <c r="C778" s="179"/>
      <c r="D778" s="179"/>
      <c r="E778" s="17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</row>
    <row r="779">
      <c r="A779" s="179"/>
      <c r="B779" s="179"/>
      <c r="C779" s="179"/>
      <c r="D779" s="179"/>
      <c r="E779" s="179"/>
      <c r="F779" s="179"/>
      <c r="G779" s="179"/>
      <c r="H779" s="179"/>
      <c r="I779" s="179"/>
      <c r="J779" s="179"/>
      <c r="K779" s="179"/>
      <c r="L779" s="179"/>
      <c r="M779" s="179"/>
      <c r="N779" s="179"/>
      <c r="O779" s="179"/>
      <c r="P779" s="179"/>
      <c r="Q779" s="179"/>
      <c r="R779" s="179"/>
      <c r="S779" s="179"/>
      <c r="T779" s="179"/>
      <c r="U779" s="179"/>
      <c r="V779" s="179"/>
      <c r="W779" s="179"/>
      <c r="X779" s="179"/>
      <c r="Y779" s="179"/>
      <c r="Z779" s="179"/>
    </row>
    <row r="780">
      <c r="A780" s="179"/>
      <c r="B780" s="179"/>
      <c r="C780" s="179"/>
      <c r="D780" s="179"/>
      <c r="E780" s="179"/>
      <c r="F780" s="179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</row>
    <row r="781">
      <c r="A781" s="179"/>
      <c r="B781" s="179"/>
      <c r="C781" s="179"/>
      <c r="D781" s="179"/>
      <c r="E781" s="17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</row>
    <row r="782">
      <c r="A782" s="179"/>
      <c r="B782" s="179"/>
      <c r="C782" s="179"/>
      <c r="D782" s="179"/>
      <c r="E782" s="17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</row>
    <row r="783">
      <c r="A783" s="179"/>
      <c r="B783" s="179"/>
      <c r="C783" s="179"/>
      <c r="D783" s="179"/>
      <c r="E783" s="17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</row>
    <row r="784">
      <c r="A784" s="179"/>
      <c r="B784" s="179"/>
      <c r="C784" s="179"/>
      <c r="D784" s="179"/>
      <c r="E784" s="17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</row>
    <row r="785">
      <c r="A785" s="179"/>
      <c r="B785" s="179"/>
      <c r="C785" s="179"/>
      <c r="D785" s="179"/>
      <c r="E785" s="17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</row>
    <row r="786">
      <c r="A786" s="179"/>
      <c r="B786" s="179"/>
      <c r="C786" s="179"/>
      <c r="D786" s="179"/>
      <c r="E786" s="17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</row>
    <row r="787">
      <c r="A787" s="179"/>
      <c r="B787" s="179"/>
      <c r="C787" s="179"/>
      <c r="D787" s="179"/>
      <c r="E787" s="179"/>
      <c r="F787" s="179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</row>
    <row r="788">
      <c r="A788" s="179"/>
      <c r="B788" s="179"/>
      <c r="C788" s="179"/>
      <c r="D788" s="179"/>
      <c r="E788" s="179"/>
      <c r="F788" s="179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</row>
    <row r="789">
      <c r="A789" s="179"/>
      <c r="B789" s="179"/>
      <c r="C789" s="179"/>
      <c r="D789" s="179"/>
      <c r="E789" s="17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</row>
    <row r="790">
      <c r="A790" s="179"/>
      <c r="B790" s="179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</row>
    <row r="791">
      <c r="A791" s="179"/>
      <c r="B791" s="179"/>
      <c r="C791" s="179"/>
      <c r="D791" s="179"/>
      <c r="E791" s="17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</row>
    <row r="792">
      <c r="A792" s="179"/>
      <c r="B792" s="179"/>
      <c r="C792" s="179"/>
      <c r="D792" s="179"/>
      <c r="E792" s="17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</row>
    <row r="793">
      <c r="A793" s="179"/>
      <c r="B793" s="179"/>
      <c r="C793" s="179"/>
      <c r="D793" s="179"/>
      <c r="E793" s="17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</row>
    <row r="794">
      <c r="A794" s="179"/>
      <c r="B794" s="179"/>
      <c r="C794" s="179"/>
      <c r="D794" s="179"/>
      <c r="E794" s="17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</row>
    <row r="795">
      <c r="A795" s="179"/>
      <c r="B795" s="179"/>
      <c r="C795" s="179"/>
      <c r="D795" s="179"/>
      <c r="E795" s="179"/>
      <c r="F795" s="179"/>
      <c r="G795" s="179"/>
      <c r="H795" s="179"/>
      <c r="I795" s="179"/>
      <c r="J795" s="179"/>
      <c r="K795" s="179"/>
      <c r="L795" s="179"/>
      <c r="M795" s="179"/>
      <c r="N795" s="179"/>
      <c r="O795" s="179"/>
      <c r="P795" s="179"/>
      <c r="Q795" s="179"/>
      <c r="R795" s="179"/>
      <c r="S795" s="179"/>
      <c r="T795" s="179"/>
      <c r="U795" s="179"/>
      <c r="V795" s="179"/>
      <c r="W795" s="179"/>
      <c r="X795" s="179"/>
      <c r="Y795" s="179"/>
      <c r="Z795" s="179"/>
    </row>
    <row r="796">
      <c r="A796" s="179"/>
      <c r="B796" s="179"/>
      <c r="C796" s="179"/>
      <c r="D796" s="179"/>
      <c r="E796" s="179"/>
      <c r="F796" s="179"/>
      <c r="G796" s="179"/>
      <c r="H796" s="179"/>
      <c r="I796" s="179"/>
      <c r="J796" s="179"/>
      <c r="K796" s="179"/>
      <c r="L796" s="179"/>
      <c r="M796" s="179"/>
      <c r="N796" s="179"/>
      <c r="O796" s="179"/>
      <c r="P796" s="179"/>
      <c r="Q796" s="179"/>
      <c r="R796" s="179"/>
      <c r="S796" s="179"/>
      <c r="T796" s="179"/>
      <c r="U796" s="179"/>
      <c r="V796" s="179"/>
      <c r="W796" s="179"/>
      <c r="X796" s="179"/>
      <c r="Y796" s="179"/>
      <c r="Z796" s="179"/>
    </row>
    <row r="797">
      <c r="A797" s="179"/>
      <c r="B797" s="179"/>
      <c r="C797" s="179"/>
      <c r="D797" s="179"/>
      <c r="E797" s="179"/>
      <c r="F797" s="179"/>
      <c r="G797" s="179"/>
      <c r="H797" s="179"/>
      <c r="I797" s="179"/>
      <c r="J797" s="179"/>
      <c r="K797" s="179"/>
      <c r="L797" s="179"/>
      <c r="M797" s="179"/>
      <c r="N797" s="179"/>
      <c r="O797" s="179"/>
      <c r="P797" s="179"/>
      <c r="Q797" s="179"/>
      <c r="R797" s="179"/>
      <c r="S797" s="179"/>
      <c r="T797" s="179"/>
      <c r="U797" s="179"/>
      <c r="V797" s="179"/>
      <c r="W797" s="179"/>
      <c r="X797" s="179"/>
      <c r="Y797" s="179"/>
      <c r="Z797" s="179"/>
    </row>
    <row r="798">
      <c r="A798" s="179"/>
      <c r="B798" s="179"/>
      <c r="C798" s="179"/>
      <c r="D798" s="179"/>
      <c r="E798" s="179"/>
      <c r="F798" s="179"/>
      <c r="G798" s="179"/>
      <c r="H798" s="179"/>
      <c r="I798" s="179"/>
      <c r="J798" s="179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</row>
    <row r="799">
      <c r="A799" s="179"/>
      <c r="B799" s="179"/>
      <c r="C799" s="179"/>
      <c r="D799" s="179"/>
      <c r="E799" s="179"/>
      <c r="F799" s="179"/>
      <c r="G799" s="179"/>
      <c r="H799" s="179"/>
      <c r="I799" s="179"/>
      <c r="J799" s="179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</row>
    <row r="800">
      <c r="A800" s="179"/>
      <c r="B800" s="179"/>
      <c r="C800" s="179"/>
      <c r="D800" s="179"/>
      <c r="E800" s="179"/>
      <c r="F800" s="179"/>
      <c r="G800" s="179"/>
      <c r="H800" s="179"/>
      <c r="I800" s="179"/>
      <c r="J800" s="179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</row>
    <row r="801">
      <c r="A801" s="179"/>
      <c r="B801" s="179"/>
      <c r="C801" s="179"/>
      <c r="D801" s="179"/>
      <c r="E801" s="179"/>
      <c r="F801" s="179"/>
      <c r="G801" s="179"/>
      <c r="H801" s="179"/>
      <c r="I801" s="179"/>
      <c r="J801" s="179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</row>
    <row r="802">
      <c r="A802" s="179"/>
      <c r="B802" s="179"/>
      <c r="C802" s="179"/>
      <c r="D802" s="179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</row>
    <row r="803">
      <c r="A803" s="179"/>
      <c r="B803" s="179"/>
      <c r="C803" s="179"/>
      <c r="D803" s="179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</row>
    <row r="804">
      <c r="A804" s="179"/>
      <c r="B804" s="179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</row>
    <row r="805">
      <c r="A805" s="179"/>
      <c r="B805" s="179"/>
      <c r="C805" s="179"/>
      <c r="D805" s="179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</row>
    <row r="806">
      <c r="A806" s="179"/>
      <c r="B806" s="179"/>
      <c r="C806" s="179"/>
      <c r="D806" s="179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</row>
    <row r="807">
      <c r="A807" s="179"/>
      <c r="B807" s="179"/>
      <c r="C807" s="179"/>
      <c r="D807" s="179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  <c r="U807" s="179"/>
      <c r="V807" s="179"/>
      <c r="W807" s="179"/>
      <c r="X807" s="179"/>
      <c r="Y807" s="179"/>
      <c r="Z807" s="179"/>
    </row>
    <row r="808">
      <c r="A808" s="179"/>
      <c r="B808" s="179"/>
      <c r="C808" s="179"/>
      <c r="D808" s="179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  <c r="U808" s="179"/>
      <c r="V808" s="179"/>
      <c r="W808" s="179"/>
      <c r="X808" s="179"/>
      <c r="Y808" s="179"/>
      <c r="Z808" s="179"/>
    </row>
    <row r="809">
      <c r="A809" s="179"/>
      <c r="B809" s="179"/>
      <c r="C809" s="179"/>
      <c r="D809" s="179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  <c r="U809" s="179"/>
      <c r="V809" s="179"/>
      <c r="W809" s="179"/>
      <c r="X809" s="179"/>
      <c r="Y809" s="179"/>
      <c r="Z809" s="179"/>
    </row>
    <row r="810">
      <c r="A810" s="179"/>
      <c r="B810" s="179"/>
      <c r="C810" s="179"/>
      <c r="D810" s="179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  <c r="U810" s="179"/>
      <c r="V810" s="179"/>
      <c r="W810" s="179"/>
      <c r="X810" s="179"/>
      <c r="Y810" s="179"/>
      <c r="Z810" s="179"/>
    </row>
    <row r="811">
      <c r="A811" s="179"/>
      <c r="B811" s="179"/>
      <c r="C811" s="179"/>
      <c r="D811" s="179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  <c r="U811" s="179"/>
      <c r="V811" s="179"/>
      <c r="W811" s="179"/>
      <c r="X811" s="179"/>
      <c r="Y811" s="179"/>
      <c r="Z811" s="179"/>
    </row>
    <row r="812">
      <c r="A812" s="179"/>
      <c r="B812" s="179"/>
      <c r="C812" s="179"/>
      <c r="D812" s="179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  <c r="U812" s="179"/>
      <c r="V812" s="179"/>
      <c r="W812" s="179"/>
      <c r="X812" s="179"/>
      <c r="Y812" s="179"/>
      <c r="Z812" s="179"/>
    </row>
    <row r="813">
      <c r="A813" s="179"/>
      <c r="B813" s="179"/>
      <c r="C813" s="179"/>
      <c r="D813" s="179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  <c r="U813" s="179"/>
      <c r="V813" s="179"/>
      <c r="W813" s="179"/>
      <c r="X813" s="179"/>
      <c r="Y813" s="179"/>
      <c r="Z813" s="179"/>
    </row>
    <row r="814">
      <c r="A814" s="179"/>
      <c r="B814" s="179"/>
      <c r="C814" s="179"/>
      <c r="D814" s="179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  <c r="U814" s="179"/>
      <c r="V814" s="179"/>
      <c r="W814" s="179"/>
      <c r="X814" s="179"/>
      <c r="Y814" s="179"/>
      <c r="Z814" s="179"/>
    </row>
    <row r="815">
      <c r="A815" s="179"/>
      <c r="B815" s="179"/>
      <c r="C815" s="179"/>
      <c r="D815" s="179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  <c r="U815" s="179"/>
      <c r="V815" s="179"/>
      <c r="W815" s="179"/>
      <c r="X815" s="179"/>
      <c r="Y815" s="179"/>
      <c r="Z815" s="179"/>
    </row>
    <row r="816">
      <c r="A816" s="179"/>
      <c r="B816" s="179"/>
      <c r="C816" s="179"/>
      <c r="D816" s="179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  <c r="U816" s="179"/>
      <c r="V816" s="179"/>
      <c r="W816" s="179"/>
      <c r="X816" s="179"/>
      <c r="Y816" s="179"/>
      <c r="Z816" s="179"/>
    </row>
    <row r="817">
      <c r="A817" s="179"/>
      <c r="B817" s="179"/>
      <c r="C817" s="179"/>
      <c r="D817" s="179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  <c r="U817" s="179"/>
      <c r="V817" s="179"/>
      <c r="W817" s="179"/>
      <c r="X817" s="179"/>
      <c r="Y817" s="179"/>
      <c r="Z817" s="179"/>
    </row>
    <row r="818">
      <c r="A818" s="179"/>
      <c r="B818" s="179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179"/>
      <c r="V818" s="179"/>
      <c r="W818" s="179"/>
      <c r="X818" s="179"/>
      <c r="Y818" s="179"/>
      <c r="Z818" s="179"/>
    </row>
    <row r="819">
      <c r="A819" s="179"/>
      <c r="B819" s="179"/>
      <c r="C819" s="179"/>
      <c r="D819" s="179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</row>
    <row r="820">
      <c r="A820" s="179"/>
      <c r="B820" s="179"/>
      <c r="C820" s="179"/>
      <c r="D820" s="179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  <c r="U820" s="179"/>
      <c r="V820" s="179"/>
      <c r="W820" s="179"/>
      <c r="X820" s="179"/>
      <c r="Y820" s="179"/>
      <c r="Z820" s="179"/>
    </row>
    <row r="821">
      <c r="A821" s="179"/>
      <c r="B821" s="179"/>
      <c r="C821" s="179"/>
      <c r="D821" s="179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  <c r="U821" s="179"/>
      <c r="V821" s="179"/>
      <c r="W821" s="179"/>
      <c r="X821" s="179"/>
      <c r="Y821" s="179"/>
      <c r="Z821" s="179"/>
    </row>
    <row r="822">
      <c r="A822" s="179"/>
      <c r="B822" s="179"/>
      <c r="C822" s="179"/>
      <c r="D822" s="179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  <c r="U822" s="179"/>
      <c r="V822" s="179"/>
      <c r="W822" s="179"/>
      <c r="X822" s="179"/>
      <c r="Y822" s="179"/>
      <c r="Z822" s="179"/>
    </row>
    <row r="823">
      <c r="A823" s="179"/>
      <c r="B823" s="179"/>
      <c r="C823" s="179"/>
      <c r="D823" s="179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  <c r="U823" s="179"/>
      <c r="V823" s="179"/>
      <c r="W823" s="179"/>
      <c r="X823" s="179"/>
      <c r="Y823" s="179"/>
      <c r="Z823" s="179"/>
    </row>
    <row r="824">
      <c r="A824" s="179"/>
      <c r="B824" s="179"/>
      <c r="C824" s="179"/>
      <c r="D824" s="179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</row>
    <row r="825">
      <c r="A825" s="179"/>
      <c r="B825" s="179"/>
      <c r="C825" s="179"/>
      <c r="D825" s="179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79"/>
      <c r="Z825" s="179"/>
    </row>
    <row r="826">
      <c r="A826" s="179"/>
      <c r="B826" s="179"/>
      <c r="C826" s="179"/>
      <c r="D826" s="179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  <c r="U826" s="179"/>
      <c r="V826" s="179"/>
      <c r="W826" s="179"/>
      <c r="X826" s="179"/>
      <c r="Y826" s="179"/>
      <c r="Z826" s="179"/>
    </row>
    <row r="827">
      <c r="A827" s="179"/>
      <c r="B827" s="179"/>
      <c r="C827" s="179"/>
      <c r="D827" s="179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  <c r="U827" s="179"/>
      <c r="V827" s="179"/>
      <c r="W827" s="179"/>
      <c r="X827" s="179"/>
      <c r="Y827" s="179"/>
      <c r="Z827" s="179"/>
    </row>
    <row r="828">
      <c r="A828" s="179"/>
      <c r="B828" s="179"/>
      <c r="C828" s="179"/>
      <c r="D828" s="179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  <c r="U828" s="179"/>
      <c r="V828" s="179"/>
      <c r="W828" s="179"/>
      <c r="X828" s="179"/>
      <c r="Y828" s="179"/>
      <c r="Z828" s="179"/>
    </row>
    <row r="829">
      <c r="A829" s="179"/>
      <c r="B829" s="179"/>
      <c r="C829" s="179"/>
      <c r="D829" s="179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  <c r="U829" s="179"/>
      <c r="V829" s="179"/>
      <c r="W829" s="179"/>
      <c r="X829" s="179"/>
      <c r="Y829" s="179"/>
      <c r="Z829" s="179"/>
    </row>
    <row r="830">
      <c r="A830" s="179"/>
      <c r="B830" s="179"/>
      <c r="C830" s="179"/>
      <c r="D830" s="179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  <c r="U830" s="179"/>
      <c r="V830" s="179"/>
      <c r="W830" s="179"/>
      <c r="X830" s="179"/>
      <c r="Y830" s="179"/>
      <c r="Z830" s="179"/>
    </row>
    <row r="831">
      <c r="A831" s="179"/>
      <c r="B831" s="179"/>
      <c r="C831" s="179"/>
      <c r="D831" s="179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  <c r="U831" s="179"/>
      <c r="V831" s="179"/>
      <c r="W831" s="179"/>
      <c r="X831" s="179"/>
      <c r="Y831" s="179"/>
      <c r="Z831" s="179"/>
    </row>
    <row r="832">
      <c r="A832" s="179"/>
      <c r="B832" s="179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179"/>
      <c r="V832" s="179"/>
      <c r="W832" s="179"/>
      <c r="X832" s="179"/>
      <c r="Y832" s="179"/>
      <c r="Z832" s="179"/>
    </row>
    <row r="833">
      <c r="A833" s="179"/>
      <c r="B833" s="179"/>
      <c r="C833" s="179"/>
      <c r="D833" s="179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  <c r="U833" s="179"/>
      <c r="V833" s="179"/>
      <c r="W833" s="179"/>
      <c r="X833" s="179"/>
      <c r="Y833" s="179"/>
      <c r="Z833" s="179"/>
    </row>
    <row r="834">
      <c r="A834" s="179"/>
      <c r="B834" s="179"/>
      <c r="C834" s="179"/>
      <c r="D834" s="179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</row>
    <row r="835">
      <c r="A835" s="179"/>
      <c r="B835" s="179"/>
      <c r="C835" s="179"/>
      <c r="D835" s="179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</row>
    <row r="836">
      <c r="A836" s="179"/>
      <c r="B836" s="179"/>
      <c r="C836" s="179"/>
      <c r="D836" s="179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  <c r="U836" s="179"/>
      <c r="V836" s="179"/>
      <c r="W836" s="179"/>
      <c r="X836" s="179"/>
      <c r="Y836" s="179"/>
      <c r="Z836" s="179"/>
    </row>
    <row r="837">
      <c r="A837" s="179"/>
      <c r="B837" s="179"/>
      <c r="C837" s="179"/>
      <c r="D837" s="179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</row>
    <row r="838">
      <c r="A838" s="179"/>
      <c r="B838" s="179"/>
      <c r="C838" s="179"/>
      <c r="D838" s="179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</row>
    <row r="839">
      <c r="A839" s="179"/>
      <c r="B839" s="179"/>
      <c r="C839" s="179"/>
      <c r="D839" s="179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</row>
    <row r="840">
      <c r="A840" s="179"/>
      <c r="B840" s="179"/>
      <c r="C840" s="179"/>
      <c r="D840" s="179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</row>
    <row r="841">
      <c r="A841" s="179"/>
      <c r="B841" s="179"/>
      <c r="C841" s="179"/>
      <c r="D841" s="179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</row>
    <row r="842">
      <c r="A842" s="179"/>
      <c r="B842" s="179"/>
      <c r="C842" s="179"/>
      <c r="D842" s="179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</row>
    <row r="843">
      <c r="A843" s="179"/>
      <c r="B843" s="179"/>
      <c r="C843" s="179"/>
      <c r="D843" s="179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  <c r="U843" s="179"/>
      <c r="V843" s="179"/>
      <c r="W843" s="179"/>
      <c r="X843" s="179"/>
      <c r="Y843" s="179"/>
      <c r="Z843" s="179"/>
    </row>
    <row r="844">
      <c r="A844" s="179"/>
      <c r="B844" s="179"/>
      <c r="C844" s="179"/>
      <c r="D844" s="179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  <c r="U844" s="179"/>
      <c r="V844" s="179"/>
      <c r="W844" s="179"/>
      <c r="X844" s="179"/>
      <c r="Y844" s="179"/>
      <c r="Z844" s="179"/>
    </row>
    <row r="845">
      <c r="A845" s="179"/>
      <c r="B845" s="179"/>
      <c r="C845" s="179"/>
      <c r="D845" s="179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  <c r="U845" s="179"/>
      <c r="V845" s="179"/>
      <c r="W845" s="179"/>
      <c r="X845" s="179"/>
      <c r="Y845" s="179"/>
      <c r="Z845" s="179"/>
    </row>
    <row r="846">
      <c r="A846" s="179"/>
      <c r="B846" s="179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179"/>
      <c r="V846" s="179"/>
      <c r="W846" s="179"/>
      <c r="X846" s="179"/>
      <c r="Y846" s="179"/>
      <c r="Z846" s="179"/>
    </row>
    <row r="847">
      <c r="A847" s="179"/>
      <c r="B847" s="179"/>
      <c r="C847" s="179"/>
      <c r="D847" s="179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  <c r="U847" s="179"/>
      <c r="V847" s="179"/>
      <c r="W847" s="179"/>
      <c r="X847" s="179"/>
      <c r="Y847" s="179"/>
      <c r="Z847" s="179"/>
    </row>
    <row r="848">
      <c r="A848" s="179"/>
      <c r="B848" s="179"/>
      <c r="C848" s="179"/>
      <c r="D848" s="179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  <c r="U848" s="179"/>
      <c r="V848" s="179"/>
      <c r="W848" s="179"/>
      <c r="X848" s="179"/>
      <c r="Y848" s="179"/>
      <c r="Z848" s="179"/>
    </row>
    <row r="849">
      <c r="A849" s="179"/>
      <c r="B849" s="179"/>
      <c r="C849" s="179"/>
      <c r="D849" s="179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  <c r="U849" s="179"/>
      <c r="V849" s="179"/>
      <c r="W849" s="179"/>
      <c r="X849" s="179"/>
      <c r="Y849" s="179"/>
      <c r="Z849" s="179"/>
    </row>
    <row r="850">
      <c r="A850" s="179"/>
      <c r="B850" s="179"/>
      <c r="C850" s="179"/>
      <c r="D850" s="179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  <c r="U850" s="179"/>
      <c r="V850" s="179"/>
      <c r="W850" s="179"/>
      <c r="X850" s="179"/>
      <c r="Y850" s="179"/>
      <c r="Z850" s="179"/>
    </row>
    <row r="851">
      <c r="A851" s="179"/>
      <c r="B851" s="179"/>
      <c r="C851" s="179"/>
      <c r="D851" s="179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  <c r="U851" s="179"/>
      <c r="V851" s="179"/>
      <c r="W851" s="179"/>
      <c r="X851" s="179"/>
      <c r="Y851" s="179"/>
      <c r="Z851" s="179"/>
    </row>
    <row r="852">
      <c r="A852" s="179"/>
      <c r="B852" s="179"/>
      <c r="C852" s="179"/>
      <c r="D852" s="179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  <c r="U852" s="179"/>
      <c r="V852" s="179"/>
      <c r="W852" s="179"/>
      <c r="X852" s="179"/>
      <c r="Y852" s="179"/>
      <c r="Z852" s="179"/>
    </row>
    <row r="853">
      <c r="A853" s="179"/>
      <c r="B853" s="179"/>
      <c r="C853" s="179"/>
      <c r="D853" s="179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  <c r="U853" s="179"/>
      <c r="V853" s="179"/>
      <c r="W853" s="179"/>
      <c r="X853" s="179"/>
      <c r="Y853" s="179"/>
      <c r="Z853" s="179"/>
    </row>
    <row r="854">
      <c r="A854" s="179"/>
      <c r="B854" s="179"/>
      <c r="C854" s="179"/>
      <c r="D854" s="179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  <c r="U854" s="179"/>
      <c r="V854" s="179"/>
      <c r="W854" s="179"/>
      <c r="X854" s="179"/>
      <c r="Y854" s="179"/>
      <c r="Z854" s="179"/>
    </row>
    <row r="855">
      <c r="A855" s="179"/>
      <c r="B855" s="179"/>
      <c r="C855" s="179"/>
      <c r="D855" s="179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  <c r="Y855" s="179"/>
      <c r="Z855" s="179"/>
    </row>
    <row r="856">
      <c r="A856" s="179"/>
      <c r="B856" s="179"/>
      <c r="C856" s="179"/>
      <c r="D856" s="179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  <c r="U856" s="179"/>
      <c r="V856" s="179"/>
      <c r="W856" s="179"/>
      <c r="X856" s="179"/>
      <c r="Y856" s="179"/>
      <c r="Z856" s="179"/>
    </row>
    <row r="857">
      <c r="A857" s="179"/>
      <c r="B857" s="179"/>
      <c r="C857" s="179"/>
      <c r="D857" s="179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  <c r="U857" s="179"/>
      <c r="V857" s="179"/>
      <c r="W857" s="179"/>
      <c r="X857" s="179"/>
      <c r="Y857" s="179"/>
      <c r="Z857" s="179"/>
    </row>
    <row r="858">
      <c r="A858" s="179"/>
      <c r="B858" s="179"/>
      <c r="C858" s="179"/>
      <c r="D858" s="179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  <c r="U858" s="179"/>
      <c r="V858" s="179"/>
      <c r="W858" s="179"/>
      <c r="X858" s="179"/>
      <c r="Y858" s="179"/>
      <c r="Z858" s="179"/>
    </row>
    <row r="859">
      <c r="A859" s="179"/>
      <c r="B859" s="179"/>
      <c r="C859" s="179"/>
      <c r="D859" s="179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  <c r="U859" s="179"/>
      <c r="V859" s="179"/>
      <c r="W859" s="179"/>
      <c r="X859" s="179"/>
      <c r="Y859" s="179"/>
      <c r="Z859" s="179"/>
    </row>
    <row r="860">
      <c r="A860" s="179"/>
      <c r="B860" s="179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179"/>
      <c r="V860" s="179"/>
      <c r="W860" s="179"/>
      <c r="X860" s="179"/>
      <c r="Y860" s="179"/>
      <c r="Z860" s="179"/>
    </row>
    <row r="861">
      <c r="A861" s="179"/>
      <c r="B861" s="179"/>
      <c r="C861" s="179"/>
      <c r="D861" s="179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  <c r="U861" s="179"/>
      <c r="V861" s="179"/>
      <c r="W861" s="179"/>
      <c r="X861" s="179"/>
      <c r="Y861" s="179"/>
      <c r="Z861" s="179"/>
    </row>
    <row r="862">
      <c r="A862" s="179"/>
      <c r="B862" s="179"/>
      <c r="C862" s="179"/>
      <c r="D862" s="179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  <c r="U862" s="179"/>
      <c r="V862" s="179"/>
      <c r="W862" s="179"/>
      <c r="X862" s="179"/>
      <c r="Y862" s="179"/>
      <c r="Z862" s="179"/>
    </row>
    <row r="863">
      <c r="A863" s="179"/>
      <c r="B863" s="179"/>
      <c r="C863" s="179"/>
      <c r="D863" s="179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  <c r="U863" s="179"/>
      <c r="V863" s="179"/>
      <c r="W863" s="179"/>
      <c r="X863" s="179"/>
      <c r="Y863" s="179"/>
      <c r="Z863" s="179"/>
    </row>
    <row r="864">
      <c r="A864" s="179"/>
      <c r="B864" s="179"/>
      <c r="C864" s="179"/>
      <c r="D864" s="179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  <c r="U864" s="179"/>
      <c r="V864" s="179"/>
      <c r="W864" s="179"/>
      <c r="X864" s="179"/>
      <c r="Y864" s="179"/>
      <c r="Z864" s="179"/>
    </row>
    <row r="865">
      <c r="A865" s="179"/>
      <c r="B865" s="179"/>
      <c r="C865" s="179"/>
      <c r="D865" s="179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  <c r="U865" s="179"/>
      <c r="V865" s="179"/>
      <c r="W865" s="179"/>
      <c r="X865" s="179"/>
      <c r="Y865" s="179"/>
      <c r="Z865" s="179"/>
    </row>
    <row r="866">
      <c r="A866" s="179"/>
      <c r="B866" s="179"/>
      <c r="C866" s="179"/>
      <c r="D866" s="179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  <c r="U866" s="179"/>
      <c r="V866" s="179"/>
      <c r="W866" s="179"/>
      <c r="X866" s="179"/>
      <c r="Y866" s="179"/>
      <c r="Z866" s="179"/>
    </row>
    <row r="867">
      <c r="A867" s="179"/>
      <c r="B867" s="179"/>
      <c r="C867" s="179"/>
      <c r="D867" s="179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</row>
    <row r="868">
      <c r="A868" s="179"/>
      <c r="B868" s="179"/>
      <c r="C868" s="179"/>
      <c r="D868" s="179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</row>
    <row r="869">
      <c r="A869" s="179"/>
      <c r="B869" s="179"/>
      <c r="C869" s="179"/>
      <c r="D869" s="179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</row>
    <row r="870">
      <c r="A870" s="179"/>
      <c r="B870" s="179"/>
      <c r="C870" s="179"/>
      <c r="D870" s="179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</row>
    <row r="871">
      <c r="A871" s="179"/>
      <c r="B871" s="179"/>
      <c r="C871" s="179"/>
      <c r="D871" s="179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</row>
    <row r="872">
      <c r="A872" s="179"/>
      <c r="B872" s="179"/>
      <c r="C872" s="179"/>
      <c r="D872" s="179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</row>
    <row r="873">
      <c r="A873" s="179"/>
      <c r="B873" s="179"/>
      <c r="C873" s="179"/>
      <c r="D873" s="179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</row>
    <row r="874">
      <c r="A874" s="179"/>
      <c r="B874" s="179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</row>
    <row r="875">
      <c r="A875" s="179"/>
      <c r="B875" s="179"/>
      <c r="C875" s="179"/>
      <c r="D875" s="179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</row>
    <row r="876">
      <c r="A876" s="179"/>
      <c r="B876" s="179"/>
      <c r="C876" s="179"/>
      <c r="D876" s="179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</row>
    <row r="877">
      <c r="A877" s="179"/>
      <c r="B877" s="179"/>
      <c r="C877" s="179"/>
      <c r="D877" s="179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</row>
    <row r="878">
      <c r="A878" s="179"/>
      <c r="B878" s="179"/>
      <c r="C878" s="179"/>
      <c r="D878" s="179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</row>
    <row r="879">
      <c r="A879" s="179"/>
      <c r="B879" s="179"/>
      <c r="C879" s="179"/>
      <c r="D879" s="179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  <c r="U879" s="179"/>
      <c r="V879" s="179"/>
      <c r="W879" s="179"/>
      <c r="X879" s="179"/>
      <c r="Y879" s="179"/>
      <c r="Z879" s="179"/>
    </row>
    <row r="880">
      <c r="A880" s="179"/>
      <c r="B880" s="179"/>
      <c r="C880" s="179"/>
      <c r="D880" s="179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  <c r="U880" s="179"/>
      <c r="V880" s="179"/>
      <c r="W880" s="179"/>
      <c r="X880" s="179"/>
      <c r="Y880" s="179"/>
      <c r="Z880" s="179"/>
    </row>
    <row r="881">
      <c r="A881" s="179"/>
      <c r="B881" s="179"/>
      <c r="C881" s="179"/>
      <c r="D881" s="179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  <c r="U881" s="179"/>
      <c r="V881" s="179"/>
      <c r="W881" s="179"/>
      <c r="X881" s="179"/>
      <c r="Y881" s="179"/>
      <c r="Z881" s="179"/>
    </row>
    <row r="882">
      <c r="A882" s="179"/>
      <c r="B882" s="179"/>
      <c r="C882" s="179"/>
      <c r="D882" s="179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  <c r="U882" s="179"/>
      <c r="V882" s="179"/>
      <c r="W882" s="179"/>
      <c r="X882" s="179"/>
      <c r="Y882" s="179"/>
      <c r="Z882" s="179"/>
    </row>
    <row r="883">
      <c r="A883" s="179"/>
      <c r="B883" s="179"/>
      <c r="C883" s="179"/>
      <c r="D883" s="179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  <c r="U883" s="179"/>
      <c r="V883" s="179"/>
      <c r="W883" s="179"/>
      <c r="X883" s="179"/>
      <c r="Y883" s="179"/>
      <c r="Z883" s="179"/>
    </row>
    <row r="884">
      <c r="A884" s="179"/>
      <c r="B884" s="179"/>
      <c r="C884" s="179"/>
      <c r="D884" s="179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  <c r="U884" s="179"/>
      <c r="V884" s="179"/>
      <c r="W884" s="179"/>
      <c r="X884" s="179"/>
      <c r="Y884" s="179"/>
      <c r="Z884" s="179"/>
    </row>
    <row r="885">
      <c r="A885" s="179"/>
      <c r="B885" s="179"/>
      <c r="C885" s="179"/>
      <c r="D885" s="179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  <c r="U885" s="179"/>
      <c r="V885" s="179"/>
      <c r="W885" s="179"/>
      <c r="X885" s="179"/>
      <c r="Y885" s="179"/>
      <c r="Z885" s="179"/>
    </row>
    <row r="886">
      <c r="A886" s="179"/>
      <c r="B886" s="179"/>
      <c r="C886" s="179"/>
      <c r="D886" s="179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  <c r="U886" s="179"/>
      <c r="V886" s="179"/>
      <c r="W886" s="179"/>
      <c r="X886" s="179"/>
      <c r="Y886" s="179"/>
      <c r="Z886" s="179"/>
    </row>
    <row r="887">
      <c r="A887" s="179"/>
      <c r="B887" s="179"/>
      <c r="C887" s="179"/>
      <c r="D887" s="179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  <c r="U887" s="179"/>
      <c r="V887" s="179"/>
      <c r="W887" s="179"/>
      <c r="X887" s="179"/>
      <c r="Y887" s="179"/>
      <c r="Z887" s="179"/>
    </row>
    <row r="888">
      <c r="A888" s="179"/>
      <c r="B888" s="179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</row>
    <row r="889">
      <c r="A889" s="179"/>
      <c r="B889" s="179"/>
      <c r="C889" s="179"/>
      <c r="D889" s="179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</row>
    <row r="890">
      <c r="A890" s="179"/>
      <c r="B890" s="179"/>
      <c r="C890" s="179"/>
      <c r="D890" s="179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</row>
    <row r="891">
      <c r="A891" s="179"/>
      <c r="B891" s="179"/>
      <c r="C891" s="179"/>
      <c r="D891" s="179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</row>
    <row r="892">
      <c r="A892" s="179"/>
      <c r="B892" s="179"/>
      <c r="C892" s="179"/>
      <c r="D892" s="179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</row>
    <row r="893">
      <c r="A893" s="179"/>
      <c r="B893" s="179"/>
      <c r="C893" s="179"/>
      <c r="D893" s="179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</row>
    <row r="894">
      <c r="A894" s="179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</row>
    <row r="895">
      <c r="A895" s="179"/>
      <c r="B895" s="179"/>
      <c r="C895" s="179"/>
      <c r="D895" s="179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</row>
    <row r="896">
      <c r="A896" s="179"/>
      <c r="B896" s="179"/>
      <c r="C896" s="179"/>
      <c r="D896" s="179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</row>
    <row r="897">
      <c r="A897" s="179"/>
      <c r="B897" s="179"/>
      <c r="C897" s="179"/>
      <c r="D897" s="179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  <c r="U897" s="179"/>
      <c r="V897" s="179"/>
      <c r="W897" s="179"/>
      <c r="X897" s="179"/>
      <c r="Y897" s="179"/>
      <c r="Z897" s="179"/>
    </row>
    <row r="898">
      <c r="A898" s="179"/>
      <c r="B898" s="179"/>
      <c r="C898" s="179"/>
      <c r="D898" s="179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  <c r="U898" s="179"/>
      <c r="V898" s="179"/>
      <c r="W898" s="179"/>
      <c r="X898" s="179"/>
      <c r="Y898" s="179"/>
      <c r="Z898" s="179"/>
    </row>
    <row r="899">
      <c r="A899" s="179"/>
      <c r="B899" s="179"/>
      <c r="C899" s="179"/>
      <c r="D899" s="179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  <c r="U899" s="179"/>
      <c r="V899" s="179"/>
      <c r="W899" s="179"/>
      <c r="X899" s="179"/>
      <c r="Y899" s="179"/>
      <c r="Z899" s="179"/>
    </row>
    <row r="900">
      <c r="A900" s="179"/>
      <c r="B900" s="179"/>
      <c r="C900" s="179"/>
      <c r="D900" s="179"/>
      <c r="E900" s="179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  <c r="U900" s="179"/>
      <c r="V900" s="179"/>
      <c r="W900" s="179"/>
      <c r="X900" s="179"/>
      <c r="Y900" s="179"/>
      <c r="Z900" s="179"/>
    </row>
    <row r="901">
      <c r="A901" s="179"/>
      <c r="B901" s="179"/>
      <c r="C901" s="179"/>
      <c r="D901" s="179"/>
      <c r="E901" s="179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  <c r="U901" s="179"/>
      <c r="V901" s="179"/>
      <c r="W901" s="179"/>
      <c r="X901" s="179"/>
      <c r="Y901" s="179"/>
      <c r="Z901" s="179"/>
    </row>
    <row r="902">
      <c r="A902" s="179"/>
      <c r="B902" s="179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179"/>
      <c r="V902" s="179"/>
      <c r="W902" s="179"/>
      <c r="X902" s="179"/>
      <c r="Y902" s="179"/>
      <c r="Z902" s="179"/>
    </row>
    <row r="903">
      <c r="A903" s="179"/>
      <c r="B903" s="179"/>
      <c r="C903" s="179"/>
      <c r="D903" s="179"/>
      <c r="E903" s="179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  <c r="U903" s="179"/>
      <c r="V903" s="179"/>
      <c r="W903" s="179"/>
      <c r="X903" s="179"/>
      <c r="Y903" s="179"/>
      <c r="Z903" s="179"/>
    </row>
    <row r="904">
      <c r="A904" s="179"/>
      <c r="B904" s="179"/>
      <c r="C904" s="179"/>
      <c r="D904" s="179"/>
      <c r="E904" s="179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  <c r="U904" s="179"/>
      <c r="V904" s="179"/>
      <c r="W904" s="179"/>
      <c r="X904" s="179"/>
      <c r="Y904" s="179"/>
      <c r="Z904" s="179"/>
    </row>
    <row r="905">
      <c r="A905" s="179"/>
      <c r="B905" s="179"/>
      <c r="C905" s="179"/>
      <c r="D905" s="179"/>
      <c r="E905" s="179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  <c r="U905" s="179"/>
      <c r="V905" s="179"/>
      <c r="W905" s="179"/>
      <c r="X905" s="179"/>
      <c r="Y905" s="179"/>
      <c r="Z905" s="179"/>
    </row>
    <row r="906">
      <c r="A906" s="179"/>
      <c r="B906" s="179"/>
      <c r="C906" s="179"/>
      <c r="D906" s="179"/>
      <c r="E906" s="179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</row>
    <row r="907">
      <c r="A907" s="179"/>
      <c r="B907" s="179"/>
      <c r="C907" s="179"/>
      <c r="D907" s="179"/>
      <c r="E907" s="179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</row>
    <row r="908">
      <c r="A908" s="179"/>
      <c r="B908" s="179"/>
      <c r="C908" s="179"/>
      <c r="D908" s="179"/>
      <c r="E908" s="179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</row>
    <row r="909">
      <c r="A909" s="179"/>
      <c r="B909" s="179"/>
      <c r="C909" s="179"/>
      <c r="D909" s="179"/>
      <c r="E909" s="179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</row>
    <row r="910">
      <c r="A910" s="179"/>
      <c r="B910" s="179"/>
      <c r="C910" s="179"/>
      <c r="D910" s="179"/>
      <c r="E910" s="179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</row>
    <row r="911">
      <c r="A911" s="179"/>
      <c r="B911" s="179"/>
      <c r="C911" s="179"/>
      <c r="D911" s="179"/>
      <c r="E911" s="179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</row>
    <row r="912">
      <c r="A912" s="179"/>
      <c r="B912" s="179"/>
      <c r="C912" s="179"/>
      <c r="D912" s="179"/>
      <c r="E912" s="179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</row>
    <row r="913">
      <c r="A913" s="179"/>
      <c r="B913" s="179"/>
      <c r="C913" s="179"/>
      <c r="D913" s="179"/>
      <c r="E913" s="179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</row>
    <row r="914">
      <c r="A914" s="179"/>
      <c r="B914" s="179"/>
      <c r="C914" s="179"/>
      <c r="D914" s="179"/>
      <c r="E914" s="179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</row>
    <row r="915">
      <c r="A915" s="179"/>
      <c r="B915" s="179"/>
      <c r="C915" s="179"/>
      <c r="D915" s="179"/>
      <c r="E915" s="179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  <c r="U915" s="179"/>
      <c r="V915" s="179"/>
      <c r="W915" s="179"/>
      <c r="X915" s="179"/>
      <c r="Y915" s="179"/>
      <c r="Z915" s="179"/>
    </row>
    <row r="916">
      <c r="A916" s="179"/>
      <c r="B916" s="179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179"/>
      <c r="V916" s="179"/>
      <c r="W916" s="179"/>
      <c r="X916" s="179"/>
      <c r="Y916" s="179"/>
      <c r="Z916" s="179"/>
    </row>
    <row r="917">
      <c r="A917" s="179"/>
      <c r="B917" s="179"/>
      <c r="C917" s="179"/>
      <c r="D917" s="179"/>
      <c r="E917" s="179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  <c r="U917" s="179"/>
      <c r="V917" s="179"/>
      <c r="W917" s="179"/>
      <c r="X917" s="179"/>
      <c r="Y917" s="179"/>
      <c r="Z917" s="179"/>
    </row>
    <row r="918">
      <c r="A918" s="179"/>
      <c r="B918" s="179"/>
      <c r="C918" s="179"/>
      <c r="D918" s="179"/>
      <c r="E918" s="179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  <c r="U918" s="179"/>
      <c r="V918" s="179"/>
      <c r="W918" s="179"/>
      <c r="X918" s="179"/>
      <c r="Y918" s="179"/>
      <c r="Z918" s="179"/>
    </row>
    <row r="919">
      <c r="A919" s="179"/>
      <c r="B919" s="179"/>
      <c r="C919" s="179"/>
      <c r="D919" s="179"/>
      <c r="E919" s="179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79"/>
      <c r="Z919" s="179"/>
    </row>
    <row r="920">
      <c r="A920" s="179"/>
      <c r="B920" s="179"/>
      <c r="C920" s="179"/>
      <c r="D920" s="179"/>
      <c r="E920" s="179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  <c r="U920" s="179"/>
      <c r="V920" s="179"/>
      <c r="W920" s="179"/>
      <c r="X920" s="179"/>
      <c r="Y920" s="179"/>
      <c r="Z920" s="179"/>
    </row>
    <row r="921">
      <c r="A921" s="179"/>
      <c r="B921" s="179"/>
      <c r="C921" s="179"/>
      <c r="D921" s="179"/>
      <c r="E921" s="179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  <c r="U921" s="179"/>
      <c r="V921" s="179"/>
      <c r="W921" s="179"/>
      <c r="X921" s="179"/>
      <c r="Y921" s="179"/>
      <c r="Z921" s="179"/>
    </row>
    <row r="922">
      <c r="A922" s="179"/>
      <c r="B922" s="179"/>
      <c r="C922" s="179"/>
      <c r="D922" s="179"/>
      <c r="E922" s="179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  <c r="U922" s="179"/>
      <c r="V922" s="179"/>
      <c r="W922" s="179"/>
      <c r="X922" s="179"/>
      <c r="Y922" s="179"/>
      <c r="Z922" s="179"/>
    </row>
    <row r="923">
      <c r="A923" s="179"/>
      <c r="B923" s="179"/>
      <c r="C923" s="179"/>
      <c r="D923" s="179"/>
      <c r="E923" s="179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  <c r="U923" s="179"/>
      <c r="V923" s="179"/>
      <c r="W923" s="179"/>
      <c r="X923" s="179"/>
      <c r="Y923" s="179"/>
      <c r="Z923" s="179"/>
    </row>
    <row r="924">
      <c r="A924" s="179"/>
      <c r="B924" s="179"/>
      <c r="C924" s="179"/>
      <c r="D924" s="179"/>
      <c r="E924" s="179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</row>
    <row r="925">
      <c r="A925" s="179"/>
      <c r="B925" s="179"/>
      <c r="C925" s="179"/>
      <c r="D925" s="179"/>
      <c r="E925" s="179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</row>
    <row r="926">
      <c r="A926" s="179"/>
      <c r="B926" s="179"/>
      <c r="C926" s="179"/>
      <c r="D926" s="179"/>
      <c r="E926" s="179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</row>
    <row r="927">
      <c r="A927" s="179"/>
      <c r="B927" s="179"/>
      <c r="C927" s="179"/>
      <c r="D927" s="179"/>
      <c r="E927" s="179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</row>
    <row r="928">
      <c r="A928" s="179"/>
      <c r="B928" s="179"/>
      <c r="C928" s="179"/>
      <c r="D928" s="179"/>
      <c r="E928" s="179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</row>
    <row r="929">
      <c r="A929" s="179"/>
      <c r="B929" s="179"/>
      <c r="C929" s="179"/>
      <c r="D929" s="179"/>
      <c r="E929" s="179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</row>
    <row r="930">
      <c r="A930" s="179"/>
      <c r="B930" s="179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</row>
    <row r="931">
      <c r="A931" s="179"/>
      <c r="B931" s="179"/>
      <c r="C931" s="179"/>
      <c r="D931" s="179"/>
      <c r="E931" s="179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</row>
    <row r="932">
      <c r="A932" s="179"/>
      <c r="B932" s="179"/>
      <c r="C932" s="179"/>
      <c r="D932" s="179"/>
      <c r="E932" s="179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</row>
    <row r="933">
      <c r="A933" s="179"/>
      <c r="B933" s="179"/>
      <c r="C933" s="179"/>
      <c r="D933" s="179"/>
      <c r="E933" s="179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  <c r="U933" s="179"/>
      <c r="V933" s="179"/>
      <c r="W933" s="179"/>
      <c r="X933" s="179"/>
      <c r="Y933" s="179"/>
      <c r="Z933" s="179"/>
    </row>
    <row r="934">
      <c r="A934" s="179"/>
      <c r="B934" s="179"/>
      <c r="C934" s="179"/>
      <c r="D934" s="179"/>
      <c r="E934" s="179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  <c r="U934" s="179"/>
      <c r="V934" s="179"/>
      <c r="W934" s="179"/>
      <c r="X934" s="179"/>
      <c r="Y934" s="179"/>
      <c r="Z934" s="179"/>
    </row>
    <row r="935">
      <c r="A935" s="179"/>
      <c r="B935" s="179"/>
      <c r="C935" s="179"/>
      <c r="D935" s="179"/>
      <c r="E935" s="179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  <c r="U935" s="179"/>
      <c r="V935" s="179"/>
      <c r="W935" s="179"/>
      <c r="X935" s="179"/>
      <c r="Y935" s="179"/>
      <c r="Z935" s="179"/>
    </row>
    <row r="936">
      <c r="A936" s="179"/>
      <c r="B936" s="179"/>
      <c r="C936" s="179"/>
      <c r="D936" s="179"/>
      <c r="E936" s="179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  <c r="U936" s="179"/>
      <c r="V936" s="179"/>
      <c r="W936" s="179"/>
      <c r="X936" s="179"/>
      <c r="Y936" s="179"/>
      <c r="Z936" s="179"/>
    </row>
    <row r="937">
      <c r="A937" s="179"/>
      <c r="B937" s="179"/>
      <c r="C937" s="179"/>
      <c r="D937" s="179"/>
      <c r="E937" s="179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  <c r="U937" s="179"/>
      <c r="V937" s="179"/>
      <c r="W937" s="179"/>
      <c r="X937" s="179"/>
      <c r="Y937" s="179"/>
      <c r="Z937" s="179"/>
    </row>
    <row r="938">
      <c r="A938" s="179"/>
      <c r="B938" s="179"/>
      <c r="C938" s="179"/>
      <c r="D938" s="179"/>
      <c r="E938" s="179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  <c r="U938" s="179"/>
      <c r="V938" s="179"/>
      <c r="W938" s="179"/>
      <c r="X938" s="179"/>
      <c r="Y938" s="179"/>
      <c r="Z938" s="179"/>
    </row>
    <row r="939">
      <c r="A939" s="179"/>
      <c r="B939" s="179"/>
      <c r="C939" s="179"/>
      <c r="D939" s="179"/>
      <c r="E939" s="179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  <c r="U939" s="179"/>
      <c r="V939" s="179"/>
      <c r="W939" s="179"/>
      <c r="X939" s="179"/>
      <c r="Y939" s="179"/>
      <c r="Z939" s="179"/>
    </row>
    <row r="940">
      <c r="A940" s="179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</row>
    <row r="941">
      <c r="A941" s="179"/>
      <c r="B941" s="179"/>
      <c r="C941" s="179"/>
      <c r="D941" s="179"/>
      <c r="E941" s="179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  <c r="U941" s="179"/>
      <c r="V941" s="179"/>
      <c r="W941" s="179"/>
      <c r="X941" s="179"/>
      <c r="Y941" s="179"/>
      <c r="Z941" s="179"/>
    </row>
    <row r="942">
      <c r="A942" s="179"/>
      <c r="B942" s="179"/>
      <c r="C942" s="179"/>
      <c r="D942" s="179"/>
      <c r="E942" s="179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  <c r="U942" s="179"/>
      <c r="V942" s="179"/>
      <c r="W942" s="179"/>
      <c r="X942" s="179"/>
      <c r="Y942" s="179"/>
      <c r="Z942" s="179"/>
    </row>
    <row r="943">
      <c r="A943" s="179"/>
      <c r="B943" s="179"/>
      <c r="C943" s="179"/>
      <c r="D943" s="179"/>
      <c r="E943" s="179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  <c r="U943" s="179"/>
      <c r="V943" s="179"/>
      <c r="W943" s="179"/>
      <c r="X943" s="179"/>
      <c r="Y943" s="179"/>
      <c r="Z943" s="179"/>
    </row>
    <row r="944">
      <c r="A944" s="179"/>
      <c r="B944" s="179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179"/>
      <c r="V944" s="179"/>
      <c r="W944" s="179"/>
      <c r="X944" s="179"/>
      <c r="Y944" s="179"/>
      <c r="Z944" s="179"/>
    </row>
    <row r="945">
      <c r="A945" s="179"/>
      <c r="B945" s="179"/>
      <c r="C945" s="179"/>
      <c r="D945" s="179"/>
      <c r="E945" s="179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  <c r="U945" s="179"/>
      <c r="V945" s="179"/>
      <c r="W945" s="179"/>
      <c r="X945" s="179"/>
      <c r="Y945" s="179"/>
      <c r="Z945" s="179"/>
    </row>
    <row r="946">
      <c r="A946" s="179"/>
      <c r="B946" s="179"/>
      <c r="C946" s="179"/>
      <c r="D946" s="179"/>
      <c r="E946" s="179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  <c r="U946" s="179"/>
      <c r="V946" s="179"/>
      <c r="W946" s="179"/>
      <c r="X946" s="179"/>
      <c r="Y946" s="179"/>
      <c r="Z946" s="179"/>
    </row>
    <row r="947">
      <c r="A947" s="179"/>
      <c r="B947" s="179"/>
      <c r="C947" s="179"/>
      <c r="D947" s="179"/>
      <c r="E947" s="179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  <c r="U947" s="179"/>
      <c r="V947" s="179"/>
      <c r="W947" s="179"/>
      <c r="X947" s="179"/>
      <c r="Y947" s="179"/>
      <c r="Z947" s="179"/>
    </row>
    <row r="948">
      <c r="A948" s="179"/>
      <c r="B948" s="179"/>
      <c r="C948" s="179"/>
      <c r="D948" s="179"/>
      <c r="E948" s="179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  <c r="U948" s="179"/>
      <c r="V948" s="179"/>
      <c r="W948" s="179"/>
      <c r="X948" s="179"/>
      <c r="Y948" s="179"/>
      <c r="Z948" s="179"/>
    </row>
    <row r="949">
      <c r="A949" s="179"/>
      <c r="B949" s="179"/>
      <c r="C949" s="179"/>
      <c r="D949" s="179"/>
      <c r="E949" s="179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</row>
    <row r="950">
      <c r="A950" s="179"/>
      <c r="B950" s="179"/>
      <c r="C950" s="179"/>
      <c r="D950" s="179"/>
      <c r="E950" s="179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  <c r="U950" s="179"/>
      <c r="V950" s="179"/>
      <c r="W950" s="179"/>
      <c r="X950" s="179"/>
      <c r="Y950" s="179"/>
      <c r="Z950" s="179"/>
    </row>
    <row r="951">
      <c r="A951" s="179"/>
      <c r="B951" s="179"/>
      <c r="C951" s="179"/>
      <c r="D951" s="179"/>
      <c r="E951" s="179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  <c r="U951" s="179"/>
      <c r="V951" s="179"/>
      <c r="W951" s="179"/>
      <c r="X951" s="179"/>
      <c r="Y951" s="179"/>
      <c r="Z951" s="179"/>
    </row>
    <row r="952">
      <c r="A952" s="179"/>
      <c r="B952" s="179"/>
      <c r="C952" s="179"/>
      <c r="D952" s="179"/>
      <c r="E952" s="179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  <c r="U952" s="179"/>
      <c r="V952" s="179"/>
      <c r="W952" s="179"/>
      <c r="X952" s="179"/>
      <c r="Y952" s="179"/>
      <c r="Z952" s="179"/>
    </row>
    <row r="953">
      <c r="A953" s="179"/>
      <c r="B953" s="179"/>
      <c r="C953" s="179"/>
      <c r="D953" s="179"/>
      <c r="E953" s="179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  <c r="U953" s="179"/>
      <c r="V953" s="179"/>
      <c r="W953" s="179"/>
      <c r="X953" s="179"/>
      <c r="Y953" s="179"/>
      <c r="Z953" s="179"/>
    </row>
    <row r="954">
      <c r="A954" s="179"/>
      <c r="B954" s="179"/>
      <c r="C954" s="179"/>
      <c r="D954" s="179"/>
      <c r="E954" s="179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  <c r="U954" s="179"/>
      <c r="V954" s="179"/>
      <c r="W954" s="179"/>
      <c r="X954" s="179"/>
      <c r="Y954" s="179"/>
      <c r="Z954" s="179"/>
    </row>
    <row r="955">
      <c r="A955" s="179"/>
      <c r="B955" s="179"/>
      <c r="C955" s="179"/>
      <c r="D955" s="179"/>
      <c r="E955" s="179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  <c r="U955" s="179"/>
      <c r="V955" s="179"/>
      <c r="W955" s="179"/>
      <c r="X955" s="179"/>
      <c r="Y955" s="179"/>
      <c r="Z955" s="179"/>
    </row>
    <row r="956">
      <c r="A956" s="179"/>
      <c r="B956" s="179"/>
      <c r="C956" s="179"/>
      <c r="D956" s="179"/>
      <c r="E956" s="179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  <c r="U956" s="179"/>
      <c r="V956" s="179"/>
      <c r="W956" s="179"/>
      <c r="X956" s="179"/>
      <c r="Y956" s="179"/>
      <c r="Z956" s="179"/>
    </row>
    <row r="957">
      <c r="A957" s="179"/>
      <c r="B957" s="179"/>
      <c r="C957" s="179"/>
      <c r="D957" s="179"/>
      <c r="E957" s="179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  <c r="U957" s="179"/>
      <c r="V957" s="179"/>
      <c r="W957" s="179"/>
      <c r="X957" s="179"/>
      <c r="Y957" s="179"/>
      <c r="Z957" s="179"/>
    </row>
    <row r="958">
      <c r="A958" s="179"/>
      <c r="B958" s="179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</row>
    <row r="959">
      <c r="A959" s="179"/>
      <c r="B959" s="179"/>
      <c r="C959" s="179"/>
      <c r="D959" s="179"/>
      <c r="E959" s="179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  <c r="U959" s="179"/>
      <c r="V959" s="179"/>
      <c r="W959" s="179"/>
      <c r="X959" s="179"/>
      <c r="Y959" s="179"/>
      <c r="Z959" s="179"/>
    </row>
    <row r="960">
      <c r="A960" s="179"/>
      <c r="B960" s="179"/>
      <c r="C960" s="179"/>
      <c r="D960" s="179"/>
      <c r="E960" s="179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  <c r="X960" s="179"/>
      <c r="Y960" s="179"/>
      <c r="Z960" s="179"/>
    </row>
    <row r="961">
      <c r="A961" s="179"/>
      <c r="B961" s="179"/>
      <c r="C961" s="179"/>
      <c r="D961" s="179"/>
      <c r="E961" s="179"/>
      <c r="F961" s="179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  <c r="X961" s="179"/>
      <c r="Y961" s="179"/>
      <c r="Z961" s="179"/>
    </row>
    <row r="962">
      <c r="A962" s="179"/>
      <c r="B962" s="179"/>
      <c r="C962" s="179"/>
      <c r="D962" s="179"/>
      <c r="E962" s="179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  <c r="X962" s="179"/>
      <c r="Y962" s="179"/>
      <c r="Z962" s="179"/>
    </row>
    <row r="963">
      <c r="A963" s="179"/>
      <c r="B963" s="179"/>
      <c r="C963" s="179"/>
      <c r="D963" s="179"/>
      <c r="E963" s="179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  <c r="X963" s="179"/>
      <c r="Y963" s="179"/>
      <c r="Z963" s="179"/>
    </row>
    <row r="964">
      <c r="A964" s="179"/>
      <c r="B964" s="179"/>
      <c r="C964" s="179"/>
      <c r="D964" s="179"/>
      <c r="E964" s="179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</row>
    <row r="965">
      <c r="A965" s="179"/>
      <c r="B965" s="179"/>
      <c r="C965" s="179"/>
      <c r="D965" s="179"/>
      <c r="E965" s="179"/>
      <c r="F965" s="179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  <c r="X965" s="179"/>
      <c r="Y965" s="179"/>
      <c r="Z965" s="179"/>
    </row>
    <row r="966">
      <c r="A966" s="179"/>
      <c r="B966" s="179"/>
      <c r="C966" s="179"/>
      <c r="D966" s="179"/>
      <c r="E966" s="179"/>
      <c r="F966" s="179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  <c r="X966" s="179"/>
      <c r="Y966" s="179"/>
      <c r="Z966" s="179"/>
    </row>
    <row r="967">
      <c r="A967" s="179"/>
      <c r="B967" s="179"/>
      <c r="C967" s="179"/>
      <c r="D967" s="179"/>
      <c r="E967" s="179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</row>
    <row r="968">
      <c r="A968" s="179"/>
      <c r="B968" s="179"/>
      <c r="C968" s="179"/>
      <c r="D968" s="179"/>
      <c r="E968" s="179"/>
      <c r="F968" s="179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</row>
    <row r="969">
      <c r="A969" s="179"/>
      <c r="B969" s="179"/>
      <c r="C969" s="179"/>
      <c r="D969" s="179"/>
      <c r="E969" s="179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  <c r="U969" s="179"/>
      <c r="V969" s="179"/>
      <c r="W969" s="179"/>
      <c r="X969" s="179"/>
      <c r="Y969" s="179"/>
      <c r="Z969" s="179"/>
    </row>
    <row r="970">
      <c r="A970" s="179"/>
      <c r="B970" s="179"/>
      <c r="C970" s="179"/>
      <c r="D970" s="179"/>
      <c r="E970" s="179"/>
      <c r="F970" s="179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  <c r="U970" s="179"/>
      <c r="V970" s="179"/>
      <c r="W970" s="179"/>
      <c r="X970" s="179"/>
      <c r="Y970" s="179"/>
      <c r="Z970" s="179"/>
    </row>
    <row r="971">
      <c r="A971" s="179"/>
      <c r="B971" s="179"/>
      <c r="C971" s="179"/>
      <c r="D971" s="179"/>
      <c r="E971" s="179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  <c r="U971" s="179"/>
      <c r="V971" s="179"/>
      <c r="W971" s="179"/>
      <c r="X971" s="179"/>
      <c r="Y971" s="179"/>
      <c r="Z971" s="179"/>
    </row>
    <row r="972">
      <c r="A972" s="179"/>
      <c r="B972" s="179"/>
      <c r="C972" s="179"/>
      <c r="D972" s="179"/>
      <c r="E972" s="179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179"/>
      <c r="V972" s="179"/>
      <c r="W972" s="179"/>
      <c r="X972" s="179"/>
      <c r="Y972" s="179"/>
      <c r="Z972" s="179"/>
    </row>
    <row r="973">
      <c r="A973" s="179"/>
      <c r="B973" s="179"/>
      <c r="C973" s="179"/>
      <c r="D973" s="179"/>
      <c r="E973" s="179"/>
      <c r="F973" s="179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  <c r="U973" s="179"/>
      <c r="V973" s="179"/>
      <c r="W973" s="179"/>
      <c r="X973" s="179"/>
      <c r="Y973" s="179"/>
      <c r="Z973" s="179"/>
    </row>
    <row r="974">
      <c r="A974" s="179"/>
      <c r="B974" s="179"/>
      <c r="C974" s="179"/>
      <c r="D974" s="179"/>
      <c r="E974" s="179"/>
      <c r="F974" s="179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  <c r="U974" s="179"/>
      <c r="V974" s="179"/>
      <c r="W974" s="179"/>
      <c r="X974" s="179"/>
      <c r="Y974" s="179"/>
      <c r="Z974" s="179"/>
    </row>
    <row r="975">
      <c r="A975" s="179"/>
      <c r="B975" s="179"/>
      <c r="C975" s="179"/>
      <c r="D975" s="179"/>
      <c r="E975" s="179"/>
      <c r="F975" s="179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  <c r="U975" s="179"/>
      <c r="V975" s="179"/>
      <c r="W975" s="179"/>
      <c r="X975" s="179"/>
      <c r="Y975" s="179"/>
      <c r="Z975" s="179"/>
    </row>
    <row r="976">
      <c r="A976" s="179"/>
      <c r="B976" s="179"/>
      <c r="C976" s="179"/>
      <c r="D976" s="179"/>
      <c r="E976" s="179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  <c r="U976" s="179"/>
      <c r="V976" s="179"/>
      <c r="W976" s="179"/>
      <c r="X976" s="179"/>
      <c r="Y976" s="179"/>
      <c r="Z976" s="179"/>
    </row>
    <row r="977">
      <c r="A977" s="179"/>
      <c r="B977" s="179"/>
      <c r="C977" s="179"/>
      <c r="D977" s="179"/>
      <c r="E977" s="179"/>
      <c r="F977" s="179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  <c r="U977" s="179"/>
      <c r="V977" s="179"/>
      <c r="W977" s="179"/>
      <c r="X977" s="179"/>
      <c r="Y977" s="179"/>
      <c r="Z977" s="179"/>
    </row>
    <row r="978">
      <c r="A978" s="179"/>
      <c r="B978" s="179"/>
      <c r="C978" s="179"/>
      <c r="D978" s="179"/>
      <c r="E978" s="179"/>
      <c r="F978" s="179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  <c r="U978" s="179"/>
      <c r="V978" s="179"/>
      <c r="W978" s="179"/>
      <c r="X978" s="179"/>
      <c r="Y978" s="179"/>
      <c r="Z978" s="179"/>
    </row>
    <row r="979">
      <c r="A979" s="179"/>
      <c r="B979" s="179"/>
      <c r="C979" s="179"/>
      <c r="D979" s="179"/>
      <c r="E979" s="179"/>
      <c r="F979" s="179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  <c r="U979" s="179"/>
      <c r="V979" s="179"/>
      <c r="W979" s="179"/>
      <c r="X979" s="179"/>
      <c r="Y979" s="179"/>
      <c r="Z979" s="179"/>
    </row>
    <row r="980">
      <c r="A980" s="179"/>
      <c r="B980" s="179"/>
      <c r="C980" s="179"/>
      <c r="D980" s="179"/>
      <c r="E980" s="179"/>
      <c r="F980" s="179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</row>
    <row r="981">
      <c r="A981" s="179"/>
      <c r="B981" s="179"/>
      <c r="C981" s="179"/>
      <c r="D981" s="179"/>
      <c r="E981" s="179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</row>
    <row r="982">
      <c r="A982" s="179"/>
      <c r="B982" s="179"/>
      <c r="C982" s="179"/>
      <c r="D982" s="179"/>
      <c r="E982" s="179"/>
      <c r="F982" s="179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</row>
    <row r="983">
      <c r="A983" s="179"/>
      <c r="B983" s="179"/>
      <c r="C983" s="179"/>
      <c r="D983" s="179"/>
      <c r="E983" s="179"/>
      <c r="F983" s="179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</row>
    <row r="984">
      <c r="A984" s="179"/>
      <c r="B984" s="179"/>
      <c r="C984" s="179"/>
      <c r="D984" s="179"/>
      <c r="E984" s="179"/>
      <c r="F984" s="179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</row>
    <row r="985">
      <c r="A985" s="179"/>
      <c r="B985" s="179"/>
      <c r="C985" s="179"/>
      <c r="D985" s="179"/>
      <c r="E985" s="179"/>
      <c r="F985" s="179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</row>
    <row r="986">
      <c r="A986" s="179"/>
      <c r="B986" s="179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</row>
    <row r="987">
      <c r="A987" s="179"/>
      <c r="B987" s="179"/>
      <c r="C987" s="179"/>
      <c r="D987" s="179"/>
      <c r="E987" s="179"/>
      <c r="F987" s="179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  <c r="X987" s="179"/>
      <c r="Y987" s="179"/>
      <c r="Z987" s="179"/>
    </row>
    <row r="988">
      <c r="A988" s="179"/>
      <c r="B988" s="179"/>
      <c r="C988" s="179"/>
      <c r="D988" s="179"/>
      <c r="E988" s="179"/>
      <c r="F988" s="179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</row>
    <row r="989">
      <c r="A989" s="179"/>
      <c r="B989" s="179"/>
      <c r="C989" s="179"/>
      <c r="D989" s="179"/>
      <c r="E989" s="179"/>
      <c r="F989" s="179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  <c r="U989" s="179"/>
      <c r="V989" s="179"/>
      <c r="W989" s="179"/>
      <c r="X989" s="179"/>
      <c r="Y989" s="179"/>
      <c r="Z989" s="179"/>
    </row>
    <row r="990">
      <c r="A990" s="179"/>
      <c r="B990" s="179"/>
      <c r="C990" s="179"/>
      <c r="D990" s="179"/>
      <c r="E990" s="179"/>
      <c r="F990" s="179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  <c r="U990" s="179"/>
      <c r="V990" s="179"/>
      <c r="W990" s="179"/>
      <c r="X990" s="179"/>
      <c r="Y990" s="179"/>
      <c r="Z990" s="179"/>
    </row>
    <row r="991">
      <c r="A991" s="179"/>
      <c r="B991" s="179"/>
      <c r="C991" s="179"/>
      <c r="D991" s="179"/>
      <c r="E991" s="179"/>
      <c r="F991" s="179"/>
      <c r="G991" s="179"/>
      <c r="H991" s="179"/>
      <c r="I991" s="179"/>
      <c r="J991" s="179"/>
      <c r="K991" s="179"/>
      <c r="L991" s="179"/>
      <c r="M991" s="179"/>
      <c r="N991" s="179"/>
      <c r="O991" s="179"/>
      <c r="P991" s="179"/>
      <c r="Q991" s="179"/>
      <c r="R991" s="179"/>
      <c r="S991" s="179"/>
      <c r="T991" s="179"/>
      <c r="U991" s="179"/>
      <c r="V991" s="179"/>
      <c r="W991" s="179"/>
      <c r="X991" s="179"/>
      <c r="Y991" s="179"/>
      <c r="Z991" s="179"/>
    </row>
    <row r="992">
      <c r="A992" s="179"/>
      <c r="B992" s="179"/>
      <c r="C992" s="179"/>
      <c r="D992" s="179"/>
      <c r="E992" s="179"/>
      <c r="F992" s="179"/>
      <c r="G992" s="179"/>
      <c r="H992" s="179"/>
      <c r="I992" s="179"/>
      <c r="J992" s="179"/>
      <c r="K992" s="179"/>
      <c r="L992" s="179"/>
      <c r="M992" s="179"/>
      <c r="N992" s="179"/>
      <c r="O992" s="179"/>
      <c r="P992" s="179"/>
      <c r="Q992" s="179"/>
      <c r="R992" s="179"/>
      <c r="S992" s="179"/>
      <c r="T992" s="179"/>
      <c r="U992" s="179"/>
      <c r="V992" s="179"/>
      <c r="W992" s="179"/>
      <c r="X992" s="179"/>
      <c r="Y992" s="179"/>
      <c r="Z992" s="179"/>
    </row>
    <row r="993">
      <c r="A993" s="179"/>
      <c r="B993" s="179"/>
      <c r="C993" s="179"/>
      <c r="D993" s="179"/>
      <c r="E993" s="179"/>
      <c r="F993" s="179"/>
      <c r="G993" s="179"/>
      <c r="H993" s="179"/>
      <c r="I993" s="179"/>
      <c r="J993" s="179"/>
      <c r="K993" s="179"/>
      <c r="L993" s="179"/>
      <c r="M993" s="179"/>
      <c r="N993" s="179"/>
      <c r="O993" s="179"/>
      <c r="P993" s="179"/>
      <c r="Q993" s="179"/>
      <c r="R993" s="179"/>
      <c r="S993" s="179"/>
      <c r="T993" s="179"/>
      <c r="U993" s="179"/>
      <c r="V993" s="179"/>
      <c r="W993" s="179"/>
      <c r="X993" s="179"/>
      <c r="Y993" s="179"/>
      <c r="Z993" s="179"/>
    </row>
    <row r="994">
      <c r="A994" s="179"/>
      <c r="B994" s="179"/>
      <c r="C994" s="179"/>
      <c r="D994" s="179"/>
      <c r="E994" s="179"/>
      <c r="F994" s="179"/>
      <c r="G994" s="179"/>
      <c r="H994" s="179"/>
      <c r="I994" s="179"/>
      <c r="J994" s="179"/>
      <c r="K994" s="179"/>
      <c r="L994" s="179"/>
      <c r="M994" s="179"/>
      <c r="N994" s="179"/>
      <c r="O994" s="179"/>
      <c r="P994" s="179"/>
      <c r="Q994" s="179"/>
      <c r="R994" s="179"/>
      <c r="S994" s="179"/>
      <c r="T994" s="179"/>
      <c r="U994" s="179"/>
      <c r="V994" s="179"/>
      <c r="W994" s="179"/>
      <c r="X994" s="179"/>
      <c r="Y994" s="179"/>
      <c r="Z994" s="179"/>
    </row>
    <row r="995">
      <c r="A995" s="179"/>
      <c r="B995" s="179"/>
      <c r="C995" s="179"/>
      <c r="D995" s="179"/>
      <c r="E995" s="179"/>
      <c r="F995" s="179"/>
      <c r="G995" s="179"/>
      <c r="H995" s="179"/>
      <c r="I995" s="179"/>
      <c r="J995" s="179"/>
      <c r="K995" s="179"/>
      <c r="L995" s="179"/>
      <c r="M995" s="179"/>
      <c r="N995" s="179"/>
      <c r="O995" s="179"/>
      <c r="P995" s="179"/>
      <c r="Q995" s="179"/>
      <c r="R995" s="179"/>
      <c r="S995" s="179"/>
      <c r="T995" s="179"/>
      <c r="U995" s="179"/>
      <c r="V995" s="179"/>
      <c r="W995" s="179"/>
      <c r="X995" s="179"/>
      <c r="Y995" s="179"/>
      <c r="Z995" s="179"/>
    </row>
    <row r="996">
      <c r="A996" s="179"/>
      <c r="B996" s="179"/>
      <c r="C996" s="179"/>
      <c r="D996" s="179"/>
      <c r="E996" s="179"/>
      <c r="F996" s="179"/>
      <c r="G996" s="179"/>
      <c r="H996" s="179"/>
      <c r="I996" s="179"/>
      <c r="J996" s="179"/>
      <c r="K996" s="179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  <c r="X996" s="179"/>
      <c r="Y996" s="179"/>
      <c r="Z996" s="179"/>
    </row>
    <row r="997">
      <c r="A997" s="179"/>
      <c r="B997" s="179"/>
      <c r="C997" s="179"/>
      <c r="D997" s="179"/>
      <c r="E997" s="179"/>
      <c r="F997" s="179"/>
      <c r="G997" s="179"/>
      <c r="H997" s="179"/>
      <c r="I997" s="179"/>
      <c r="J997" s="179"/>
      <c r="K997" s="179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  <c r="X997" s="179"/>
      <c r="Y997" s="179"/>
      <c r="Z997" s="179"/>
    </row>
    <row r="998">
      <c r="A998" s="179"/>
      <c r="B998" s="179"/>
      <c r="C998" s="179"/>
      <c r="D998" s="179"/>
      <c r="E998" s="179"/>
      <c r="F998" s="179"/>
      <c r="G998" s="179"/>
      <c r="H998" s="179"/>
      <c r="I998" s="179"/>
      <c r="J998" s="179"/>
      <c r="K998" s="179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  <c r="X998" s="179"/>
      <c r="Y998" s="179"/>
      <c r="Z998" s="179"/>
    </row>
    <row r="999">
      <c r="A999" s="179"/>
      <c r="B999" s="179"/>
      <c r="C999" s="179"/>
      <c r="D999" s="179"/>
      <c r="E999" s="179"/>
      <c r="F999" s="179"/>
      <c r="G999" s="179"/>
      <c r="H999" s="179"/>
      <c r="I999" s="179"/>
      <c r="J999" s="179"/>
      <c r="K999" s="179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  <c r="X999" s="179"/>
      <c r="Y999" s="179"/>
      <c r="Z999" s="179"/>
    </row>
    <row r="1000">
      <c r="A1000" s="179"/>
      <c r="B1000" s="179"/>
      <c r="C1000" s="179"/>
      <c r="D1000" s="179"/>
      <c r="E1000" s="179"/>
      <c r="F1000" s="179"/>
      <c r="G1000" s="179"/>
      <c r="H1000" s="179"/>
      <c r="I1000" s="179"/>
      <c r="J1000" s="179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  <c r="X1000" s="179"/>
      <c r="Y1000" s="179"/>
      <c r="Z1000" s="179"/>
    </row>
    <row r="1001">
      <c r="A1001" s="179"/>
      <c r="B1001" s="179"/>
      <c r="C1001" s="179"/>
      <c r="D1001" s="179"/>
      <c r="E1001" s="179"/>
      <c r="F1001" s="179"/>
      <c r="G1001" s="179"/>
      <c r="H1001" s="179"/>
      <c r="I1001" s="179"/>
      <c r="J1001" s="179"/>
      <c r="K1001" s="179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  <c r="X1001" s="179"/>
      <c r="Y1001" s="179"/>
      <c r="Z1001" s="179"/>
    </row>
    <row r="1002">
      <c r="A1002" s="179"/>
      <c r="B1002" s="179"/>
      <c r="C1002" s="179"/>
      <c r="D1002" s="179"/>
      <c r="E1002" s="179"/>
      <c r="F1002" s="179"/>
      <c r="G1002" s="179"/>
      <c r="H1002" s="179"/>
      <c r="I1002" s="179"/>
      <c r="J1002" s="179"/>
      <c r="K1002" s="179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  <c r="X1002" s="179"/>
      <c r="Y1002" s="179"/>
      <c r="Z1002" s="179"/>
    </row>
    <row r="1003">
      <c r="A1003" s="179"/>
      <c r="B1003" s="179"/>
      <c r="C1003" s="179"/>
      <c r="D1003" s="179"/>
      <c r="E1003" s="179"/>
      <c r="F1003" s="179"/>
      <c r="G1003" s="179"/>
      <c r="H1003" s="179"/>
      <c r="I1003" s="179"/>
      <c r="J1003" s="179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  <c r="X1003" s="179"/>
      <c r="Y1003" s="179"/>
      <c r="Z1003" s="179"/>
    </row>
    <row r="1004">
      <c r="A1004" s="179"/>
      <c r="B1004" s="179"/>
      <c r="C1004" s="179"/>
      <c r="D1004" s="179"/>
      <c r="E1004" s="179"/>
      <c r="F1004" s="179"/>
      <c r="G1004" s="179"/>
      <c r="H1004" s="179"/>
      <c r="I1004" s="179"/>
      <c r="J1004" s="179"/>
      <c r="K1004" s="179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  <c r="X1004" s="179"/>
      <c r="Y1004" s="179"/>
      <c r="Z1004" s="179"/>
    </row>
    <row r="1005">
      <c r="A1005" s="179"/>
      <c r="B1005" s="179"/>
      <c r="C1005" s="179"/>
      <c r="D1005" s="179"/>
      <c r="E1005" s="179"/>
      <c r="F1005" s="179"/>
      <c r="G1005" s="179"/>
      <c r="H1005" s="179"/>
      <c r="I1005" s="179"/>
      <c r="J1005" s="179"/>
      <c r="K1005" s="179"/>
      <c r="L1005" s="179"/>
      <c r="M1005" s="179"/>
      <c r="N1005" s="179"/>
      <c r="O1005" s="179"/>
      <c r="P1005" s="179"/>
      <c r="Q1005" s="179"/>
      <c r="R1005" s="179"/>
      <c r="S1005" s="179"/>
      <c r="T1005" s="179"/>
      <c r="U1005" s="179"/>
      <c r="V1005" s="179"/>
      <c r="W1005" s="179"/>
      <c r="X1005" s="179"/>
      <c r="Y1005" s="179"/>
      <c r="Z1005" s="179"/>
    </row>
    <row r="1006">
      <c r="A1006" s="179"/>
      <c r="B1006" s="179"/>
      <c r="C1006" s="179"/>
      <c r="D1006" s="179"/>
      <c r="E1006" s="179"/>
      <c r="F1006" s="179"/>
      <c r="G1006" s="179"/>
      <c r="H1006" s="179"/>
      <c r="I1006" s="179"/>
      <c r="J1006" s="179"/>
      <c r="K1006" s="179"/>
      <c r="L1006" s="179"/>
      <c r="M1006" s="179"/>
      <c r="N1006" s="179"/>
      <c r="O1006" s="179"/>
      <c r="P1006" s="179"/>
      <c r="Q1006" s="179"/>
      <c r="R1006" s="179"/>
      <c r="S1006" s="179"/>
      <c r="T1006" s="179"/>
      <c r="U1006" s="179"/>
      <c r="V1006" s="179"/>
      <c r="W1006" s="179"/>
      <c r="X1006" s="179"/>
      <c r="Y1006" s="179"/>
      <c r="Z1006" s="179"/>
    </row>
    <row r="1007">
      <c r="A1007" s="179"/>
      <c r="B1007" s="179"/>
      <c r="C1007" s="179"/>
      <c r="D1007" s="179"/>
      <c r="E1007" s="179"/>
      <c r="F1007" s="179"/>
      <c r="G1007" s="179"/>
      <c r="H1007" s="179"/>
      <c r="I1007" s="179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79"/>
      <c r="T1007" s="179"/>
      <c r="U1007" s="179"/>
      <c r="V1007" s="179"/>
      <c r="W1007" s="179"/>
      <c r="X1007" s="179"/>
      <c r="Y1007" s="179"/>
      <c r="Z1007" s="179"/>
    </row>
    <row r="1008">
      <c r="A1008" s="179"/>
      <c r="B1008" s="179"/>
      <c r="C1008" s="179"/>
      <c r="D1008" s="179"/>
      <c r="E1008" s="179"/>
      <c r="F1008" s="179"/>
      <c r="G1008" s="179"/>
      <c r="H1008" s="179"/>
      <c r="I1008" s="179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79"/>
      <c r="T1008" s="179"/>
      <c r="U1008" s="179"/>
      <c r="V1008" s="179"/>
      <c r="W1008" s="179"/>
      <c r="X1008" s="179"/>
      <c r="Y1008" s="179"/>
      <c r="Z1008" s="179"/>
    </row>
    <row r="1009">
      <c r="A1009" s="179"/>
      <c r="B1009" s="179"/>
      <c r="C1009" s="179"/>
      <c r="D1009" s="179"/>
      <c r="E1009" s="179"/>
      <c r="F1009" s="179"/>
      <c r="G1009" s="179"/>
      <c r="H1009" s="179"/>
      <c r="I1009" s="179"/>
      <c r="J1009" s="179"/>
      <c r="K1009" s="179"/>
      <c r="L1009" s="179"/>
      <c r="M1009" s="179"/>
      <c r="N1009" s="179"/>
      <c r="O1009" s="179"/>
      <c r="P1009" s="179"/>
      <c r="Q1009" s="179"/>
      <c r="R1009" s="179"/>
      <c r="S1009" s="179"/>
      <c r="T1009" s="179"/>
      <c r="U1009" s="179"/>
      <c r="V1009" s="179"/>
      <c r="W1009" s="179"/>
      <c r="X1009" s="179"/>
      <c r="Y1009" s="179"/>
      <c r="Z1009" s="179"/>
    </row>
    <row r="1010">
      <c r="A1010" s="179"/>
      <c r="B1010" s="179"/>
      <c r="C1010" s="179"/>
      <c r="D1010" s="179"/>
      <c r="E1010" s="179"/>
      <c r="F1010" s="179"/>
      <c r="G1010" s="179"/>
      <c r="H1010" s="179"/>
      <c r="I1010" s="179"/>
      <c r="J1010" s="179"/>
      <c r="K1010" s="179"/>
      <c r="L1010" s="179"/>
      <c r="M1010" s="179"/>
      <c r="N1010" s="179"/>
      <c r="O1010" s="179"/>
      <c r="P1010" s="179"/>
      <c r="Q1010" s="179"/>
      <c r="R1010" s="179"/>
      <c r="S1010" s="179"/>
      <c r="T1010" s="179"/>
      <c r="U1010" s="179"/>
      <c r="V1010" s="179"/>
      <c r="W1010" s="179"/>
      <c r="X1010" s="179"/>
      <c r="Y1010" s="179"/>
      <c r="Z1010" s="179"/>
    </row>
    <row r="1011">
      <c r="A1011" s="179"/>
      <c r="B1011" s="179"/>
      <c r="C1011" s="179"/>
      <c r="D1011" s="179"/>
      <c r="E1011" s="179"/>
      <c r="F1011" s="179"/>
      <c r="G1011" s="179"/>
      <c r="H1011" s="179"/>
      <c r="I1011" s="179"/>
      <c r="J1011" s="179"/>
      <c r="K1011" s="179"/>
      <c r="L1011" s="179"/>
      <c r="M1011" s="179"/>
      <c r="N1011" s="179"/>
      <c r="O1011" s="179"/>
      <c r="P1011" s="179"/>
      <c r="Q1011" s="179"/>
      <c r="R1011" s="179"/>
      <c r="S1011" s="179"/>
      <c r="T1011" s="179"/>
      <c r="U1011" s="179"/>
      <c r="V1011" s="179"/>
      <c r="W1011" s="179"/>
      <c r="X1011" s="179"/>
      <c r="Y1011" s="179"/>
      <c r="Z1011" s="179"/>
    </row>
    <row r="1012">
      <c r="A1012" s="179"/>
      <c r="B1012" s="179"/>
      <c r="C1012" s="179"/>
      <c r="D1012" s="179"/>
      <c r="E1012" s="179"/>
      <c r="F1012" s="179"/>
      <c r="G1012" s="179"/>
      <c r="H1012" s="179"/>
      <c r="I1012" s="179"/>
      <c r="J1012" s="179"/>
      <c r="K1012" s="179"/>
      <c r="L1012" s="179"/>
      <c r="M1012" s="179"/>
      <c r="N1012" s="179"/>
      <c r="O1012" s="179"/>
      <c r="P1012" s="179"/>
      <c r="Q1012" s="179"/>
      <c r="R1012" s="179"/>
      <c r="S1012" s="179"/>
      <c r="T1012" s="179"/>
      <c r="U1012" s="179"/>
      <c r="V1012" s="179"/>
      <c r="W1012" s="179"/>
      <c r="X1012" s="179"/>
      <c r="Y1012" s="179"/>
      <c r="Z1012" s="179"/>
    </row>
    <row r="1013">
      <c r="A1013" s="179"/>
      <c r="B1013" s="179"/>
      <c r="C1013" s="179"/>
      <c r="D1013" s="179"/>
      <c r="E1013" s="179"/>
      <c r="F1013" s="179"/>
      <c r="G1013" s="179"/>
      <c r="H1013" s="179"/>
      <c r="I1013" s="179"/>
      <c r="J1013" s="179"/>
      <c r="K1013" s="179"/>
      <c r="L1013" s="179"/>
      <c r="M1013" s="179"/>
      <c r="N1013" s="179"/>
      <c r="O1013" s="179"/>
      <c r="P1013" s="179"/>
      <c r="Q1013" s="179"/>
      <c r="R1013" s="179"/>
      <c r="S1013" s="179"/>
      <c r="T1013" s="179"/>
      <c r="U1013" s="179"/>
      <c r="V1013" s="179"/>
      <c r="W1013" s="179"/>
      <c r="X1013" s="179"/>
      <c r="Y1013" s="179"/>
      <c r="Z1013" s="179"/>
    </row>
    <row r="1014">
      <c r="A1014" s="179"/>
      <c r="B1014" s="179"/>
      <c r="C1014" s="179"/>
      <c r="D1014" s="179"/>
      <c r="E1014" s="179"/>
      <c r="F1014" s="179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179"/>
      <c r="V1014" s="179"/>
      <c r="W1014" s="179"/>
      <c r="X1014" s="179"/>
      <c r="Y1014" s="179"/>
      <c r="Z1014" s="179"/>
    </row>
    <row r="1015">
      <c r="A1015" s="179"/>
      <c r="B1015" s="179"/>
      <c r="C1015" s="179"/>
      <c r="D1015" s="179"/>
      <c r="E1015" s="179"/>
      <c r="F1015" s="179"/>
      <c r="G1015" s="179"/>
      <c r="H1015" s="179"/>
      <c r="I1015" s="179"/>
      <c r="J1015" s="179"/>
      <c r="K1015" s="179"/>
      <c r="L1015" s="179"/>
      <c r="M1015" s="179"/>
      <c r="N1015" s="179"/>
      <c r="O1015" s="179"/>
      <c r="P1015" s="179"/>
      <c r="Q1015" s="179"/>
      <c r="R1015" s="179"/>
      <c r="S1015" s="179"/>
      <c r="T1015" s="179"/>
      <c r="U1015" s="179"/>
      <c r="V1015" s="179"/>
      <c r="W1015" s="179"/>
      <c r="X1015" s="179"/>
      <c r="Y1015" s="179"/>
      <c r="Z1015" s="179"/>
    </row>
    <row r="1016">
      <c r="A1016" s="179"/>
      <c r="B1016" s="179"/>
      <c r="C1016" s="179"/>
      <c r="D1016" s="179"/>
      <c r="E1016" s="179"/>
      <c r="F1016" s="179"/>
      <c r="G1016" s="179"/>
      <c r="H1016" s="179"/>
      <c r="I1016" s="179"/>
      <c r="J1016" s="179"/>
      <c r="K1016" s="179"/>
      <c r="L1016" s="179"/>
      <c r="M1016" s="179"/>
      <c r="N1016" s="179"/>
      <c r="O1016" s="179"/>
      <c r="P1016" s="179"/>
      <c r="Q1016" s="179"/>
      <c r="R1016" s="179"/>
      <c r="S1016" s="179"/>
      <c r="T1016" s="179"/>
      <c r="U1016" s="179"/>
      <c r="V1016" s="179"/>
      <c r="W1016" s="179"/>
      <c r="X1016" s="179"/>
      <c r="Y1016" s="179"/>
      <c r="Z1016" s="179"/>
    </row>
    <row r="1017">
      <c r="A1017" s="179"/>
      <c r="B1017" s="179"/>
      <c r="C1017" s="179"/>
      <c r="D1017" s="179"/>
      <c r="E1017" s="179"/>
      <c r="F1017" s="179"/>
      <c r="G1017" s="179"/>
      <c r="H1017" s="179"/>
      <c r="I1017" s="179"/>
      <c r="J1017" s="179"/>
      <c r="K1017" s="179"/>
      <c r="L1017" s="179"/>
      <c r="M1017" s="179"/>
      <c r="N1017" s="179"/>
      <c r="O1017" s="179"/>
      <c r="P1017" s="179"/>
      <c r="Q1017" s="179"/>
      <c r="R1017" s="179"/>
      <c r="S1017" s="179"/>
      <c r="T1017" s="179"/>
      <c r="U1017" s="179"/>
      <c r="V1017" s="179"/>
      <c r="W1017" s="179"/>
      <c r="X1017" s="179"/>
      <c r="Y1017" s="179"/>
      <c r="Z1017" s="179"/>
    </row>
    <row r="1018">
      <c r="A1018" s="179"/>
      <c r="B1018" s="179"/>
      <c r="C1018" s="179"/>
      <c r="D1018" s="179"/>
      <c r="E1018" s="179"/>
      <c r="F1018" s="179"/>
      <c r="G1018" s="179"/>
      <c r="H1018" s="179"/>
      <c r="I1018" s="179"/>
      <c r="J1018" s="179"/>
      <c r="K1018" s="179"/>
      <c r="L1018" s="179"/>
      <c r="M1018" s="179"/>
      <c r="N1018" s="179"/>
      <c r="O1018" s="179"/>
      <c r="P1018" s="179"/>
      <c r="Q1018" s="179"/>
      <c r="R1018" s="179"/>
      <c r="S1018" s="179"/>
      <c r="T1018" s="179"/>
      <c r="U1018" s="179"/>
      <c r="V1018" s="179"/>
      <c r="W1018" s="179"/>
      <c r="X1018" s="179"/>
      <c r="Y1018" s="179"/>
      <c r="Z1018" s="179"/>
    </row>
    <row r="1019">
      <c r="A1019" s="179"/>
      <c r="B1019" s="179"/>
      <c r="C1019" s="179"/>
      <c r="D1019" s="179"/>
      <c r="E1019" s="179"/>
      <c r="F1019" s="179"/>
      <c r="G1019" s="179"/>
      <c r="H1019" s="179"/>
      <c r="I1019" s="179"/>
      <c r="J1019" s="179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/>
      <c r="W1019" s="179"/>
      <c r="X1019" s="179"/>
      <c r="Y1019" s="179"/>
      <c r="Z1019" s="179"/>
    </row>
    <row r="1020">
      <c r="A1020" s="179"/>
      <c r="B1020" s="179"/>
      <c r="C1020" s="179"/>
      <c r="D1020" s="179"/>
      <c r="E1020" s="179"/>
      <c r="F1020" s="179"/>
      <c r="G1020" s="179"/>
      <c r="H1020" s="179"/>
      <c r="I1020" s="179"/>
      <c r="J1020" s="179"/>
      <c r="K1020" s="179"/>
      <c r="L1020" s="179"/>
      <c r="M1020" s="179"/>
      <c r="N1020" s="179"/>
      <c r="O1020" s="179"/>
      <c r="P1020" s="179"/>
      <c r="Q1020" s="179"/>
      <c r="R1020" s="179"/>
      <c r="S1020" s="179"/>
      <c r="T1020" s="179"/>
      <c r="U1020" s="179"/>
      <c r="V1020" s="179"/>
      <c r="W1020" s="179"/>
      <c r="X1020" s="179"/>
      <c r="Y1020" s="179"/>
      <c r="Z1020" s="179"/>
    </row>
    <row r="1021">
      <c r="A1021" s="179"/>
      <c r="B1021" s="179"/>
      <c r="C1021" s="179"/>
      <c r="D1021" s="179"/>
      <c r="E1021" s="179"/>
      <c r="F1021" s="179"/>
      <c r="G1021" s="179"/>
      <c r="H1021" s="179"/>
      <c r="I1021" s="179"/>
      <c r="J1021" s="179"/>
      <c r="K1021" s="179"/>
      <c r="L1021" s="179"/>
      <c r="M1021" s="179"/>
      <c r="N1021" s="179"/>
      <c r="O1021" s="179"/>
      <c r="P1021" s="179"/>
      <c r="Q1021" s="179"/>
      <c r="R1021" s="179"/>
      <c r="S1021" s="179"/>
      <c r="T1021" s="179"/>
      <c r="U1021" s="179"/>
      <c r="V1021" s="179"/>
      <c r="W1021" s="179"/>
      <c r="X1021" s="179"/>
      <c r="Y1021" s="179"/>
      <c r="Z1021" s="179"/>
    </row>
    <row r="1022">
      <c r="A1022" s="179"/>
      <c r="B1022" s="179"/>
      <c r="C1022" s="179"/>
      <c r="D1022" s="179"/>
      <c r="E1022" s="179"/>
      <c r="F1022" s="179"/>
      <c r="G1022" s="179"/>
      <c r="H1022" s="179"/>
      <c r="I1022" s="179"/>
      <c r="J1022" s="179"/>
      <c r="K1022" s="179"/>
      <c r="L1022" s="179"/>
      <c r="M1022" s="179"/>
      <c r="N1022" s="179"/>
      <c r="O1022" s="179"/>
      <c r="P1022" s="179"/>
      <c r="Q1022" s="179"/>
      <c r="R1022" s="179"/>
      <c r="S1022" s="179"/>
      <c r="T1022" s="179"/>
      <c r="U1022" s="179"/>
      <c r="V1022" s="179"/>
      <c r="W1022" s="179"/>
      <c r="X1022" s="179"/>
      <c r="Y1022" s="179"/>
      <c r="Z1022" s="179"/>
    </row>
    <row r="1023">
      <c r="A1023" s="179"/>
      <c r="B1023" s="179"/>
      <c r="C1023" s="179"/>
      <c r="D1023" s="179"/>
      <c r="E1023" s="179"/>
      <c r="F1023" s="179"/>
      <c r="G1023" s="179"/>
      <c r="H1023" s="179"/>
      <c r="I1023" s="179"/>
      <c r="J1023" s="179"/>
      <c r="K1023" s="179"/>
      <c r="L1023" s="179"/>
      <c r="M1023" s="179"/>
      <c r="N1023" s="179"/>
      <c r="O1023" s="179"/>
      <c r="P1023" s="179"/>
      <c r="Q1023" s="179"/>
      <c r="R1023" s="179"/>
      <c r="S1023" s="179"/>
      <c r="T1023" s="179"/>
      <c r="U1023" s="179"/>
      <c r="V1023" s="179"/>
      <c r="W1023" s="179"/>
      <c r="X1023" s="179"/>
      <c r="Y1023" s="179"/>
      <c r="Z1023" s="179"/>
    </row>
    <row r="1024">
      <c r="A1024" s="179"/>
      <c r="B1024" s="179"/>
      <c r="C1024" s="179"/>
      <c r="D1024" s="179"/>
      <c r="E1024" s="179"/>
      <c r="F1024" s="179"/>
      <c r="G1024" s="179"/>
      <c r="H1024" s="179"/>
      <c r="I1024" s="179"/>
      <c r="J1024" s="179"/>
      <c r="K1024" s="179"/>
      <c r="L1024" s="179"/>
      <c r="M1024" s="179"/>
      <c r="N1024" s="179"/>
      <c r="O1024" s="179"/>
      <c r="P1024" s="179"/>
      <c r="Q1024" s="179"/>
      <c r="R1024" s="179"/>
      <c r="S1024" s="179"/>
      <c r="T1024" s="179"/>
      <c r="U1024" s="179"/>
      <c r="V1024" s="179"/>
      <c r="W1024" s="179"/>
      <c r="X1024" s="179"/>
      <c r="Y1024" s="179"/>
      <c r="Z1024" s="179"/>
    </row>
    <row r="1025">
      <c r="A1025" s="179"/>
      <c r="B1025" s="179"/>
      <c r="C1025" s="179"/>
      <c r="D1025" s="179"/>
      <c r="E1025" s="179"/>
      <c r="F1025" s="179"/>
      <c r="G1025" s="179"/>
      <c r="H1025" s="179"/>
      <c r="I1025" s="179"/>
      <c r="J1025" s="179"/>
      <c r="K1025" s="179"/>
      <c r="L1025" s="179"/>
      <c r="M1025" s="179"/>
      <c r="N1025" s="179"/>
      <c r="O1025" s="179"/>
      <c r="P1025" s="179"/>
      <c r="Q1025" s="179"/>
      <c r="R1025" s="179"/>
      <c r="S1025" s="179"/>
      <c r="T1025" s="179"/>
      <c r="U1025" s="179"/>
      <c r="V1025" s="179"/>
      <c r="W1025" s="179"/>
      <c r="X1025" s="179"/>
      <c r="Y1025" s="179"/>
      <c r="Z1025" s="179"/>
    </row>
    <row r="1026">
      <c r="A1026" s="179"/>
      <c r="B1026" s="179"/>
      <c r="C1026" s="179"/>
      <c r="D1026" s="179"/>
      <c r="E1026" s="179"/>
      <c r="F1026" s="179"/>
      <c r="G1026" s="179"/>
      <c r="H1026" s="179"/>
      <c r="I1026" s="179"/>
      <c r="J1026" s="179"/>
      <c r="K1026" s="179"/>
      <c r="L1026" s="179"/>
      <c r="M1026" s="179"/>
      <c r="N1026" s="179"/>
      <c r="O1026" s="179"/>
      <c r="P1026" s="179"/>
      <c r="Q1026" s="179"/>
      <c r="R1026" s="179"/>
      <c r="S1026" s="179"/>
      <c r="T1026" s="179"/>
      <c r="U1026" s="179"/>
      <c r="V1026" s="179"/>
      <c r="W1026" s="179"/>
      <c r="X1026" s="179"/>
      <c r="Y1026" s="179"/>
      <c r="Z1026" s="179"/>
    </row>
    <row r="1027">
      <c r="A1027" s="179"/>
      <c r="B1027" s="179"/>
      <c r="C1027" s="179"/>
      <c r="D1027" s="179"/>
      <c r="E1027" s="179"/>
      <c r="F1027" s="179"/>
      <c r="G1027" s="179"/>
      <c r="H1027" s="179"/>
      <c r="I1027" s="179"/>
      <c r="J1027" s="179"/>
      <c r="K1027" s="179"/>
      <c r="L1027" s="179"/>
      <c r="M1027" s="179"/>
      <c r="N1027" s="179"/>
      <c r="O1027" s="179"/>
      <c r="P1027" s="179"/>
      <c r="Q1027" s="179"/>
      <c r="R1027" s="179"/>
      <c r="S1027" s="179"/>
      <c r="T1027" s="179"/>
      <c r="U1027" s="179"/>
      <c r="V1027" s="179"/>
      <c r="W1027" s="179"/>
      <c r="X1027" s="179"/>
      <c r="Y1027" s="179"/>
      <c r="Z1027" s="179"/>
    </row>
    <row r="1028">
      <c r="A1028" s="179"/>
      <c r="B1028" s="179"/>
      <c r="C1028" s="179"/>
      <c r="D1028" s="179"/>
      <c r="E1028" s="179"/>
      <c r="F1028" s="179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179"/>
      <c r="V1028" s="179"/>
      <c r="W1028" s="179"/>
      <c r="X1028" s="179"/>
      <c r="Y1028" s="179"/>
      <c r="Z1028" s="179"/>
    </row>
    <row r="1029">
      <c r="A1029" s="179"/>
      <c r="B1029" s="179"/>
      <c r="C1029" s="179"/>
      <c r="D1029" s="179"/>
      <c r="E1029" s="179"/>
      <c r="F1029" s="179"/>
      <c r="G1029" s="179"/>
      <c r="H1029" s="179"/>
      <c r="I1029" s="179"/>
      <c r="J1029" s="179"/>
      <c r="K1029" s="179"/>
      <c r="L1029" s="179"/>
      <c r="M1029" s="179"/>
      <c r="N1029" s="179"/>
      <c r="O1029" s="179"/>
      <c r="P1029" s="179"/>
      <c r="Q1029" s="179"/>
      <c r="R1029" s="179"/>
      <c r="S1029" s="179"/>
      <c r="T1029" s="179"/>
      <c r="U1029" s="179"/>
      <c r="V1029" s="179"/>
      <c r="W1029" s="179"/>
      <c r="X1029" s="179"/>
      <c r="Y1029" s="179"/>
      <c r="Z1029" s="179"/>
    </row>
    <row r="1030">
      <c r="A1030" s="179"/>
      <c r="B1030" s="179"/>
      <c r="C1030" s="179"/>
      <c r="D1030" s="179"/>
      <c r="E1030" s="179"/>
      <c r="F1030" s="179"/>
      <c r="G1030" s="179"/>
      <c r="H1030" s="179"/>
      <c r="I1030" s="179"/>
      <c r="J1030" s="179"/>
      <c r="K1030" s="179"/>
      <c r="L1030" s="179"/>
      <c r="M1030" s="179"/>
      <c r="N1030" s="179"/>
      <c r="O1030" s="179"/>
      <c r="P1030" s="179"/>
      <c r="Q1030" s="179"/>
      <c r="R1030" s="179"/>
      <c r="S1030" s="179"/>
      <c r="T1030" s="179"/>
      <c r="U1030" s="179"/>
      <c r="V1030" s="179"/>
      <c r="W1030" s="179"/>
      <c r="X1030" s="179"/>
      <c r="Y1030" s="179"/>
      <c r="Z1030" s="179"/>
    </row>
    <row r="1031">
      <c r="A1031" s="179"/>
      <c r="B1031" s="179"/>
      <c r="C1031" s="179"/>
      <c r="D1031" s="179"/>
      <c r="E1031" s="179"/>
      <c r="F1031" s="179"/>
      <c r="G1031" s="179"/>
      <c r="H1031" s="179"/>
      <c r="I1031" s="179"/>
      <c r="J1031" s="179"/>
      <c r="K1031" s="179"/>
      <c r="L1031" s="179"/>
      <c r="M1031" s="179"/>
      <c r="N1031" s="179"/>
      <c r="O1031" s="179"/>
      <c r="P1031" s="179"/>
      <c r="Q1031" s="179"/>
      <c r="R1031" s="179"/>
      <c r="S1031" s="179"/>
      <c r="T1031" s="179"/>
      <c r="U1031" s="179"/>
      <c r="V1031" s="179"/>
      <c r="W1031" s="179"/>
      <c r="X1031" s="179"/>
      <c r="Y1031" s="179"/>
      <c r="Z1031" s="179"/>
    </row>
    <row r="1032">
      <c r="A1032" s="179"/>
      <c r="B1032" s="179"/>
      <c r="C1032" s="179"/>
      <c r="D1032" s="179"/>
      <c r="E1032" s="179"/>
      <c r="F1032" s="179"/>
      <c r="G1032" s="179"/>
      <c r="H1032" s="179"/>
      <c r="I1032" s="179"/>
      <c r="J1032" s="179"/>
      <c r="K1032" s="179"/>
      <c r="L1032" s="179"/>
      <c r="M1032" s="179"/>
      <c r="N1032" s="179"/>
      <c r="O1032" s="179"/>
      <c r="P1032" s="179"/>
      <c r="Q1032" s="179"/>
      <c r="R1032" s="179"/>
      <c r="S1032" s="179"/>
      <c r="T1032" s="179"/>
      <c r="U1032" s="179"/>
      <c r="V1032" s="179"/>
      <c r="W1032" s="179"/>
      <c r="X1032" s="179"/>
      <c r="Y1032" s="179"/>
      <c r="Z1032" s="179"/>
    </row>
    <row r="1033">
      <c r="A1033" s="179"/>
      <c r="B1033" s="179"/>
      <c r="C1033" s="179"/>
      <c r="D1033" s="179"/>
      <c r="E1033" s="179"/>
      <c r="F1033" s="179"/>
      <c r="G1033" s="179"/>
      <c r="H1033" s="179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</row>
    <row r="1034">
      <c r="A1034" s="179"/>
      <c r="B1034" s="179"/>
      <c r="C1034" s="179"/>
      <c r="D1034" s="179"/>
      <c r="E1034" s="179"/>
      <c r="F1034" s="179"/>
      <c r="G1034" s="179"/>
      <c r="H1034" s="179"/>
      <c r="I1034" s="179"/>
      <c r="J1034" s="179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</row>
    <row r="1035">
      <c r="A1035" s="179"/>
      <c r="B1035" s="179"/>
      <c r="C1035" s="179"/>
      <c r="D1035" s="179"/>
      <c r="E1035" s="179"/>
      <c r="F1035" s="179"/>
      <c r="G1035" s="179"/>
      <c r="H1035" s="179"/>
      <c r="I1035" s="179"/>
      <c r="J1035" s="179"/>
      <c r="K1035" s="179"/>
      <c r="L1035" s="179"/>
      <c r="M1035" s="179"/>
      <c r="N1035" s="179"/>
      <c r="O1035" s="179"/>
      <c r="P1035" s="179"/>
      <c r="Q1035" s="179"/>
      <c r="R1035" s="179"/>
      <c r="S1035" s="179"/>
      <c r="T1035" s="179"/>
      <c r="U1035" s="179"/>
      <c r="V1035" s="179"/>
      <c r="W1035" s="179"/>
      <c r="X1035" s="179"/>
      <c r="Y1035" s="179"/>
      <c r="Z1035" s="179"/>
    </row>
    <row r="1036">
      <c r="A1036" s="179"/>
      <c r="B1036" s="179"/>
      <c r="C1036" s="179"/>
      <c r="D1036" s="179"/>
      <c r="E1036" s="179"/>
      <c r="F1036" s="179"/>
      <c r="G1036" s="179"/>
      <c r="H1036" s="179"/>
      <c r="I1036" s="179"/>
      <c r="J1036" s="179"/>
      <c r="K1036" s="179"/>
      <c r="L1036" s="179"/>
      <c r="M1036" s="179"/>
      <c r="N1036" s="179"/>
      <c r="O1036" s="179"/>
      <c r="P1036" s="179"/>
      <c r="Q1036" s="179"/>
      <c r="R1036" s="179"/>
      <c r="S1036" s="179"/>
      <c r="T1036" s="179"/>
      <c r="U1036" s="179"/>
      <c r="V1036" s="179"/>
      <c r="W1036" s="179"/>
      <c r="X1036" s="179"/>
      <c r="Y1036" s="179"/>
      <c r="Z1036" s="179"/>
    </row>
    <row r="1037">
      <c r="A1037" s="179"/>
      <c r="B1037" s="179"/>
      <c r="C1037" s="179"/>
      <c r="D1037" s="179"/>
      <c r="E1037" s="179"/>
      <c r="F1037" s="179"/>
      <c r="G1037" s="179"/>
      <c r="H1037" s="179"/>
      <c r="I1037" s="179"/>
      <c r="J1037" s="179"/>
      <c r="K1037" s="179"/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</row>
  </sheetData>
  <mergeCells count="9">
    <mergeCell ref="B13:E13"/>
    <mergeCell ref="A159:A160"/>
    <mergeCell ref="A2:E2"/>
    <mergeCell ref="B3:E3"/>
    <mergeCell ref="A12:F12"/>
    <mergeCell ref="A15:F15"/>
    <mergeCell ref="A20:F20"/>
    <mergeCell ref="A25:F25"/>
    <mergeCell ref="A30:F30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5.0"/>
    <col customWidth="1" min="2" max="2" width="24.86"/>
  </cols>
  <sheetData>
    <row r="1">
      <c r="A1" s="8" t="s">
        <v>658</v>
      </c>
      <c r="B1" s="84" t="s">
        <v>659</v>
      </c>
    </row>
    <row r="2">
      <c r="A2" s="5" t="s">
        <v>660</v>
      </c>
      <c r="B2" s="2" t="str">
        <f>"REF"&amp;efs!B3+1</f>
        <v>REF2021</v>
      </c>
    </row>
    <row r="3">
      <c r="A3" s="5" t="s">
        <v>661</v>
      </c>
      <c r="B3" s="2" t="s">
        <v>662</v>
      </c>
    </row>
    <row r="4">
      <c r="A4" s="5" t="s">
        <v>663</v>
      </c>
      <c r="B4" s="2" t="s">
        <v>664</v>
      </c>
    </row>
    <row r="5">
      <c r="A5" s="5" t="s">
        <v>665</v>
      </c>
      <c r="B5" s="2" t="s">
        <v>666</v>
      </c>
    </row>
    <row r="6">
      <c r="A6" s="5" t="s">
        <v>667</v>
      </c>
      <c r="B6" s="2" t="s">
        <v>668</v>
      </c>
    </row>
    <row r="7">
      <c r="A7" s="5" t="s">
        <v>669</v>
      </c>
      <c r="B7" s="2" t="s">
        <v>670</v>
      </c>
    </row>
    <row r="8">
      <c r="A8" s="5" t="s">
        <v>671</v>
      </c>
      <c r="B8" s="2" t="s">
        <v>672</v>
      </c>
    </row>
    <row r="9">
      <c r="A9" s="5" t="s">
        <v>673</v>
      </c>
      <c r="B9" s="2" t="s">
        <v>674</v>
      </c>
    </row>
    <row r="10">
      <c r="A10" s="5" t="s">
        <v>675</v>
      </c>
      <c r="B10" s="2" t="s">
        <v>676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2" t="s">
        <v>677</v>
      </c>
      <c r="B1" s="52" t="s">
        <v>678</v>
      </c>
      <c r="C1" s="269" t="s">
        <v>679</v>
      </c>
      <c r="D1" s="270" t="s">
        <v>680</v>
      </c>
      <c r="E1" s="52" t="s">
        <v>681</v>
      </c>
      <c r="F1" s="52" t="s">
        <v>682</v>
      </c>
    </row>
    <row r="2">
      <c r="A2" s="26" t="s">
        <v>683</v>
      </c>
      <c r="B2" s="26" t="s">
        <v>684</v>
      </c>
      <c r="C2" s="271">
        <v>1959.0</v>
      </c>
      <c r="D2" s="33">
        <v>315.98</v>
      </c>
      <c r="E2" s="271">
        <v>0.94</v>
      </c>
      <c r="F2" s="18" t="s">
        <v>685</v>
      </c>
    </row>
    <row r="3">
      <c r="A3" s="26" t="s">
        <v>683</v>
      </c>
      <c r="B3" s="26" t="s">
        <v>684</v>
      </c>
      <c r="C3" s="271">
        <v>1960.0</v>
      </c>
      <c r="D3" s="33">
        <v>316.91</v>
      </c>
      <c r="E3" s="271">
        <v>0.5</v>
      </c>
    </row>
    <row r="4">
      <c r="A4" s="26" t="s">
        <v>683</v>
      </c>
      <c r="B4" s="26" t="s">
        <v>684</v>
      </c>
      <c r="C4" s="271">
        <v>1961.0</v>
      </c>
      <c r="D4" s="33">
        <v>317.64</v>
      </c>
      <c r="E4" s="271">
        <v>0.96</v>
      </c>
    </row>
    <row r="5">
      <c r="A5" s="26" t="s">
        <v>683</v>
      </c>
      <c r="B5" s="26" t="s">
        <v>684</v>
      </c>
      <c r="C5" s="271">
        <v>1962.0</v>
      </c>
      <c r="D5" s="33">
        <v>318.45</v>
      </c>
      <c r="E5" s="271">
        <v>0.64</v>
      </c>
    </row>
    <row r="6">
      <c r="A6" s="26" t="s">
        <v>683</v>
      </c>
      <c r="B6" s="26" t="s">
        <v>684</v>
      </c>
      <c r="C6" s="271">
        <v>1963.0</v>
      </c>
      <c r="D6" s="33">
        <v>318.99</v>
      </c>
      <c r="E6" s="271">
        <v>0.71</v>
      </c>
    </row>
    <row r="7">
      <c r="A7" s="26" t="s">
        <v>683</v>
      </c>
      <c r="B7" s="26" t="s">
        <v>684</v>
      </c>
      <c r="C7" s="271">
        <v>1964.0</v>
      </c>
      <c r="D7" s="33">
        <v>319.62</v>
      </c>
      <c r="E7" s="271">
        <v>0.32</v>
      </c>
    </row>
    <row r="8">
      <c r="A8" s="26" t="s">
        <v>683</v>
      </c>
      <c r="B8" s="26" t="s">
        <v>684</v>
      </c>
      <c r="C8" s="271">
        <v>1965.0</v>
      </c>
      <c r="D8" s="33">
        <v>320.04</v>
      </c>
      <c r="E8" s="271">
        <v>1.06</v>
      </c>
    </row>
    <row r="9">
      <c r="A9" s="26" t="s">
        <v>683</v>
      </c>
      <c r="B9" s="26" t="s">
        <v>684</v>
      </c>
      <c r="C9" s="271">
        <v>1966.0</v>
      </c>
      <c r="D9" s="33">
        <v>321.37</v>
      </c>
      <c r="E9" s="271">
        <v>1.28</v>
      </c>
    </row>
    <row r="10">
      <c r="A10" s="26" t="s">
        <v>683</v>
      </c>
      <c r="B10" s="26" t="s">
        <v>684</v>
      </c>
      <c r="C10" s="271">
        <v>1967.0</v>
      </c>
      <c r="D10" s="33">
        <v>322.18</v>
      </c>
      <c r="E10" s="271">
        <v>0.7</v>
      </c>
    </row>
    <row r="11">
      <c r="A11" s="26" t="s">
        <v>683</v>
      </c>
      <c r="B11" s="26" t="s">
        <v>684</v>
      </c>
      <c r="C11" s="271">
        <v>1968.0</v>
      </c>
      <c r="D11" s="33">
        <v>323.05</v>
      </c>
      <c r="E11" s="271">
        <v>1.06</v>
      </c>
    </row>
    <row r="12">
      <c r="A12" s="26" t="s">
        <v>683</v>
      </c>
      <c r="B12" s="26" t="s">
        <v>684</v>
      </c>
      <c r="C12" s="271">
        <v>1969.0</v>
      </c>
      <c r="D12" s="33">
        <v>324.62</v>
      </c>
      <c r="E12" s="271">
        <v>1.35</v>
      </c>
    </row>
    <row r="13">
      <c r="A13" s="26" t="s">
        <v>683</v>
      </c>
      <c r="B13" s="26" t="s">
        <v>684</v>
      </c>
      <c r="C13" s="271">
        <v>1970.0</v>
      </c>
      <c r="D13" s="33">
        <v>325.68</v>
      </c>
      <c r="E13" s="271">
        <v>1.0</v>
      </c>
    </row>
    <row r="14">
      <c r="A14" s="26" t="s">
        <v>683</v>
      </c>
      <c r="B14" s="26" t="s">
        <v>684</v>
      </c>
      <c r="C14" s="271">
        <v>1971.0</v>
      </c>
      <c r="D14" s="33">
        <v>326.32</v>
      </c>
      <c r="E14" s="271">
        <v>0.81</v>
      </c>
    </row>
    <row r="15">
      <c r="A15" s="26" t="s">
        <v>683</v>
      </c>
      <c r="B15" s="26" t="s">
        <v>684</v>
      </c>
      <c r="C15" s="271">
        <v>1972.0</v>
      </c>
      <c r="D15" s="33">
        <v>327.46</v>
      </c>
      <c r="E15" s="271">
        <v>1.74</v>
      </c>
    </row>
    <row r="16">
      <c r="A16" s="26" t="s">
        <v>683</v>
      </c>
      <c r="B16" s="26" t="s">
        <v>684</v>
      </c>
      <c r="C16" s="271">
        <v>1973.0</v>
      </c>
      <c r="D16" s="33">
        <v>329.68</v>
      </c>
      <c r="E16" s="271">
        <v>1.18</v>
      </c>
    </row>
    <row r="17">
      <c r="A17" s="26" t="s">
        <v>683</v>
      </c>
      <c r="B17" s="26" t="s">
        <v>684</v>
      </c>
      <c r="C17" s="271">
        <v>1974.0</v>
      </c>
      <c r="D17" s="33">
        <v>330.19</v>
      </c>
      <c r="E17" s="271">
        <v>0.95</v>
      </c>
    </row>
    <row r="18">
      <c r="A18" s="26" t="s">
        <v>683</v>
      </c>
      <c r="B18" s="26" t="s">
        <v>684</v>
      </c>
      <c r="C18" s="271">
        <v>1975.0</v>
      </c>
      <c r="D18" s="33">
        <v>331.12</v>
      </c>
      <c r="E18" s="271">
        <v>1.06</v>
      </c>
    </row>
    <row r="19">
      <c r="A19" s="26" t="s">
        <v>683</v>
      </c>
      <c r="B19" s="26" t="s">
        <v>684</v>
      </c>
      <c r="C19" s="271">
        <v>1976.0</v>
      </c>
      <c r="D19" s="33">
        <v>332.03</v>
      </c>
      <c r="E19" s="271">
        <v>0.83</v>
      </c>
    </row>
    <row r="20">
      <c r="A20" s="26" t="s">
        <v>683</v>
      </c>
      <c r="B20" s="26" t="s">
        <v>684</v>
      </c>
      <c r="C20" s="271">
        <v>1977.0</v>
      </c>
      <c r="D20" s="33">
        <v>333.84</v>
      </c>
      <c r="E20" s="271">
        <v>2.15</v>
      </c>
    </row>
    <row r="21">
      <c r="A21" s="26" t="s">
        <v>683</v>
      </c>
      <c r="B21" s="26" t="s">
        <v>684</v>
      </c>
      <c r="C21" s="271">
        <v>1978.0</v>
      </c>
      <c r="D21" s="33">
        <v>335.41</v>
      </c>
      <c r="E21" s="271">
        <v>1.31</v>
      </c>
    </row>
    <row r="22">
      <c r="A22" s="26" t="s">
        <v>683</v>
      </c>
      <c r="B22" s="26" t="s">
        <v>684</v>
      </c>
      <c r="C22" s="271">
        <v>1979.0</v>
      </c>
      <c r="D22" s="33">
        <v>336.84</v>
      </c>
      <c r="E22" s="271">
        <v>1.82</v>
      </c>
    </row>
    <row r="23">
      <c r="A23" s="26" t="s">
        <v>683</v>
      </c>
      <c r="B23" s="26" t="s">
        <v>684</v>
      </c>
      <c r="C23" s="271">
        <v>1980.0</v>
      </c>
      <c r="D23" s="33">
        <v>338.76</v>
      </c>
      <c r="E23" s="271">
        <v>1.68</v>
      </c>
    </row>
    <row r="24">
      <c r="A24" s="26" t="s">
        <v>683</v>
      </c>
      <c r="B24" s="26" t="s">
        <v>684</v>
      </c>
      <c r="C24" s="271">
        <v>1981.0</v>
      </c>
      <c r="D24" s="33">
        <v>340.12</v>
      </c>
      <c r="E24" s="271">
        <v>1.43</v>
      </c>
    </row>
    <row r="25">
      <c r="A25" s="26" t="s">
        <v>683</v>
      </c>
      <c r="B25" s="26" t="s">
        <v>684</v>
      </c>
      <c r="C25" s="271">
        <v>1982.0</v>
      </c>
      <c r="D25" s="33">
        <v>341.48</v>
      </c>
      <c r="E25" s="271">
        <v>0.86</v>
      </c>
    </row>
    <row r="26">
      <c r="A26" s="26" t="s">
        <v>683</v>
      </c>
      <c r="B26" s="26" t="s">
        <v>684</v>
      </c>
      <c r="C26" s="271">
        <v>1983.0</v>
      </c>
      <c r="D26" s="33">
        <v>343.15</v>
      </c>
      <c r="E26" s="271">
        <v>2.36</v>
      </c>
    </row>
    <row r="27">
      <c r="A27" s="26" t="s">
        <v>683</v>
      </c>
      <c r="B27" s="26" t="s">
        <v>684</v>
      </c>
      <c r="C27" s="271">
        <v>1984.0</v>
      </c>
      <c r="D27" s="33">
        <v>344.85</v>
      </c>
      <c r="E27" s="271">
        <v>1.51</v>
      </c>
    </row>
    <row r="28">
      <c r="A28" s="26" t="s">
        <v>683</v>
      </c>
      <c r="B28" s="26" t="s">
        <v>684</v>
      </c>
      <c r="C28" s="271">
        <v>1985.0</v>
      </c>
      <c r="D28" s="33">
        <v>346.35</v>
      </c>
      <c r="E28" s="271">
        <v>1.21</v>
      </c>
    </row>
    <row r="29">
      <c r="A29" s="26" t="s">
        <v>683</v>
      </c>
      <c r="B29" s="26" t="s">
        <v>684</v>
      </c>
      <c r="C29" s="271">
        <v>1986.0</v>
      </c>
      <c r="D29" s="33">
        <v>347.61</v>
      </c>
      <c r="E29" s="271">
        <v>1.47</v>
      </c>
    </row>
    <row r="30">
      <c r="A30" s="26" t="s">
        <v>683</v>
      </c>
      <c r="B30" s="26" t="s">
        <v>684</v>
      </c>
      <c r="C30" s="271">
        <v>1987.0</v>
      </c>
      <c r="D30" s="33">
        <v>349.31</v>
      </c>
      <c r="E30" s="271">
        <v>2.06</v>
      </c>
    </row>
    <row r="31">
      <c r="A31" s="26" t="s">
        <v>683</v>
      </c>
      <c r="B31" s="26" t="s">
        <v>684</v>
      </c>
      <c r="C31" s="271">
        <v>1988.0</v>
      </c>
      <c r="D31" s="33">
        <v>351.69</v>
      </c>
      <c r="E31" s="271">
        <v>2.24</v>
      </c>
    </row>
    <row r="32">
      <c r="A32" s="26" t="s">
        <v>683</v>
      </c>
      <c r="B32" s="26" t="s">
        <v>684</v>
      </c>
      <c r="C32" s="271">
        <v>1989.0</v>
      </c>
      <c r="D32" s="33">
        <v>353.2</v>
      </c>
      <c r="E32" s="271">
        <v>1.24</v>
      </c>
    </row>
    <row r="33">
      <c r="A33" s="26" t="s">
        <v>683</v>
      </c>
      <c r="B33" s="26" t="s">
        <v>684</v>
      </c>
      <c r="C33" s="271">
        <v>1990.0</v>
      </c>
      <c r="D33" s="33">
        <v>354.45</v>
      </c>
      <c r="E33" s="271">
        <v>1.2</v>
      </c>
    </row>
    <row r="34">
      <c r="A34" s="26" t="s">
        <v>683</v>
      </c>
      <c r="B34" s="26" t="s">
        <v>684</v>
      </c>
      <c r="C34" s="271">
        <v>1991.0</v>
      </c>
      <c r="D34" s="33">
        <v>355.7</v>
      </c>
      <c r="E34" s="271">
        <v>1.05</v>
      </c>
    </row>
    <row r="35">
      <c r="A35" s="26" t="s">
        <v>683</v>
      </c>
      <c r="B35" s="26" t="s">
        <v>684</v>
      </c>
      <c r="C35" s="271">
        <v>1992.0</v>
      </c>
      <c r="D35" s="33">
        <v>356.54</v>
      </c>
      <c r="E35" s="271">
        <v>0.49</v>
      </c>
    </row>
    <row r="36">
      <c r="A36" s="26" t="s">
        <v>683</v>
      </c>
      <c r="B36" s="26" t="s">
        <v>684</v>
      </c>
      <c r="C36" s="271">
        <v>1993.0</v>
      </c>
      <c r="D36" s="33">
        <v>357.21</v>
      </c>
      <c r="E36" s="271">
        <v>1.36</v>
      </c>
    </row>
    <row r="37">
      <c r="A37" s="26" t="s">
        <v>683</v>
      </c>
      <c r="B37" s="26" t="s">
        <v>684</v>
      </c>
      <c r="C37" s="271">
        <v>1994.0</v>
      </c>
      <c r="D37" s="33">
        <v>358.96</v>
      </c>
      <c r="E37" s="271">
        <v>1.95</v>
      </c>
    </row>
    <row r="38">
      <c r="A38" s="26" t="s">
        <v>683</v>
      </c>
      <c r="B38" s="26" t="s">
        <v>684</v>
      </c>
      <c r="C38" s="271">
        <v>1995.0</v>
      </c>
      <c r="D38" s="33">
        <v>360.97</v>
      </c>
      <c r="E38" s="271">
        <v>2.01</v>
      </c>
    </row>
    <row r="39">
      <c r="A39" s="26" t="s">
        <v>683</v>
      </c>
      <c r="B39" s="26" t="s">
        <v>684</v>
      </c>
      <c r="C39" s="271">
        <v>1996.0</v>
      </c>
      <c r="D39" s="33">
        <v>362.74</v>
      </c>
      <c r="E39" s="271">
        <v>1.24</v>
      </c>
    </row>
    <row r="40">
      <c r="A40" s="26" t="s">
        <v>683</v>
      </c>
      <c r="B40" s="26" t="s">
        <v>684</v>
      </c>
      <c r="C40" s="271">
        <v>1997.0</v>
      </c>
      <c r="D40" s="33">
        <v>363.88</v>
      </c>
      <c r="E40" s="271">
        <v>1.91</v>
      </c>
    </row>
    <row r="41">
      <c r="A41" s="26" t="s">
        <v>683</v>
      </c>
      <c r="B41" s="26" t="s">
        <v>684</v>
      </c>
      <c r="C41" s="271">
        <v>1998.0</v>
      </c>
      <c r="D41" s="33">
        <v>366.84</v>
      </c>
      <c r="E41" s="271">
        <v>2.97</v>
      </c>
    </row>
    <row r="42">
      <c r="A42" s="26" t="s">
        <v>683</v>
      </c>
      <c r="B42" s="26" t="s">
        <v>684</v>
      </c>
      <c r="C42" s="271">
        <v>1999.0</v>
      </c>
      <c r="D42" s="33">
        <v>368.54</v>
      </c>
      <c r="E42" s="271">
        <v>0.92</v>
      </c>
    </row>
    <row r="43">
      <c r="A43" s="26" t="s">
        <v>683</v>
      </c>
      <c r="B43" s="26" t="s">
        <v>684</v>
      </c>
      <c r="C43" s="271">
        <v>2000.0</v>
      </c>
      <c r="D43" s="33">
        <v>369.71</v>
      </c>
      <c r="E43" s="271">
        <v>1.62</v>
      </c>
    </row>
    <row r="44">
      <c r="A44" s="26" t="s">
        <v>683</v>
      </c>
      <c r="B44" s="26" t="s">
        <v>684</v>
      </c>
      <c r="C44" s="271">
        <v>2001.0</v>
      </c>
      <c r="D44" s="33">
        <v>371.32</v>
      </c>
      <c r="E44" s="271">
        <v>1.62</v>
      </c>
    </row>
    <row r="45">
      <c r="A45" s="26" t="s">
        <v>683</v>
      </c>
      <c r="B45" s="26" t="s">
        <v>684</v>
      </c>
      <c r="C45" s="271">
        <v>2002.0</v>
      </c>
      <c r="D45" s="33">
        <v>373.45</v>
      </c>
      <c r="E45" s="271">
        <v>2.51</v>
      </c>
    </row>
    <row r="46">
      <c r="A46" s="26" t="s">
        <v>683</v>
      </c>
      <c r="B46" s="26" t="s">
        <v>684</v>
      </c>
      <c r="C46" s="271">
        <v>2003.0</v>
      </c>
      <c r="D46" s="33">
        <v>375.98</v>
      </c>
      <c r="E46" s="271">
        <v>2.26</v>
      </c>
    </row>
    <row r="47">
      <c r="A47" s="26" t="s">
        <v>683</v>
      </c>
      <c r="B47" s="26" t="s">
        <v>684</v>
      </c>
      <c r="C47" s="271">
        <v>2004.0</v>
      </c>
      <c r="D47" s="33">
        <v>377.7</v>
      </c>
      <c r="E47" s="271">
        <v>1.59</v>
      </c>
    </row>
    <row r="48">
      <c r="A48" s="26" t="s">
        <v>683</v>
      </c>
      <c r="B48" s="26" t="s">
        <v>684</v>
      </c>
      <c r="C48" s="271">
        <v>2005.0</v>
      </c>
      <c r="D48" s="33">
        <v>379.98</v>
      </c>
      <c r="E48" s="271">
        <v>2.57</v>
      </c>
    </row>
    <row r="49">
      <c r="A49" s="26" t="s">
        <v>683</v>
      </c>
      <c r="B49" s="26" t="s">
        <v>684</v>
      </c>
      <c r="C49" s="271">
        <v>2006.0</v>
      </c>
      <c r="D49" s="33">
        <v>382.09</v>
      </c>
      <c r="E49" s="271">
        <v>1.69</v>
      </c>
    </row>
    <row r="50">
      <c r="A50" s="26" t="s">
        <v>683</v>
      </c>
      <c r="B50" s="26" t="s">
        <v>684</v>
      </c>
      <c r="C50" s="271">
        <v>2007.0</v>
      </c>
      <c r="D50" s="33">
        <v>384.03</v>
      </c>
      <c r="E50" s="271">
        <v>2.31</v>
      </c>
    </row>
    <row r="51">
      <c r="A51" s="26" t="s">
        <v>683</v>
      </c>
      <c r="B51" s="26" t="s">
        <v>684</v>
      </c>
      <c r="C51" s="271">
        <v>2008.0</v>
      </c>
      <c r="D51" s="33">
        <v>385.83</v>
      </c>
      <c r="E51" s="271">
        <v>1.54</v>
      </c>
    </row>
    <row r="52">
      <c r="A52" s="26" t="s">
        <v>683</v>
      </c>
      <c r="B52" s="26" t="s">
        <v>684</v>
      </c>
      <c r="C52" s="271">
        <v>2009.0</v>
      </c>
      <c r="D52" s="33">
        <v>387.64</v>
      </c>
      <c r="E52" s="271">
        <v>2.0</v>
      </c>
    </row>
    <row r="53">
      <c r="A53" s="26" t="s">
        <v>683</v>
      </c>
      <c r="B53" s="26" t="s">
        <v>684</v>
      </c>
      <c r="C53" s="271">
        <v>2010.0</v>
      </c>
      <c r="D53" s="33">
        <v>390.1</v>
      </c>
      <c r="E53" s="271">
        <v>2.3</v>
      </c>
    </row>
    <row r="54">
      <c r="A54" s="26" t="s">
        <v>683</v>
      </c>
      <c r="B54" s="26" t="s">
        <v>684</v>
      </c>
      <c r="C54" s="271">
        <v>2011.0</v>
      </c>
      <c r="D54" s="33">
        <v>391.85</v>
      </c>
      <c r="E54" s="271">
        <v>1.92</v>
      </c>
    </row>
    <row r="55">
      <c r="A55" s="26" t="s">
        <v>683</v>
      </c>
      <c r="B55" s="26" t="s">
        <v>684</v>
      </c>
      <c r="C55" s="271">
        <v>2012.0</v>
      </c>
      <c r="D55" s="33">
        <v>394.06</v>
      </c>
      <c r="E55" s="271">
        <v>2.65</v>
      </c>
    </row>
    <row r="56">
      <c r="A56" s="26" t="s">
        <v>683</v>
      </c>
      <c r="B56" s="26" t="s">
        <v>684</v>
      </c>
      <c r="C56" s="271">
        <v>2013.0</v>
      </c>
      <c r="D56" s="33">
        <v>396.74</v>
      </c>
      <c r="E56" s="271">
        <v>1.99</v>
      </c>
    </row>
    <row r="57">
      <c r="A57" s="26" t="s">
        <v>683</v>
      </c>
      <c r="B57" s="26" t="s">
        <v>684</v>
      </c>
      <c r="C57" s="271">
        <v>2014.0</v>
      </c>
      <c r="D57" s="33">
        <v>398.87</v>
      </c>
      <c r="E57" s="271">
        <v>2.22</v>
      </c>
    </row>
    <row r="58">
      <c r="A58" s="26" t="s">
        <v>683</v>
      </c>
      <c r="B58" s="26" t="s">
        <v>684</v>
      </c>
      <c r="C58" s="271">
        <v>2015.0</v>
      </c>
      <c r="D58" s="33">
        <v>401.01</v>
      </c>
      <c r="E58" s="271">
        <v>2.9</v>
      </c>
    </row>
    <row r="59">
      <c r="A59" s="26" t="s">
        <v>683</v>
      </c>
      <c r="B59" s="26" t="s">
        <v>684</v>
      </c>
      <c r="C59" s="271">
        <v>2016.0</v>
      </c>
      <c r="D59" s="33">
        <v>404.41</v>
      </c>
      <c r="E59" s="271">
        <v>3.03</v>
      </c>
    </row>
    <row r="60">
      <c r="A60" s="26" t="s">
        <v>683</v>
      </c>
      <c r="B60" s="26" t="s">
        <v>684</v>
      </c>
      <c r="C60" s="271">
        <v>2017.0</v>
      </c>
      <c r="D60" s="33">
        <v>406.76</v>
      </c>
      <c r="E60" s="271">
        <v>1.93</v>
      </c>
    </row>
    <row r="61">
      <c r="A61" s="26" t="s">
        <v>683</v>
      </c>
      <c r="B61" s="26" t="s">
        <v>684</v>
      </c>
      <c r="C61" s="271">
        <v>2018.0</v>
      </c>
      <c r="D61" s="33">
        <v>408.72</v>
      </c>
      <c r="E61" s="271">
        <v>2.88</v>
      </c>
    </row>
    <row r="62">
      <c r="A62" s="26" t="s">
        <v>683</v>
      </c>
      <c r="B62" s="26" t="s">
        <v>684</v>
      </c>
      <c r="C62" s="271">
        <v>2019.0</v>
      </c>
      <c r="D62" s="33">
        <v>411.66</v>
      </c>
      <c r="E62" s="271">
        <v>2.48</v>
      </c>
    </row>
    <row r="63">
      <c r="A63" s="26" t="s">
        <v>683</v>
      </c>
      <c r="B63" s="26" t="s">
        <v>684</v>
      </c>
      <c r="C63" s="271">
        <v>2020.0</v>
      </c>
      <c r="D63" s="33">
        <v>414.24</v>
      </c>
      <c r="E63" s="271">
        <v>2.31</v>
      </c>
    </row>
    <row r="64">
      <c r="A64" s="26" t="s">
        <v>686</v>
      </c>
      <c r="B64" s="26" t="s">
        <v>684</v>
      </c>
      <c r="C64" s="271">
        <v>1984.0</v>
      </c>
      <c r="D64" s="33">
        <v>1644.57</v>
      </c>
      <c r="E64" s="33">
        <v>12.97</v>
      </c>
      <c r="F64" s="18" t="s">
        <v>687</v>
      </c>
    </row>
    <row r="65">
      <c r="A65" s="26" t="s">
        <v>686</v>
      </c>
      <c r="B65" s="26" t="s">
        <v>684</v>
      </c>
      <c r="C65" s="271">
        <v>1985.0</v>
      </c>
      <c r="D65" s="33">
        <v>1657.19</v>
      </c>
      <c r="E65" s="33">
        <v>12.37</v>
      </c>
    </row>
    <row r="66">
      <c r="A66" s="26" t="s">
        <v>686</v>
      </c>
      <c r="B66" s="26" t="s">
        <v>684</v>
      </c>
      <c r="C66" s="271">
        <v>1986.0</v>
      </c>
      <c r="D66" s="33">
        <v>1670.15</v>
      </c>
      <c r="E66" s="33">
        <v>13.02</v>
      </c>
    </row>
    <row r="67">
      <c r="A67" s="26" t="s">
        <v>686</v>
      </c>
      <c r="B67" s="26" t="s">
        <v>684</v>
      </c>
      <c r="C67" s="271">
        <v>1987.0</v>
      </c>
      <c r="D67" s="33">
        <v>1682.76</v>
      </c>
      <c r="E67" s="33">
        <v>11.36</v>
      </c>
    </row>
    <row r="68">
      <c r="A68" s="26" t="s">
        <v>686</v>
      </c>
      <c r="B68" s="26" t="s">
        <v>684</v>
      </c>
      <c r="C68" s="271">
        <v>1988.0</v>
      </c>
      <c r="D68" s="33">
        <v>1693.1</v>
      </c>
      <c r="E68" s="33">
        <v>10.59</v>
      </c>
    </row>
    <row r="69">
      <c r="A69" s="26" t="s">
        <v>686</v>
      </c>
      <c r="B69" s="26" t="s">
        <v>684</v>
      </c>
      <c r="C69" s="271">
        <v>1989.0</v>
      </c>
      <c r="D69" s="33">
        <v>1704.5</v>
      </c>
      <c r="E69" s="33">
        <v>11.31</v>
      </c>
    </row>
    <row r="70">
      <c r="A70" s="26" t="s">
        <v>686</v>
      </c>
      <c r="B70" s="26" t="s">
        <v>684</v>
      </c>
      <c r="C70" s="271">
        <v>1990.0</v>
      </c>
      <c r="D70" s="33">
        <v>1714.53</v>
      </c>
      <c r="E70" s="33">
        <v>8.79</v>
      </c>
    </row>
    <row r="71">
      <c r="A71" s="26" t="s">
        <v>686</v>
      </c>
      <c r="B71" s="26" t="s">
        <v>684</v>
      </c>
      <c r="C71" s="271">
        <v>1991.0</v>
      </c>
      <c r="D71" s="33">
        <v>1724.93</v>
      </c>
      <c r="E71" s="33">
        <v>13.92</v>
      </c>
    </row>
    <row r="72">
      <c r="A72" s="26" t="s">
        <v>686</v>
      </c>
      <c r="B72" s="26" t="s">
        <v>684</v>
      </c>
      <c r="C72" s="271">
        <v>1992.0</v>
      </c>
      <c r="D72" s="33">
        <v>1735.45</v>
      </c>
      <c r="E72" s="33">
        <v>2.43</v>
      </c>
    </row>
    <row r="73">
      <c r="A73" s="26" t="s">
        <v>686</v>
      </c>
      <c r="B73" s="26" t="s">
        <v>684</v>
      </c>
      <c r="C73" s="271">
        <v>1993.0</v>
      </c>
      <c r="D73" s="33">
        <v>1736.71</v>
      </c>
      <c r="E73" s="33">
        <v>3.89</v>
      </c>
    </row>
    <row r="74">
      <c r="A74" s="26" t="s">
        <v>686</v>
      </c>
      <c r="B74" s="26" t="s">
        <v>684</v>
      </c>
      <c r="C74" s="271">
        <v>1994.0</v>
      </c>
      <c r="D74" s="33">
        <v>1742.1</v>
      </c>
      <c r="E74" s="33">
        <v>7.34</v>
      </c>
    </row>
    <row r="75">
      <c r="A75" s="26" t="s">
        <v>686</v>
      </c>
      <c r="B75" s="26" t="s">
        <v>684</v>
      </c>
      <c r="C75" s="271">
        <v>1995.0</v>
      </c>
      <c r="D75" s="33">
        <v>1749.07</v>
      </c>
      <c r="E75" s="33">
        <v>3.78</v>
      </c>
    </row>
    <row r="76">
      <c r="A76" s="26" t="s">
        <v>686</v>
      </c>
      <c r="B76" s="26" t="s">
        <v>684</v>
      </c>
      <c r="C76" s="271">
        <v>1996.0</v>
      </c>
      <c r="D76" s="33">
        <v>1751.41</v>
      </c>
      <c r="E76" s="33">
        <v>2.45</v>
      </c>
    </row>
    <row r="77">
      <c r="A77" s="26" t="s">
        <v>686</v>
      </c>
      <c r="B77" s="26" t="s">
        <v>684</v>
      </c>
      <c r="C77" s="271">
        <v>1997.0</v>
      </c>
      <c r="D77" s="33">
        <v>1754.59</v>
      </c>
      <c r="E77" s="33">
        <v>6.34</v>
      </c>
    </row>
    <row r="78">
      <c r="A78" s="26" t="s">
        <v>686</v>
      </c>
      <c r="B78" s="26" t="s">
        <v>684</v>
      </c>
      <c r="C78" s="271">
        <v>1998.0</v>
      </c>
      <c r="D78" s="33">
        <v>1765.73</v>
      </c>
      <c r="E78" s="33">
        <v>12.3</v>
      </c>
    </row>
    <row r="79">
      <c r="A79" s="26" t="s">
        <v>686</v>
      </c>
      <c r="B79" s="26" t="s">
        <v>684</v>
      </c>
      <c r="C79" s="271">
        <v>1999.0</v>
      </c>
      <c r="D79" s="33">
        <v>1772.54</v>
      </c>
      <c r="E79" s="33">
        <v>2.11</v>
      </c>
    </row>
    <row r="80">
      <c r="A80" s="26" t="s">
        <v>686</v>
      </c>
      <c r="B80" s="26" t="s">
        <v>684</v>
      </c>
      <c r="C80" s="271">
        <v>2000.0</v>
      </c>
      <c r="D80" s="33">
        <v>1773.06</v>
      </c>
      <c r="E80" s="33">
        <v>-1.77</v>
      </c>
    </row>
    <row r="81">
      <c r="A81" s="26" t="s">
        <v>686</v>
      </c>
      <c r="B81" s="26" t="s">
        <v>684</v>
      </c>
      <c r="C81" s="271">
        <v>2001.0</v>
      </c>
      <c r="D81" s="33">
        <v>1771.08</v>
      </c>
      <c r="E81" s="33">
        <v>-0.38</v>
      </c>
    </row>
    <row r="82">
      <c r="A82" s="26" t="s">
        <v>686</v>
      </c>
      <c r="B82" s="26" t="s">
        <v>684</v>
      </c>
      <c r="C82" s="271">
        <v>2002.0</v>
      </c>
      <c r="D82" s="33">
        <v>1772.82</v>
      </c>
      <c r="E82" s="33">
        <v>3.33</v>
      </c>
    </row>
    <row r="83">
      <c r="A83" s="26" t="s">
        <v>686</v>
      </c>
      <c r="B83" s="26" t="s">
        <v>684</v>
      </c>
      <c r="C83" s="271">
        <v>2003.0</v>
      </c>
      <c r="D83" s="33">
        <v>1777.35</v>
      </c>
      <c r="E83" s="33">
        <v>4.74</v>
      </c>
    </row>
    <row r="84">
      <c r="A84" s="26" t="s">
        <v>686</v>
      </c>
      <c r="B84" s="26" t="s">
        <v>684</v>
      </c>
      <c r="C84" s="271">
        <v>2004.0</v>
      </c>
      <c r="D84" s="33">
        <v>1777.16</v>
      </c>
      <c r="E84" s="33">
        <v>-4.72</v>
      </c>
    </row>
    <row r="85">
      <c r="A85" s="26" t="s">
        <v>686</v>
      </c>
      <c r="B85" s="26" t="s">
        <v>684</v>
      </c>
      <c r="C85" s="271">
        <v>2005.0</v>
      </c>
      <c r="D85" s="33">
        <v>1774.11</v>
      </c>
      <c r="E85" s="33">
        <v>0.03</v>
      </c>
    </row>
    <row r="86">
      <c r="A86" s="26" t="s">
        <v>686</v>
      </c>
      <c r="B86" s="26" t="s">
        <v>684</v>
      </c>
      <c r="C86" s="271">
        <v>2006.0</v>
      </c>
      <c r="D86" s="33">
        <v>1774.77</v>
      </c>
      <c r="E86" s="33">
        <v>1.87</v>
      </c>
    </row>
    <row r="87">
      <c r="A87" s="26" t="s">
        <v>686</v>
      </c>
      <c r="B87" s="26" t="s">
        <v>684</v>
      </c>
      <c r="C87" s="271">
        <v>2007.0</v>
      </c>
      <c r="D87" s="33">
        <v>1781.28</v>
      </c>
      <c r="E87" s="33">
        <v>7.99</v>
      </c>
    </row>
    <row r="88">
      <c r="A88" s="26" t="s">
        <v>686</v>
      </c>
      <c r="B88" s="26" t="s">
        <v>684</v>
      </c>
      <c r="C88" s="271">
        <v>2008.0</v>
      </c>
      <c r="D88" s="33">
        <v>1787.04</v>
      </c>
      <c r="E88" s="33">
        <v>6.6</v>
      </c>
    </row>
    <row r="89">
      <c r="A89" s="26" t="s">
        <v>686</v>
      </c>
      <c r="B89" s="26" t="s">
        <v>684</v>
      </c>
      <c r="C89" s="271">
        <v>2009.0</v>
      </c>
      <c r="D89" s="33">
        <v>1793.6</v>
      </c>
      <c r="E89" s="33">
        <v>4.69</v>
      </c>
    </row>
    <row r="90">
      <c r="A90" s="26" t="s">
        <v>686</v>
      </c>
      <c r="B90" s="26" t="s">
        <v>684</v>
      </c>
      <c r="C90" s="271">
        <v>2010.0</v>
      </c>
      <c r="D90" s="33">
        <v>1798.84</v>
      </c>
      <c r="E90" s="33">
        <v>5.04</v>
      </c>
    </row>
    <row r="91">
      <c r="A91" s="26" t="s">
        <v>686</v>
      </c>
      <c r="B91" s="26" t="s">
        <v>684</v>
      </c>
      <c r="C91" s="271">
        <v>2011.0</v>
      </c>
      <c r="D91" s="33">
        <v>1803.08</v>
      </c>
      <c r="E91" s="33">
        <v>5.07</v>
      </c>
    </row>
    <row r="92">
      <c r="A92" s="26" t="s">
        <v>686</v>
      </c>
      <c r="B92" s="26" t="s">
        <v>684</v>
      </c>
      <c r="C92" s="271">
        <v>2012.0</v>
      </c>
      <c r="D92" s="33">
        <v>1808.03</v>
      </c>
      <c r="E92" s="33">
        <v>4.81</v>
      </c>
    </row>
    <row r="93">
      <c r="A93" s="26" t="s">
        <v>686</v>
      </c>
      <c r="B93" s="26" t="s">
        <v>684</v>
      </c>
      <c r="C93" s="271">
        <v>2013.0</v>
      </c>
      <c r="D93" s="33">
        <v>1813.23</v>
      </c>
      <c r="E93" s="33">
        <v>5.62</v>
      </c>
    </row>
    <row r="94">
      <c r="A94" s="26" t="s">
        <v>686</v>
      </c>
      <c r="B94" s="26" t="s">
        <v>684</v>
      </c>
      <c r="C94" s="271">
        <v>2014.0</v>
      </c>
      <c r="D94" s="33">
        <v>1822.49</v>
      </c>
      <c r="E94" s="33">
        <v>12.9</v>
      </c>
    </row>
    <row r="95">
      <c r="A95" s="26" t="s">
        <v>686</v>
      </c>
      <c r="B95" s="26" t="s">
        <v>684</v>
      </c>
      <c r="C95" s="271">
        <v>2015.0</v>
      </c>
      <c r="D95" s="33">
        <v>1834.13</v>
      </c>
      <c r="E95" s="33">
        <v>10.04</v>
      </c>
    </row>
    <row r="96">
      <c r="A96" s="26" t="s">
        <v>686</v>
      </c>
      <c r="B96" s="26" t="s">
        <v>684</v>
      </c>
      <c r="C96" s="271">
        <v>2016.0</v>
      </c>
      <c r="D96" s="33">
        <v>1843.24</v>
      </c>
      <c r="E96" s="33">
        <v>7.31</v>
      </c>
    </row>
    <row r="97">
      <c r="A97" s="26" t="s">
        <v>686</v>
      </c>
      <c r="B97" s="26" t="s">
        <v>684</v>
      </c>
      <c r="C97" s="271">
        <v>2017.0</v>
      </c>
      <c r="D97" s="33">
        <v>1849.78</v>
      </c>
      <c r="E97" s="33">
        <v>6.63</v>
      </c>
    </row>
    <row r="98">
      <c r="A98" s="26" t="s">
        <v>686</v>
      </c>
      <c r="B98" s="26" t="s">
        <v>684</v>
      </c>
      <c r="C98" s="271">
        <v>2018.0</v>
      </c>
      <c r="D98" s="33">
        <v>1857.25</v>
      </c>
      <c r="E98" s="33">
        <v>8.67</v>
      </c>
    </row>
    <row r="99">
      <c r="A99" s="26" t="s">
        <v>686</v>
      </c>
      <c r="B99" s="26" t="s">
        <v>684</v>
      </c>
      <c r="C99" s="271">
        <v>2019.0</v>
      </c>
      <c r="D99" s="33">
        <v>1866.44</v>
      </c>
      <c r="E99" s="33">
        <v>9.73</v>
      </c>
    </row>
    <row r="100">
      <c r="A100" s="26" t="s">
        <v>686</v>
      </c>
      <c r="B100" s="26" t="s">
        <v>684</v>
      </c>
      <c r="C100" s="271">
        <v>2020.0</v>
      </c>
      <c r="D100" s="33">
        <v>1879.29</v>
      </c>
      <c r="E100" s="33">
        <v>15.85</v>
      </c>
    </row>
    <row r="101">
      <c r="A101" s="26" t="s">
        <v>688</v>
      </c>
      <c r="B101" s="26" t="s">
        <v>684</v>
      </c>
      <c r="C101" s="33">
        <v>2001.0</v>
      </c>
      <c r="D101" s="271">
        <v>316.36</v>
      </c>
      <c r="E101" s="33">
        <v>0.71</v>
      </c>
      <c r="F101" s="18" t="s">
        <v>689</v>
      </c>
    </row>
    <row r="102">
      <c r="A102" s="26" t="s">
        <v>688</v>
      </c>
      <c r="B102" s="26" t="s">
        <v>684</v>
      </c>
      <c r="C102" s="33">
        <v>2002.0</v>
      </c>
      <c r="D102" s="271">
        <v>316.94</v>
      </c>
      <c r="E102" s="33">
        <v>0.5</v>
      </c>
    </row>
    <row r="103">
      <c r="A103" s="26" t="s">
        <v>688</v>
      </c>
      <c r="B103" s="26" t="s">
        <v>684</v>
      </c>
      <c r="C103" s="33">
        <v>2003.0</v>
      </c>
      <c r="D103" s="271">
        <v>317.63</v>
      </c>
      <c r="E103" s="33">
        <v>0.8</v>
      </c>
    </row>
    <row r="104">
      <c r="A104" s="26" t="s">
        <v>688</v>
      </c>
      <c r="B104" s="26" t="s">
        <v>684</v>
      </c>
      <c r="C104" s="33">
        <v>2004.0</v>
      </c>
      <c r="D104" s="271">
        <v>318.26</v>
      </c>
      <c r="E104" s="33">
        <v>0.53</v>
      </c>
    </row>
    <row r="105">
      <c r="A105" s="26" t="s">
        <v>688</v>
      </c>
      <c r="B105" s="26" t="s">
        <v>684</v>
      </c>
      <c r="C105" s="33">
        <v>2005.0</v>
      </c>
      <c r="D105" s="271">
        <v>318.91</v>
      </c>
      <c r="E105" s="33">
        <v>0.86</v>
      </c>
    </row>
    <row r="106">
      <c r="A106" s="26" t="s">
        <v>688</v>
      </c>
      <c r="B106" s="26" t="s">
        <v>684</v>
      </c>
      <c r="C106" s="33">
        <v>2006.0</v>
      </c>
      <c r="D106" s="271">
        <v>319.82</v>
      </c>
      <c r="E106" s="33">
        <v>0.69</v>
      </c>
    </row>
    <row r="107">
      <c r="A107" s="26" t="s">
        <v>688</v>
      </c>
      <c r="B107" s="26" t="s">
        <v>684</v>
      </c>
      <c r="C107" s="33">
        <v>2007.0</v>
      </c>
      <c r="D107" s="271">
        <v>320.45</v>
      </c>
      <c r="E107" s="33">
        <v>0.9</v>
      </c>
    </row>
    <row r="108">
      <c r="A108" s="26" t="s">
        <v>688</v>
      </c>
      <c r="B108" s="26" t="s">
        <v>684</v>
      </c>
      <c r="C108" s="33">
        <v>2008.0</v>
      </c>
      <c r="D108" s="271">
        <v>321.5</v>
      </c>
      <c r="E108" s="33">
        <v>0.91</v>
      </c>
    </row>
    <row r="109">
      <c r="A109" s="26" t="s">
        <v>688</v>
      </c>
      <c r="B109" s="26" t="s">
        <v>684</v>
      </c>
      <c r="C109" s="33">
        <v>2009.0</v>
      </c>
      <c r="D109" s="271">
        <v>322.28</v>
      </c>
      <c r="E109" s="33">
        <v>0.76</v>
      </c>
    </row>
    <row r="110">
      <c r="A110" s="26" t="s">
        <v>688</v>
      </c>
      <c r="B110" s="26" t="s">
        <v>684</v>
      </c>
      <c r="C110" s="33">
        <v>2010.0</v>
      </c>
      <c r="D110" s="271">
        <v>323.19</v>
      </c>
      <c r="E110" s="33">
        <v>1.08</v>
      </c>
    </row>
    <row r="111">
      <c r="A111" s="26" t="s">
        <v>688</v>
      </c>
      <c r="B111" s="26" t="s">
        <v>684</v>
      </c>
      <c r="C111" s="33">
        <v>2011.0</v>
      </c>
      <c r="D111" s="271">
        <v>324.21</v>
      </c>
      <c r="E111" s="33">
        <v>0.91</v>
      </c>
    </row>
    <row r="112">
      <c r="A112" s="26" t="s">
        <v>688</v>
      </c>
      <c r="B112" s="26" t="s">
        <v>684</v>
      </c>
      <c r="C112" s="33">
        <v>2012.0</v>
      </c>
      <c r="D112" s="271">
        <v>325.06</v>
      </c>
      <c r="E112" s="33">
        <v>0.81</v>
      </c>
    </row>
    <row r="113">
      <c r="A113" s="26" t="s">
        <v>688</v>
      </c>
      <c r="B113" s="26" t="s">
        <v>684</v>
      </c>
      <c r="C113" s="33">
        <v>2013.0</v>
      </c>
      <c r="D113" s="271">
        <v>325.95</v>
      </c>
      <c r="E113" s="33">
        <v>1.01</v>
      </c>
    </row>
    <row r="114">
      <c r="A114" s="26" t="s">
        <v>688</v>
      </c>
      <c r="B114" s="26" t="s">
        <v>684</v>
      </c>
      <c r="C114" s="33">
        <v>2014.0</v>
      </c>
      <c r="D114" s="271">
        <v>327.09</v>
      </c>
      <c r="E114" s="33">
        <v>1.24</v>
      </c>
    </row>
    <row r="115">
      <c r="A115" s="26" t="s">
        <v>688</v>
      </c>
      <c r="B115" s="26" t="s">
        <v>684</v>
      </c>
      <c r="C115" s="33">
        <v>2015.0</v>
      </c>
      <c r="D115" s="271">
        <v>328.18</v>
      </c>
      <c r="E115" s="33">
        <v>0.9</v>
      </c>
    </row>
    <row r="116">
      <c r="A116" s="26" t="s">
        <v>688</v>
      </c>
      <c r="B116" s="26" t="s">
        <v>684</v>
      </c>
      <c r="C116" s="33">
        <v>2016.0</v>
      </c>
      <c r="D116" s="271">
        <v>328.95</v>
      </c>
      <c r="E116" s="33">
        <v>0.67</v>
      </c>
    </row>
    <row r="117">
      <c r="A117" s="26" t="s">
        <v>688</v>
      </c>
      <c r="B117" s="26" t="s">
        <v>684</v>
      </c>
      <c r="C117" s="33">
        <v>2017.0</v>
      </c>
      <c r="D117" s="271">
        <v>329.74</v>
      </c>
      <c r="E117" s="33">
        <v>1.01</v>
      </c>
    </row>
    <row r="118">
      <c r="A118" s="26" t="s">
        <v>688</v>
      </c>
      <c r="B118" s="26" t="s">
        <v>684</v>
      </c>
      <c r="C118" s="33">
        <v>2018.0</v>
      </c>
      <c r="D118" s="271">
        <v>330.9</v>
      </c>
      <c r="E118" s="33">
        <v>1.16</v>
      </c>
    </row>
    <row r="119">
      <c r="A119" s="26" t="s">
        <v>688</v>
      </c>
      <c r="B119" s="26" t="s">
        <v>684</v>
      </c>
      <c r="C119" s="33">
        <v>2019.0</v>
      </c>
      <c r="D119" s="271">
        <v>331.89</v>
      </c>
      <c r="E119" s="33">
        <v>0.91</v>
      </c>
    </row>
    <row r="120">
      <c r="A120" s="26" t="s">
        <v>688</v>
      </c>
      <c r="B120" s="26" t="s">
        <v>684</v>
      </c>
      <c r="C120" s="33">
        <v>2020.0</v>
      </c>
      <c r="D120" s="271">
        <v>333.02</v>
      </c>
      <c r="E120" s="33">
        <v>1.33</v>
      </c>
    </row>
  </sheetData>
  <hyperlinks>
    <hyperlink r:id="rId2" ref="F2"/>
    <hyperlink r:id="rId3" ref="F64"/>
    <hyperlink r:id="rId4" ref="F101"/>
  </hyperlinks>
  <drawing r:id="rId5"/>
  <legacy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.57"/>
    <col customWidth="1" min="3" max="3" width="13.57"/>
    <col customWidth="1" min="4" max="4" width="26.71"/>
    <col customWidth="1" min="5" max="5" width="13.43"/>
  </cols>
  <sheetData>
    <row r="1">
      <c r="A1" s="272" t="s">
        <v>690</v>
      </c>
      <c r="B1" s="272" t="s">
        <v>691</v>
      </c>
      <c r="C1" s="272" t="s">
        <v>692</v>
      </c>
      <c r="D1" s="272" t="s">
        <v>693</v>
      </c>
      <c r="E1" s="272" t="s">
        <v>694</v>
      </c>
      <c r="F1" s="273">
        <v>2000.0</v>
      </c>
      <c r="G1" s="273">
        <v>2005.0</v>
      </c>
      <c r="H1" s="273">
        <v>2010.0</v>
      </c>
      <c r="I1" s="273">
        <v>2020.0</v>
      </c>
      <c r="J1" s="273">
        <v>2030.0</v>
      </c>
      <c r="K1" s="273">
        <v>2040.0</v>
      </c>
      <c r="L1" s="273">
        <v>2050.0</v>
      </c>
      <c r="M1" s="273">
        <v>2060.0</v>
      </c>
      <c r="N1" s="273">
        <v>2070.0</v>
      </c>
      <c r="O1" s="273">
        <v>2080.0</v>
      </c>
      <c r="P1" s="273">
        <v>2090.0</v>
      </c>
      <c r="Q1" s="273">
        <v>2100.0</v>
      </c>
    </row>
    <row r="2">
      <c r="A2" s="2" t="s">
        <v>695</v>
      </c>
      <c r="B2" s="2" t="s">
        <v>696</v>
      </c>
      <c r="C2" s="2" t="s">
        <v>697</v>
      </c>
      <c r="D2" s="2" t="s">
        <v>698</v>
      </c>
      <c r="E2" s="2" t="s">
        <v>699</v>
      </c>
      <c r="F2" s="24">
        <v>368.865</v>
      </c>
      <c r="G2" s="24">
        <v>378.812</v>
      </c>
      <c r="H2" s="24">
        <v>389.072</v>
      </c>
      <c r="I2" s="24">
        <v>409.36</v>
      </c>
      <c r="J2" s="24">
        <v>428.876</v>
      </c>
      <c r="K2" s="24">
        <v>450.698</v>
      </c>
      <c r="L2" s="24">
        <v>477.67</v>
      </c>
      <c r="M2" s="24">
        <v>510.634</v>
      </c>
      <c r="N2" s="24">
        <v>549.82</v>
      </c>
      <c r="O2" s="24">
        <v>594.257</v>
      </c>
      <c r="P2" s="24">
        <v>635.649</v>
      </c>
      <c r="Q2" s="24">
        <v>669.723</v>
      </c>
    </row>
    <row r="3">
      <c r="A3" s="2" t="s">
        <v>695</v>
      </c>
      <c r="B3" s="2" t="s">
        <v>696</v>
      </c>
      <c r="C3" s="2" t="s">
        <v>700</v>
      </c>
      <c r="D3" s="2" t="s">
        <v>698</v>
      </c>
      <c r="E3" s="2" t="s">
        <v>699</v>
      </c>
      <c r="F3" s="24">
        <v>368.865</v>
      </c>
      <c r="G3" s="24">
        <v>378.812</v>
      </c>
      <c r="H3" s="24">
        <v>389.128</v>
      </c>
      <c r="I3" s="24">
        <v>411.129</v>
      </c>
      <c r="J3" s="24">
        <v>435.046</v>
      </c>
      <c r="K3" s="24">
        <v>460.845</v>
      </c>
      <c r="L3" s="24">
        <v>486.535</v>
      </c>
      <c r="M3" s="24">
        <v>508.871</v>
      </c>
      <c r="N3" s="24">
        <v>524.302</v>
      </c>
      <c r="O3" s="24">
        <v>531.138</v>
      </c>
      <c r="P3" s="24">
        <v>533.741</v>
      </c>
      <c r="Q3" s="24">
        <v>538.358</v>
      </c>
    </row>
    <row r="4">
      <c r="A4" s="2" t="s">
        <v>695</v>
      </c>
      <c r="B4" s="2" t="s">
        <v>696</v>
      </c>
      <c r="C4" s="2" t="s">
        <v>701</v>
      </c>
      <c r="D4" s="2" t="s">
        <v>698</v>
      </c>
      <c r="E4" s="2" t="s">
        <v>699</v>
      </c>
      <c r="F4" s="24">
        <v>368.865</v>
      </c>
      <c r="G4" s="24">
        <v>378.812</v>
      </c>
      <c r="H4" s="24">
        <v>389.285</v>
      </c>
      <c r="I4" s="24">
        <v>412.068</v>
      </c>
      <c r="J4" s="24">
        <v>430.783</v>
      </c>
      <c r="K4" s="24">
        <v>440.222</v>
      </c>
      <c r="L4" s="24">
        <v>442.7</v>
      </c>
      <c r="M4" s="24">
        <v>441.673</v>
      </c>
      <c r="N4" s="24">
        <v>437.481</v>
      </c>
      <c r="O4" s="24">
        <v>431.617</v>
      </c>
      <c r="P4" s="24">
        <v>426.005</v>
      </c>
      <c r="Q4" s="24">
        <v>420.895</v>
      </c>
    </row>
    <row r="5">
      <c r="A5" s="2" t="s">
        <v>695</v>
      </c>
      <c r="B5" s="2" t="s">
        <v>696</v>
      </c>
      <c r="C5" s="2" t="s">
        <v>702</v>
      </c>
      <c r="D5" s="2" t="s">
        <v>698</v>
      </c>
      <c r="E5" s="2" t="s">
        <v>699</v>
      </c>
      <c r="F5" s="24">
        <v>368.865</v>
      </c>
      <c r="G5" s="24">
        <v>378.812</v>
      </c>
      <c r="H5" s="24">
        <v>389.324</v>
      </c>
      <c r="I5" s="24">
        <v>415.78</v>
      </c>
      <c r="J5" s="24">
        <v>448.835</v>
      </c>
      <c r="K5" s="24">
        <v>489.435</v>
      </c>
      <c r="L5" s="24">
        <v>540.543</v>
      </c>
      <c r="M5" s="24">
        <v>603.52</v>
      </c>
      <c r="N5" s="24">
        <v>677.078</v>
      </c>
      <c r="O5" s="24">
        <v>758.182</v>
      </c>
      <c r="P5" s="24">
        <v>844.805</v>
      </c>
      <c r="Q5" s="24">
        <v>935.874</v>
      </c>
    </row>
    <row r="6">
      <c r="A6" s="2" t="s">
        <v>695</v>
      </c>
      <c r="B6" s="2" t="s">
        <v>57</v>
      </c>
      <c r="C6" s="2" t="s">
        <v>697</v>
      </c>
      <c r="D6" s="2" t="s">
        <v>703</v>
      </c>
      <c r="E6" s="2" t="s">
        <v>704</v>
      </c>
      <c r="F6" s="24">
        <v>1751.022</v>
      </c>
      <c r="G6" s="24">
        <v>1753.735</v>
      </c>
      <c r="H6" s="24">
        <v>1768.688</v>
      </c>
      <c r="I6" s="24">
        <v>1785.791</v>
      </c>
      <c r="J6" s="24">
        <v>1795.924</v>
      </c>
      <c r="K6" s="24">
        <v>1840.651</v>
      </c>
      <c r="L6" s="24">
        <v>1894.85</v>
      </c>
      <c r="M6" s="24">
        <v>1939.391</v>
      </c>
      <c r="N6" s="24">
        <v>1961.826</v>
      </c>
      <c r="O6" s="24">
        <v>1940.166</v>
      </c>
      <c r="P6" s="24">
        <v>1819.142</v>
      </c>
      <c r="Q6" s="24">
        <v>1649.396</v>
      </c>
    </row>
    <row r="7">
      <c r="A7" s="2" t="s">
        <v>695</v>
      </c>
      <c r="B7" s="2" t="s">
        <v>57</v>
      </c>
      <c r="C7" s="2" t="s">
        <v>700</v>
      </c>
      <c r="D7" s="2" t="s">
        <v>703</v>
      </c>
      <c r="E7" s="2" t="s">
        <v>704</v>
      </c>
      <c r="F7" s="24">
        <v>1751.022</v>
      </c>
      <c r="G7" s="24">
        <v>1753.735</v>
      </c>
      <c r="H7" s="24">
        <v>1767.098</v>
      </c>
      <c r="I7" s="24">
        <v>1801.434</v>
      </c>
      <c r="J7" s="24">
        <v>1829.908</v>
      </c>
      <c r="K7" s="24">
        <v>1841.803</v>
      </c>
      <c r="L7" s="24">
        <v>1833.094</v>
      </c>
      <c r="M7" s="24">
        <v>1800.511</v>
      </c>
      <c r="N7" s="24">
        <v>1744.739</v>
      </c>
      <c r="O7" s="24">
        <v>1671.829</v>
      </c>
      <c r="P7" s="24">
        <v>1613.554</v>
      </c>
      <c r="Q7" s="24">
        <v>1576.346</v>
      </c>
    </row>
    <row r="8">
      <c r="A8" s="2" t="s">
        <v>695</v>
      </c>
      <c r="B8" s="2" t="s">
        <v>57</v>
      </c>
      <c r="C8" s="2" t="s">
        <v>701</v>
      </c>
      <c r="D8" s="2" t="s">
        <v>703</v>
      </c>
      <c r="E8" s="2" t="s">
        <v>704</v>
      </c>
      <c r="F8" s="24">
        <v>1751.022</v>
      </c>
      <c r="G8" s="24">
        <v>1753.735</v>
      </c>
      <c r="H8" s="24">
        <v>1773.128</v>
      </c>
      <c r="I8" s="24">
        <v>1730.518</v>
      </c>
      <c r="J8" s="24">
        <v>1600.215</v>
      </c>
      <c r="K8" s="24">
        <v>1527.098</v>
      </c>
      <c r="L8" s="24">
        <v>1451.54</v>
      </c>
      <c r="M8" s="24">
        <v>1365.106</v>
      </c>
      <c r="N8" s="24">
        <v>1310.651</v>
      </c>
      <c r="O8" s="24">
        <v>1285.405</v>
      </c>
      <c r="P8" s="24">
        <v>1268.282</v>
      </c>
      <c r="Q8" s="24">
        <v>1253.628</v>
      </c>
    </row>
    <row r="9">
      <c r="A9" s="2" t="s">
        <v>695</v>
      </c>
      <c r="B9" s="2" t="s">
        <v>57</v>
      </c>
      <c r="C9" s="2" t="s">
        <v>702</v>
      </c>
      <c r="D9" s="2" t="s">
        <v>703</v>
      </c>
      <c r="E9" s="2" t="s">
        <v>704</v>
      </c>
      <c r="F9" s="24">
        <v>1751.022</v>
      </c>
      <c r="G9" s="24">
        <v>1753.735</v>
      </c>
      <c r="H9" s="24">
        <v>1778.675</v>
      </c>
      <c r="I9" s="24">
        <v>1923.671</v>
      </c>
      <c r="J9" s="24">
        <v>2132.014</v>
      </c>
      <c r="K9" s="24">
        <v>2399.244</v>
      </c>
      <c r="L9" s="24">
        <v>2739.985</v>
      </c>
      <c r="M9" s="24">
        <v>3076.134</v>
      </c>
      <c r="N9" s="24">
        <v>3322.341</v>
      </c>
      <c r="O9" s="24">
        <v>3489.839</v>
      </c>
      <c r="P9" s="24">
        <v>3638.592</v>
      </c>
      <c r="Q9" s="24">
        <v>3750.685</v>
      </c>
    </row>
    <row r="10">
      <c r="A10" s="2" t="s">
        <v>695</v>
      </c>
      <c r="B10" s="2" t="s">
        <v>59</v>
      </c>
      <c r="C10" s="2" t="s">
        <v>697</v>
      </c>
      <c r="D10" s="2" t="s">
        <v>705</v>
      </c>
      <c r="E10" s="2" t="s">
        <v>704</v>
      </c>
      <c r="F10" s="24">
        <v>315.85</v>
      </c>
      <c r="G10" s="24">
        <v>319.44</v>
      </c>
      <c r="H10" s="24">
        <v>323.071</v>
      </c>
      <c r="I10" s="24">
        <v>330.202</v>
      </c>
      <c r="J10" s="24">
        <v>337.159</v>
      </c>
      <c r="K10" s="24">
        <v>345.339</v>
      </c>
      <c r="L10" s="24">
        <v>354.592</v>
      </c>
      <c r="M10" s="24">
        <v>364.714</v>
      </c>
      <c r="N10" s="24">
        <v>375.515</v>
      </c>
      <c r="O10" s="24">
        <v>386.465</v>
      </c>
      <c r="P10" s="24">
        <v>396.859</v>
      </c>
      <c r="Q10" s="24">
        <v>406.265</v>
      </c>
    </row>
    <row r="11">
      <c r="A11" s="2" t="s">
        <v>695</v>
      </c>
      <c r="B11" s="2" t="s">
        <v>59</v>
      </c>
      <c r="C11" s="2" t="s">
        <v>700</v>
      </c>
      <c r="D11" s="2" t="s">
        <v>705</v>
      </c>
      <c r="E11" s="2" t="s">
        <v>704</v>
      </c>
      <c r="F11" s="24">
        <v>315.85</v>
      </c>
      <c r="G11" s="24">
        <v>319.44</v>
      </c>
      <c r="H11" s="24">
        <v>322.967</v>
      </c>
      <c r="I11" s="24">
        <v>329.983</v>
      </c>
      <c r="J11" s="24">
        <v>337.118</v>
      </c>
      <c r="K11" s="24">
        <v>344.139</v>
      </c>
      <c r="L11" s="24">
        <v>350.608</v>
      </c>
      <c r="M11" s="24">
        <v>356.322</v>
      </c>
      <c r="N11" s="24">
        <v>361.314</v>
      </c>
      <c r="O11" s="24">
        <v>365.511</v>
      </c>
      <c r="P11" s="24">
        <v>369.068</v>
      </c>
      <c r="Q11" s="24">
        <v>372.274</v>
      </c>
    </row>
    <row r="12">
      <c r="A12" s="2" t="s">
        <v>695</v>
      </c>
      <c r="B12" s="2" t="s">
        <v>59</v>
      </c>
      <c r="C12" s="2" t="s">
        <v>701</v>
      </c>
      <c r="D12" s="2" t="s">
        <v>705</v>
      </c>
      <c r="E12" s="2" t="s">
        <v>704</v>
      </c>
      <c r="F12" s="24">
        <v>315.85</v>
      </c>
      <c r="G12" s="24">
        <v>319.44</v>
      </c>
      <c r="H12" s="24">
        <v>322.957</v>
      </c>
      <c r="I12" s="24">
        <v>329.208</v>
      </c>
      <c r="J12" s="24">
        <v>334.297</v>
      </c>
      <c r="K12" s="24">
        <v>338.758</v>
      </c>
      <c r="L12" s="24">
        <v>341.896</v>
      </c>
      <c r="M12" s="24">
        <v>343.192</v>
      </c>
      <c r="N12" s="24">
        <v>343.744</v>
      </c>
      <c r="O12" s="24">
        <v>344.161</v>
      </c>
      <c r="P12" s="24">
        <v>344.261</v>
      </c>
      <c r="Q12" s="24">
        <v>344.016</v>
      </c>
    </row>
    <row r="13">
      <c r="A13" s="2" t="s">
        <v>695</v>
      </c>
      <c r="B13" s="2" t="s">
        <v>59</v>
      </c>
      <c r="C13" s="2" t="s">
        <v>702</v>
      </c>
      <c r="D13" s="2" t="s">
        <v>705</v>
      </c>
      <c r="E13" s="2" t="s">
        <v>704</v>
      </c>
      <c r="F13" s="24">
        <v>315.85</v>
      </c>
      <c r="G13" s="24">
        <v>319.44</v>
      </c>
      <c r="H13" s="24">
        <v>323.061</v>
      </c>
      <c r="I13" s="24">
        <v>331.514</v>
      </c>
      <c r="J13" s="24">
        <v>341.96</v>
      </c>
      <c r="K13" s="24">
        <v>354.035</v>
      </c>
      <c r="L13" s="24">
        <v>367.22</v>
      </c>
      <c r="M13" s="24">
        <v>380.716</v>
      </c>
      <c r="N13" s="24">
        <v>394.227</v>
      </c>
      <c r="O13" s="24">
        <v>407.702</v>
      </c>
      <c r="P13" s="24">
        <v>421.357</v>
      </c>
      <c r="Q13" s="24">
        <v>435.106</v>
      </c>
    </row>
    <row r="14">
      <c r="A14" s="2" t="s">
        <v>706</v>
      </c>
      <c r="B14" s="2" t="s">
        <v>696</v>
      </c>
      <c r="C14" s="2" t="s">
        <v>697</v>
      </c>
      <c r="D14" s="2" t="s">
        <v>707</v>
      </c>
      <c r="E14" s="2" t="s">
        <v>708</v>
      </c>
      <c r="F14" s="24">
        <v>1.543</v>
      </c>
      <c r="G14" s="24">
        <v>1.69</v>
      </c>
      <c r="H14" s="24">
        <v>1.836</v>
      </c>
      <c r="I14" s="24">
        <v>2.117</v>
      </c>
      <c r="J14" s="24">
        <v>2.374</v>
      </c>
      <c r="K14" s="24">
        <v>2.648</v>
      </c>
      <c r="L14" s="24">
        <v>2.966</v>
      </c>
      <c r="M14" s="24">
        <v>3.329</v>
      </c>
      <c r="N14" s="24">
        <v>3.729</v>
      </c>
      <c r="O14" s="24">
        <v>4.146</v>
      </c>
      <c r="P14" s="24">
        <v>4.503</v>
      </c>
      <c r="Q14" s="24">
        <v>4.783</v>
      </c>
    </row>
    <row r="15">
      <c r="A15" s="2" t="s">
        <v>706</v>
      </c>
      <c r="B15" s="2" t="s">
        <v>696</v>
      </c>
      <c r="C15" s="2" t="s">
        <v>700</v>
      </c>
      <c r="D15" s="2" t="s">
        <v>707</v>
      </c>
      <c r="E15" s="2" t="s">
        <v>708</v>
      </c>
      <c r="F15" s="24">
        <v>1.543</v>
      </c>
      <c r="G15" s="24">
        <v>1.69</v>
      </c>
      <c r="H15" s="24">
        <v>1.837</v>
      </c>
      <c r="I15" s="24">
        <v>2.142</v>
      </c>
      <c r="J15" s="24">
        <v>2.453</v>
      </c>
      <c r="K15" s="24">
        <v>2.768</v>
      </c>
      <c r="L15" s="24">
        <v>3.063</v>
      </c>
      <c r="M15" s="24">
        <v>3.305</v>
      </c>
      <c r="N15" s="24">
        <v>3.465</v>
      </c>
      <c r="O15" s="24">
        <v>3.535</v>
      </c>
      <c r="P15" s="24">
        <v>3.567</v>
      </c>
      <c r="Q15" s="24">
        <v>3.618</v>
      </c>
    </row>
    <row r="16">
      <c r="A16" s="2" t="s">
        <v>706</v>
      </c>
      <c r="B16" s="2" t="s">
        <v>696</v>
      </c>
      <c r="C16" s="2" t="s">
        <v>701</v>
      </c>
      <c r="D16" s="2" t="s">
        <v>707</v>
      </c>
      <c r="E16" s="2" t="s">
        <v>708</v>
      </c>
      <c r="F16" s="24">
        <v>1.543</v>
      </c>
      <c r="G16" s="24">
        <v>1.69</v>
      </c>
      <c r="H16" s="24">
        <v>1.84</v>
      </c>
      <c r="I16" s="24">
        <v>2.154</v>
      </c>
      <c r="J16" s="24">
        <v>2.395</v>
      </c>
      <c r="K16" s="24">
        <v>2.513</v>
      </c>
      <c r="L16" s="24">
        <v>2.548</v>
      </c>
      <c r="M16" s="24">
        <v>2.541</v>
      </c>
      <c r="N16" s="24">
        <v>2.495</v>
      </c>
      <c r="O16" s="24">
        <v>2.429</v>
      </c>
      <c r="P16" s="24">
        <v>2.365</v>
      </c>
      <c r="Q16" s="24">
        <v>2.307</v>
      </c>
    </row>
    <row r="17">
      <c r="A17" s="2" t="s">
        <v>706</v>
      </c>
      <c r="B17" s="2" t="s">
        <v>696</v>
      </c>
      <c r="C17" s="2" t="s">
        <v>702</v>
      </c>
      <c r="D17" s="2" t="s">
        <v>707</v>
      </c>
      <c r="E17" s="2" t="s">
        <v>708</v>
      </c>
      <c r="F17" s="24">
        <v>1.543</v>
      </c>
      <c r="G17" s="24">
        <v>1.69</v>
      </c>
      <c r="H17" s="24">
        <v>1.84</v>
      </c>
      <c r="I17" s="24">
        <v>2.206</v>
      </c>
      <c r="J17" s="24">
        <v>2.626</v>
      </c>
      <c r="K17" s="24">
        <v>3.1</v>
      </c>
      <c r="L17" s="24">
        <v>3.64</v>
      </c>
      <c r="M17" s="24">
        <v>4.237</v>
      </c>
      <c r="N17" s="24">
        <v>4.856</v>
      </c>
      <c r="O17" s="24">
        <v>5.464</v>
      </c>
      <c r="P17" s="24">
        <v>6.044</v>
      </c>
      <c r="Q17" s="24">
        <v>6.592</v>
      </c>
    </row>
    <row r="18">
      <c r="A18" s="2" t="s">
        <v>706</v>
      </c>
      <c r="B18" s="2" t="s">
        <v>57</v>
      </c>
      <c r="C18" s="2" t="s">
        <v>697</v>
      </c>
      <c r="D18" s="2" t="s">
        <v>709</v>
      </c>
      <c r="E18" s="2" t="s">
        <v>708</v>
      </c>
      <c r="F18" s="24">
        <v>0.485</v>
      </c>
      <c r="G18" s="24">
        <v>0.486</v>
      </c>
      <c r="H18" s="24">
        <v>0.493</v>
      </c>
      <c r="I18" s="24">
        <v>0.498</v>
      </c>
      <c r="J18" s="24">
        <v>0.502</v>
      </c>
      <c r="K18" s="24">
        <v>0.519</v>
      </c>
      <c r="L18" s="24">
        <v>0.539</v>
      </c>
      <c r="M18" s="24">
        <v>0.554</v>
      </c>
      <c r="N18" s="24">
        <v>0.562</v>
      </c>
      <c r="O18" s="24">
        <v>0.553</v>
      </c>
      <c r="P18" s="24">
        <v>0.506</v>
      </c>
      <c r="Q18" s="24">
        <v>0.442</v>
      </c>
    </row>
    <row r="19">
      <c r="A19" s="2" t="s">
        <v>706</v>
      </c>
      <c r="B19" s="2" t="s">
        <v>57</v>
      </c>
      <c r="C19" s="2" t="s">
        <v>700</v>
      </c>
      <c r="D19" s="2" t="s">
        <v>709</v>
      </c>
      <c r="E19" s="2" t="s">
        <v>708</v>
      </c>
      <c r="F19" s="24">
        <v>0.485</v>
      </c>
      <c r="G19" s="24">
        <v>0.486</v>
      </c>
      <c r="H19" s="24">
        <v>0.492</v>
      </c>
      <c r="I19" s="24">
        <v>0.504</v>
      </c>
      <c r="J19" s="24">
        <v>0.514</v>
      </c>
      <c r="K19" s="24">
        <v>0.518</v>
      </c>
      <c r="L19" s="24">
        <v>0.514</v>
      </c>
      <c r="M19" s="24">
        <v>0.502</v>
      </c>
      <c r="N19" s="24">
        <v>0.48</v>
      </c>
      <c r="O19" s="24">
        <v>0.452</v>
      </c>
      <c r="P19" s="24">
        <v>0.43</v>
      </c>
      <c r="Q19" s="24">
        <v>0.415</v>
      </c>
    </row>
    <row r="20">
      <c r="A20" s="2" t="s">
        <v>706</v>
      </c>
      <c r="B20" s="2" t="s">
        <v>57</v>
      </c>
      <c r="C20" s="2" t="s">
        <v>701</v>
      </c>
      <c r="D20" s="2" t="s">
        <v>709</v>
      </c>
      <c r="E20" s="2" t="s">
        <v>708</v>
      </c>
      <c r="F20" s="24">
        <v>0.485</v>
      </c>
      <c r="G20" s="24">
        <v>0.486</v>
      </c>
      <c r="H20" s="24">
        <v>0.495</v>
      </c>
      <c r="I20" s="24">
        <v>0.474</v>
      </c>
      <c r="J20" s="24">
        <v>0.424</v>
      </c>
      <c r="K20" s="24">
        <v>0.395</v>
      </c>
      <c r="L20" s="24">
        <v>0.363</v>
      </c>
      <c r="M20" s="24">
        <v>0.327</v>
      </c>
      <c r="N20" s="24">
        <v>0.304</v>
      </c>
      <c r="O20" s="24">
        <v>0.293</v>
      </c>
      <c r="P20" s="24">
        <v>0.285</v>
      </c>
      <c r="Q20" s="24">
        <v>0.278</v>
      </c>
    </row>
    <row r="21">
      <c r="A21" s="2" t="s">
        <v>706</v>
      </c>
      <c r="B21" s="2" t="s">
        <v>57</v>
      </c>
      <c r="C21" s="2" t="s">
        <v>702</v>
      </c>
      <c r="D21" s="2" t="s">
        <v>709</v>
      </c>
      <c r="E21" s="2" t="s">
        <v>708</v>
      </c>
      <c r="F21" s="24">
        <v>0.485</v>
      </c>
      <c r="G21" s="24">
        <v>0.486</v>
      </c>
      <c r="H21" s="24">
        <v>0.497</v>
      </c>
      <c r="I21" s="24">
        <v>0.552</v>
      </c>
      <c r="J21" s="24">
        <v>0.625</v>
      </c>
      <c r="K21" s="24">
        <v>0.715</v>
      </c>
      <c r="L21" s="24">
        <v>0.821</v>
      </c>
      <c r="M21" s="24">
        <v>0.917</v>
      </c>
      <c r="N21" s="24">
        <v>0.984</v>
      </c>
      <c r="O21" s="24">
        <v>1.028</v>
      </c>
      <c r="P21" s="24">
        <v>1.066</v>
      </c>
      <c r="Q21" s="24">
        <v>1.094</v>
      </c>
    </row>
    <row r="22">
      <c r="A22" s="2" t="s">
        <v>706</v>
      </c>
      <c r="B22" s="2" t="s">
        <v>59</v>
      </c>
      <c r="C22" s="2" t="s">
        <v>697</v>
      </c>
      <c r="D22" s="2" t="s">
        <v>710</v>
      </c>
      <c r="E22" s="2" t="s">
        <v>708</v>
      </c>
      <c r="F22" s="24">
        <v>0.145</v>
      </c>
      <c r="G22" s="24">
        <v>0.156</v>
      </c>
      <c r="H22" s="24">
        <v>0.168</v>
      </c>
      <c r="I22" s="24">
        <v>0.19</v>
      </c>
      <c r="J22" s="24">
        <v>0.212</v>
      </c>
      <c r="K22" s="24">
        <v>0.237</v>
      </c>
      <c r="L22" s="24">
        <v>0.265</v>
      </c>
      <c r="M22" s="24">
        <v>0.296</v>
      </c>
      <c r="N22" s="24">
        <v>0.328</v>
      </c>
      <c r="O22" s="24">
        <v>0.359</v>
      </c>
      <c r="P22" s="24">
        <v>0.389</v>
      </c>
      <c r="Q22" s="24">
        <v>0.416</v>
      </c>
    </row>
    <row r="23">
      <c r="A23" s="2" t="s">
        <v>706</v>
      </c>
      <c r="B23" s="2" t="s">
        <v>59</v>
      </c>
      <c r="C23" s="2" t="s">
        <v>700</v>
      </c>
      <c r="D23" s="2" t="s">
        <v>710</v>
      </c>
      <c r="E23" s="2" t="s">
        <v>708</v>
      </c>
      <c r="F23" s="24">
        <v>0.145</v>
      </c>
      <c r="G23" s="24">
        <v>0.156</v>
      </c>
      <c r="H23" s="24">
        <v>0.167</v>
      </c>
      <c r="I23" s="24">
        <v>0.189</v>
      </c>
      <c r="J23" s="24">
        <v>0.212</v>
      </c>
      <c r="K23" s="24">
        <v>0.233</v>
      </c>
      <c r="L23" s="24">
        <v>0.253</v>
      </c>
      <c r="M23" s="24">
        <v>0.27</v>
      </c>
      <c r="N23" s="24">
        <v>0.285</v>
      </c>
      <c r="O23" s="24">
        <v>0.297</v>
      </c>
      <c r="P23" s="24">
        <v>0.308</v>
      </c>
      <c r="Q23" s="24">
        <v>0.317</v>
      </c>
    </row>
    <row r="24">
      <c r="A24" s="2" t="s">
        <v>706</v>
      </c>
      <c r="B24" s="2" t="s">
        <v>59</v>
      </c>
      <c r="C24" s="2" t="s">
        <v>701</v>
      </c>
      <c r="D24" s="2" t="s">
        <v>710</v>
      </c>
      <c r="E24" s="2" t="s">
        <v>708</v>
      </c>
      <c r="F24" s="24">
        <v>0.145</v>
      </c>
      <c r="G24" s="24">
        <v>0.156</v>
      </c>
      <c r="H24" s="24">
        <v>0.167</v>
      </c>
      <c r="I24" s="24">
        <v>0.187</v>
      </c>
      <c r="J24" s="24">
        <v>0.203</v>
      </c>
      <c r="K24" s="24">
        <v>0.216</v>
      </c>
      <c r="L24" s="24">
        <v>0.226</v>
      </c>
      <c r="M24" s="24">
        <v>0.229</v>
      </c>
      <c r="N24" s="24">
        <v>0.231</v>
      </c>
      <c r="O24" s="24">
        <v>0.232</v>
      </c>
      <c r="P24" s="24">
        <v>0.232</v>
      </c>
      <c r="Q24" s="24">
        <v>0.232</v>
      </c>
    </row>
    <row r="25">
      <c r="A25" s="2" t="s">
        <v>706</v>
      </c>
      <c r="B25" s="2" t="s">
        <v>59</v>
      </c>
      <c r="C25" s="2" t="s">
        <v>702</v>
      </c>
      <c r="D25" s="2" t="s">
        <v>710</v>
      </c>
      <c r="E25" s="2" t="s">
        <v>708</v>
      </c>
      <c r="F25" s="24">
        <v>0.145</v>
      </c>
      <c r="G25" s="24">
        <v>0.156</v>
      </c>
      <c r="H25" s="24">
        <v>0.168</v>
      </c>
      <c r="I25" s="24">
        <v>0.195</v>
      </c>
      <c r="J25" s="24">
        <v>0.227</v>
      </c>
      <c r="K25" s="24">
        <v>0.264</v>
      </c>
      <c r="L25" s="24">
        <v>0.304</v>
      </c>
      <c r="M25" s="24">
        <v>0.343</v>
      </c>
      <c r="N25" s="24">
        <v>0.382</v>
      </c>
      <c r="O25" s="24">
        <v>0.42</v>
      </c>
      <c r="P25" s="24">
        <v>0.458</v>
      </c>
      <c r="Q25" s="24">
        <v>0.496</v>
      </c>
    </row>
    <row r="26">
      <c r="A26" s="2" t="s">
        <v>711</v>
      </c>
      <c r="B26" s="2" t="s">
        <v>696</v>
      </c>
      <c r="C26" s="2" t="s">
        <v>697</v>
      </c>
      <c r="D26" s="2" t="s">
        <v>712</v>
      </c>
      <c r="E26" s="2" t="s">
        <v>713</v>
      </c>
      <c r="F26" s="24">
        <v>7.884</v>
      </c>
      <c r="G26" s="24">
        <v>9.166</v>
      </c>
      <c r="H26" s="24">
        <v>9.389</v>
      </c>
      <c r="I26" s="24">
        <v>9.357</v>
      </c>
      <c r="J26" s="24">
        <v>9.438</v>
      </c>
      <c r="K26" s="24">
        <v>10.84</v>
      </c>
      <c r="L26" s="24">
        <v>12.58</v>
      </c>
      <c r="M26" s="24">
        <v>14.566</v>
      </c>
      <c r="N26" s="24">
        <v>16.477</v>
      </c>
      <c r="O26" s="24">
        <v>17.525</v>
      </c>
      <c r="P26" s="24">
        <v>14.556</v>
      </c>
      <c r="Q26" s="24">
        <v>13.935</v>
      </c>
    </row>
    <row r="27">
      <c r="A27" s="2" t="s">
        <v>711</v>
      </c>
      <c r="B27" s="2" t="s">
        <v>696</v>
      </c>
      <c r="C27" s="2" t="s">
        <v>700</v>
      </c>
      <c r="D27" s="2" t="s">
        <v>712</v>
      </c>
      <c r="E27" s="2" t="s">
        <v>713</v>
      </c>
      <c r="F27" s="24">
        <v>7.884</v>
      </c>
      <c r="G27" s="24">
        <v>9.166</v>
      </c>
      <c r="H27" s="24">
        <v>9.518</v>
      </c>
      <c r="I27" s="24">
        <v>10.212</v>
      </c>
      <c r="J27" s="24">
        <v>11.17</v>
      </c>
      <c r="K27" s="24">
        <v>11.537</v>
      </c>
      <c r="L27" s="24">
        <v>11.28</v>
      </c>
      <c r="M27" s="24">
        <v>9.585</v>
      </c>
      <c r="N27" s="24">
        <v>7.222</v>
      </c>
      <c r="O27" s="24">
        <v>4.19</v>
      </c>
      <c r="P27" s="24">
        <v>4.22</v>
      </c>
      <c r="Q27" s="24">
        <v>4.249</v>
      </c>
    </row>
    <row r="28">
      <c r="A28" s="2" t="s">
        <v>711</v>
      </c>
      <c r="B28" s="2" t="s">
        <v>696</v>
      </c>
      <c r="C28" s="2" t="s">
        <v>701</v>
      </c>
      <c r="D28" s="2" t="s">
        <v>712</v>
      </c>
      <c r="E28" s="2" t="s">
        <v>713</v>
      </c>
      <c r="F28" s="24">
        <v>7.884</v>
      </c>
      <c r="G28" s="24">
        <v>9.166</v>
      </c>
      <c r="H28" s="24">
        <v>9.878</v>
      </c>
      <c r="I28" s="24">
        <v>10.26</v>
      </c>
      <c r="J28" s="24">
        <v>7.946</v>
      </c>
      <c r="K28" s="24">
        <v>5.024</v>
      </c>
      <c r="L28" s="24">
        <v>3.387</v>
      </c>
      <c r="M28" s="24">
        <v>2.034</v>
      </c>
      <c r="N28" s="24">
        <v>0.654</v>
      </c>
      <c r="O28" s="24">
        <v>0.117</v>
      </c>
      <c r="P28" s="24">
        <v>-0.268</v>
      </c>
      <c r="Q28" s="24">
        <v>-0.42</v>
      </c>
    </row>
    <row r="29">
      <c r="A29" s="2" t="s">
        <v>711</v>
      </c>
      <c r="B29" s="2" t="s">
        <v>696</v>
      </c>
      <c r="C29" s="2" t="s">
        <v>702</v>
      </c>
      <c r="D29" s="2" t="s">
        <v>712</v>
      </c>
      <c r="E29" s="2" t="s">
        <v>713</v>
      </c>
      <c r="F29" s="24">
        <v>7.884</v>
      </c>
      <c r="G29" s="24">
        <v>9.166</v>
      </c>
      <c r="H29" s="24">
        <v>9.969</v>
      </c>
      <c r="I29" s="24">
        <v>12.444</v>
      </c>
      <c r="J29" s="24">
        <v>14.554</v>
      </c>
      <c r="K29" s="24">
        <v>17.432</v>
      </c>
      <c r="L29" s="24">
        <v>20.781</v>
      </c>
      <c r="M29" s="24">
        <v>24.097</v>
      </c>
      <c r="N29" s="24">
        <v>26.374</v>
      </c>
      <c r="O29" s="24">
        <v>27.715</v>
      </c>
      <c r="P29" s="24">
        <v>28.531</v>
      </c>
      <c r="Q29" s="24">
        <v>28.817</v>
      </c>
    </row>
    <row r="30">
      <c r="A30" s="2" t="s">
        <v>711</v>
      </c>
      <c r="B30" s="2" t="s">
        <v>57</v>
      </c>
      <c r="C30" s="2" t="s">
        <v>697</v>
      </c>
      <c r="D30" s="2" t="s">
        <v>714</v>
      </c>
      <c r="E30" s="2" t="s">
        <v>715</v>
      </c>
      <c r="F30" s="24">
        <v>300.411</v>
      </c>
      <c r="G30" s="24">
        <v>313.645</v>
      </c>
      <c r="H30" s="24">
        <v>322.518</v>
      </c>
      <c r="I30" s="24">
        <v>310.142</v>
      </c>
      <c r="J30" s="24">
        <v>325.16</v>
      </c>
      <c r="K30" s="24">
        <v>343.49</v>
      </c>
      <c r="L30" s="24">
        <v>355.042</v>
      </c>
      <c r="M30" s="24">
        <v>363.928</v>
      </c>
      <c r="N30" s="24">
        <v>359.931</v>
      </c>
      <c r="O30" s="24">
        <v>339.91</v>
      </c>
      <c r="P30" s="24">
        <v>269.998</v>
      </c>
      <c r="Q30" s="24">
        <v>245.963</v>
      </c>
    </row>
    <row r="31">
      <c r="A31" s="2" t="s">
        <v>711</v>
      </c>
      <c r="B31" s="2" t="s">
        <v>57</v>
      </c>
      <c r="C31" s="2" t="s">
        <v>700</v>
      </c>
      <c r="D31" s="2" t="s">
        <v>714</v>
      </c>
      <c r="E31" s="2" t="s">
        <v>715</v>
      </c>
      <c r="F31" s="24">
        <v>300.549</v>
      </c>
      <c r="G31" s="24">
        <v>301.554</v>
      </c>
      <c r="H31" s="24">
        <v>309.357</v>
      </c>
      <c r="I31" s="24">
        <v>324.977</v>
      </c>
      <c r="J31" s="24">
        <v>331.84</v>
      </c>
      <c r="K31" s="24">
        <v>333.953</v>
      </c>
      <c r="L31" s="24">
        <v>331.315</v>
      </c>
      <c r="M31" s="24">
        <v>317.588</v>
      </c>
      <c r="N31" s="24">
        <v>300.746</v>
      </c>
      <c r="O31" s="24">
        <v>280.788</v>
      </c>
      <c r="P31" s="24">
        <v>273.419</v>
      </c>
      <c r="Q31" s="24">
        <v>266.051</v>
      </c>
    </row>
    <row r="32">
      <c r="A32" s="2" t="s">
        <v>711</v>
      </c>
      <c r="B32" s="2" t="s">
        <v>57</v>
      </c>
      <c r="C32" s="2" t="s">
        <v>701</v>
      </c>
      <c r="D32" s="2" t="s">
        <v>714</v>
      </c>
      <c r="E32" s="2" t="s">
        <v>715</v>
      </c>
      <c r="F32" s="24">
        <v>300.138</v>
      </c>
      <c r="G32" s="24">
        <v>309.092</v>
      </c>
      <c r="H32" s="24">
        <v>329.828</v>
      </c>
      <c r="I32" s="24">
        <v>253.032</v>
      </c>
      <c r="J32" s="24">
        <v>233.382</v>
      </c>
      <c r="K32" s="24">
        <v>224.019</v>
      </c>
      <c r="L32" s="24">
        <v>189.292</v>
      </c>
      <c r="M32" s="24">
        <v>166.461</v>
      </c>
      <c r="N32" s="24">
        <v>161.303</v>
      </c>
      <c r="O32" s="24">
        <v>155.071</v>
      </c>
      <c r="P32" s="24">
        <v>148.434</v>
      </c>
      <c r="Q32" s="24">
        <v>142.047</v>
      </c>
    </row>
    <row r="33">
      <c r="A33" s="2" t="s">
        <v>711</v>
      </c>
      <c r="B33" s="2" t="s">
        <v>57</v>
      </c>
      <c r="C33" s="2" t="s">
        <v>702</v>
      </c>
      <c r="D33" s="2" t="s">
        <v>714</v>
      </c>
      <c r="E33" s="2" t="s">
        <v>715</v>
      </c>
      <c r="F33" s="24">
        <v>300.438</v>
      </c>
      <c r="G33" s="24">
        <v>338.53</v>
      </c>
      <c r="H33" s="24">
        <v>369.669</v>
      </c>
      <c r="I33" s="24">
        <v>438.829</v>
      </c>
      <c r="J33" s="24">
        <v>498.941</v>
      </c>
      <c r="K33" s="24">
        <v>586.045</v>
      </c>
      <c r="L33" s="24">
        <v>676.79</v>
      </c>
      <c r="M33" s="24">
        <v>745.149</v>
      </c>
      <c r="N33" s="24">
        <v>780.079</v>
      </c>
      <c r="O33" s="24">
        <v>821.346</v>
      </c>
      <c r="P33" s="24">
        <v>870.708</v>
      </c>
      <c r="Q33" s="24">
        <v>887.564</v>
      </c>
    </row>
    <row r="34">
      <c r="A34" s="2" t="s">
        <v>711</v>
      </c>
      <c r="B34" s="2" t="s">
        <v>59</v>
      </c>
      <c r="C34" s="2" t="s">
        <v>697</v>
      </c>
      <c r="D34" s="2" t="s">
        <v>716</v>
      </c>
      <c r="E34" s="2" t="s">
        <v>717</v>
      </c>
      <c r="F34" s="24">
        <v>11.718</v>
      </c>
      <c r="G34" s="24">
        <v>12.075</v>
      </c>
      <c r="H34" s="24">
        <v>12.863</v>
      </c>
      <c r="I34" s="24">
        <v>12.461</v>
      </c>
      <c r="J34" s="24">
        <v>13.857</v>
      </c>
      <c r="K34" s="24">
        <v>15.287</v>
      </c>
      <c r="L34" s="24">
        <v>16.558</v>
      </c>
      <c r="M34" s="24">
        <v>17.853</v>
      </c>
      <c r="N34" s="24">
        <v>18.906</v>
      </c>
      <c r="O34" s="24">
        <v>19.427</v>
      </c>
      <c r="P34" s="24">
        <v>19.422</v>
      </c>
      <c r="Q34" s="24">
        <v>19.281</v>
      </c>
    </row>
    <row r="35">
      <c r="A35" s="2" t="s">
        <v>711</v>
      </c>
      <c r="B35" s="2" t="s">
        <v>59</v>
      </c>
      <c r="C35" s="2" t="s">
        <v>700</v>
      </c>
      <c r="D35" s="2" t="s">
        <v>716</v>
      </c>
      <c r="E35" s="2" t="s">
        <v>717</v>
      </c>
      <c r="F35" s="24">
        <v>11.718</v>
      </c>
      <c r="G35" s="24">
        <v>12.075</v>
      </c>
      <c r="H35" s="24">
        <v>12.364</v>
      </c>
      <c r="I35" s="24">
        <v>12.941</v>
      </c>
      <c r="J35" s="24">
        <v>13.47</v>
      </c>
      <c r="K35" s="24">
        <v>13.654</v>
      </c>
      <c r="L35" s="24">
        <v>13.496</v>
      </c>
      <c r="M35" s="24">
        <v>13.367</v>
      </c>
      <c r="N35" s="24">
        <v>13.136</v>
      </c>
      <c r="O35" s="24">
        <v>12.802</v>
      </c>
      <c r="P35" s="24">
        <v>12.775</v>
      </c>
      <c r="Q35" s="24">
        <v>12.747</v>
      </c>
    </row>
    <row r="36">
      <c r="A36" s="2" t="s">
        <v>711</v>
      </c>
      <c r="B36" s="2" t="s">
        <v>59</v>
      </c>
      <c r="C36" s="2" t="s">
        <v>701</v>
      </c>
      <c r="D36" s="2" t="s">
        <v>716</v>
      </c>
      <c r="E36" s="2" t="s">
        <v>717</v>
      </c>
      <c r="F36" s="24">
        <v>11.718</v>
      </c>
      <c r="G36" s="24">
        <v>12.075</v>
      </c>
      <c r="H36" s="24">
        <v>12.317</v>
      </c>
      <c r="I36" s="24">
        <v>11.571</v>
      </c>
      <c r="J36" s="24">
        <v>11.479</v>
      </c>
      <c r="K36" s="24">
        <v>11.278</v>
      </c>
      <c r="L36" s="24">
        <v>9.816</v>
      </c>
      <c r="M36" s="24">
        <v>8.986</v>
      </c>
      <c r="N36" s="24">
        <v>9.022</v>
      </c>
      <c r="O36" s="24">
        <v>8.821</v>
      </c>
      <c r="P36" s="24">
        <v>8.581</v>
      </c>
      <c r="Q36" s="24">
        <v>8.301</v>
      </c>
    </row>
    <row r="37">
      <c r="A37" s="2" t="s">
        <v>711</v>
      </c>
      <c r="B37" s="2" t="s">
        <v>59</v>
      </c>
      <c r="C37" s="2" t="s">
        <v>702</v>
      </c>
      <c r="D37" s="2" t="s">
        <v>716</v>
      </c>
      <c r="E37" s="2" t="s">
        <v>717</v>
      </c>
      <c r="F37" s="24">
        <v>11.718</v>
      </c>
      <c r="G37" s="24">
        <v>12.075</v>
      </c>
      <c r="H37" s="24">
        <v>12.811</v>
      </c>
      <c r="I37" s="24">
        <v>15.015</v>
      </c>
      <c r="J37" s="24">
        <v>16.938</v>
      </c>
      <c r="K37" s="24">
        <v>18.901</v>
      </c>
      <c r="L37" s="24">
        <v>20.108</v>
      </c>
      <c r="M37" s="24">
        <v>21.091</v>
      </c>
      <c r="N37" s="24">
        <v>21.906</v>
      </c>
      <c r="O37" s="24">
        <v>22.878</v>
      </c>
      <c r="P37" s="24">
        <v>24.031</v>
      </c>
      <c r="Q37" s="24">
        <v>24.79</v>
      </c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8" t="s">
        <v>536</v>
      </c>
      <c r="B1" s="8" t="s">
        <v>718</v>
      </c>
      <c r="C1" s="8" t="s">
        <v>719</v>
      </c>
      <c r="D1" s="8" t="s">
        <v>720</v>
      </c>
      <c r="E1" s="8" t="s">
        <v>721</v>
      </c>
      <c r="F1" s="8" t="s">
        <v>722</v>
      </c>
      <c r="G1" s="274" t="s">
        <v>723</v>
      </c>
      <c r="H1" s="8" t="s">
        <v>724</v>
      </c>
      <c r="I1" s="8" t="s">
        <v>725</v>
      </c>
      <c r="J1" s="8" t="s">
        <v>726</v>
      </c>
      <c r="K1" s="8" t="s">
        <v>727</v>
      </c>
      <c r="L1" s="8" t="s">
        <v>728</v>
      </c>
      <c r="M1" s="8" t="s">
        <v>729</v>
      </c>
      <c r="N1" s="8" t="s">
        <v>730</v>
      </c>
      <c r="O1" s="8" t="s">
        <v>731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 t="s">
        <v>732</v>
      </c>
      <c r="B2" s="275" t="s">
        <v>733</v>
      </c>
      <c r="C2" s="2" t="s">
        <v>734</v>
      </c>
      <c r="D2" s="2" t="s">
        <v>735</v>
      </c>
      <c r="E2" s="2" t="s">
        <v>736</v>
      </c>
      <c r="F2" s="2" t="s">
        <v>737</v>
      </c>
      <c r="G2" s="276">
        <v>2224.0</v>
      </c>
      <c r="H2" s="275" t="s">
        <v>738</v>
      </c>
      <c r="I2" s="2" t="s">
        <v>739</v>
      </c>
      <c r="J2" s="2" t="s">
        <v>740</v>
      </c>
      <c r="K2" s="2" t="s">
        <v>741</v>
      </c>
      <c r="L2" s="2" t="s">
        <v>742</v>
      </c>
      <c r="M2" s="166">
        <f>ROUND(SUM(M3:M10),2)</f>
        <v>766.14</v>
      </c>
      <c r="N2" s="166">
        <f t="shared" ref="N2:N10" si="1">ROUND(I2+M2,2)</f>
        <v>571.14</v>
      </c>
      <c r="O2" s="2" t="str">
        <f t="shared" ref="O2:O10" si="2">ROUND(N2/I2*100,2)&amp;"%"</f>
        <v>-292.89%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 t="s">
        <v>234</v>
      </c>
      <c r="B3" s="275" t="s">
        <v>743</v>
      </c>
      <c r="C3" s="2" t="s">
        <v>744</v>
      </c>
      <c r="D3" s="2" t="s">
        <v>633</v>
      </c>
      <c r="E3" s="2" t="s">
        <v>745</v>
      </c>
      <c r="F3" s="2" t="s">
        <v>746</v>
      </c>
      <c r="G3" s="276">
        <v>489.0</v>
      </c>
      <c r="H3" s="2" t="s">
        <v>747</v>
      </c>
      <c r="I3" s="2" t="s">
        <v>748</v>
      </c>
      <c r="J3" s="2" t="s">
        <v>749</v>
      </c>
      <c r="K3" s="2" t="s">
        <v>633</v>
      </c>
      <c r="L3" s="2" t="s">
        <v>633</v>
      </c>
      <c r="M3" s="166">
        <f>SUMIF(emis!$A$68:$A$94,A3,emis!$L$68:$L$94)</f>
        <v>1.38</v>
      </c>
      <c r="N3" s="166">
        <f t="shared" si="1"/>
        <v>-16.62</v>
      </c>
      <c r="O3" s="2" t="str">
        <f t="shared" si="2"/>
        <v>92.33%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300</v>
      </c>
      <c r="B4" s="275" t="s">
        <v>750</v>
      </c>
      <c r="C4" s="2" t="s">
        <v>751</v>
      </c>
      <c r="D4" s="2" t="s">
        <v>752</v>
      </c>
      <c r="E4" s="2" t="s">
        <v>753</v>
      </c>
      <c r="F4" s="2" t="s">
        <v>754</v>
      </c>
      <c r="G4" s="276">
        <v>225.2</v>
      </c>
      <c r="H4" s="2" t="s">
        <v>755</v>
      </c>
      <c r="I4" s="2" t="s">
        <v>756</v>
      </c>
      <c r="J4" s="2" t="s">
        <v>757</v>
      </c>
      <c r="K4" s="2" t="s">
        <v>758</v>
      </c>
      <c r="L4" s="2" t="s">
        <v>759</v>
      </c>
      <c r="M4" s="166">
        <f>SUMIF(emis!$A$68:$A$94,A4,emis!$L$68:$L$94)</f>
        <v>4.49</v>
      </c>
      <c r="N4" s="166">
        <f t="shared" si="1"/>
        <v>-10.01</v>
      </c>
      <c r="O4" s="2" t="str">
        <f t="shared" si="2"/>
        <v>69.03%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204</v>
      </c>
      <c r="B5" s="275" t="s">
        <v>760</v>
      </c>
      <c r="C5" s="2" t="s">
        <v>761</v>
      </c>
      <c r="D5" s="2" t="s">
        <v>762</v>
      </c>
      <c r="E5" s="2" t="s">
        <v>763</v>
      </c>
      <c r="F5" s="2" t="s">
        <v>764</v>
      </c>
      <c r="G5" s="276">
        <v>79.7</v>
      </c>
      <c r="H5" s="2" t="s">
        <v>765</v>
      </c>
      <c r="I5" s="2" t="s">
        <v>766</v>
      </c>
      <c r="J5" s="2" t="s">
        <v>767</v>
      </c>
      <c r="K5" s="2" t="s">
        <v>768</v>
      </c>
      <c r="L5" s="2" t="s">
        <v>769</v>
      </c>
      <c r="M5" s="166">
        <f>SUMIF(emis!$A$68:$A$94,A5,emis!$L$68:$L$94)</f>
        <v>62.58</v>
      </c>
      <c r="N5" s="166">
        <f t="shared" si="1"/>
        <v>48.78</v>
      </c>
      <c r="O5" s="2" t="str">
        <f t="shared" si="2"/>
        <v>-353.48%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250</v>
      </c>
      <c r="B6" s="275" t="s">
        <v>770</v>
      </c>
      <c r="C6" s="2" t="s">
        <v>771</v>
      </c>
      <c r="D6" s="2" t="s">
        <v>772</v>
      </c>
      <c r="E6" s="2" t="s">
        <v>773</v>
      </c>
      <c r="F6" s="2" t="s">
        <v>774</v>
      </c>
      <c r="G6" s="276">
        <v>143.8</v>
      </c>
      <c r="H6" s="2" t="s">
        <v>775</v>
      </c>
      <c r="I6" s="2" t="s">
        <v>776</v>
      </c>
      <c r="J6" s="2" t="s">
        <v>777</v>
      </c>
      <c r="K6" s="2" t="s">
        <v>778</v>
      </c>
      <c r="L6" s="2" t="s">
        <v>779</v>
      </c>
      <c r="M6" s="166">
        <f>SUMIF(emis!$A$68:$A$94,A6,emis!$L$68:$L$94)</f>
        <v>25.59</v>
      </c>
      <c r="N6" s="166">
        <f t="shared" si="1"/>
        <v>6.69</v>
      </c>
      <c r="O6" s="2" t="str">
        <f t="shared" si="2"/>
        <v>-35.4%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194</v>
      </c>
      <c r="B7" s="275" t="s">
        <v>780</v>
      </c>
      <c r="C7" s="2" t="s">
        <v>781</v>
      </c>
      <c r="D7" s="2" t="s">
        <v>782</v>
      </c>
      <c r="E7" s="2" t="s">
        <v>783</v>
      </c>
      <c r="F7" s="2" t="s">
        <v>784</v>
      </c>
      <c r="G7" s="276">
        <v>9.9</v>
      </c>
      <c r="H7" s="2" t="s">
        <v>785</v>
      </c>
      <c r="I7" s="2" t="s">
        <v>786</v>
      </c>
      <c r="J7" s="2" t="s">
        <v>787</v>
      </c>
      <c r="K7" s="2" t="s">
        <v>787</v>
      </c>
      <c r="L7" s="2" t="s">
        <v>788</v>
      </c>
      <c r="M7" s="166">
        <f>SUMIF(emis!$A$68:$A$94,A7,emis!$L$68:$L$94)</f>
        <v>26.88</v>
      </c>
      <c r="N7" s="166">
        <f t="shared" si="1"/>
        <v>25.08</v>
      </c>
      <c r="O7" s="2" t="str">
        <f t="shared" si="2"/>
        <v>-1393.33%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206</v>
      </c>
      <c r="B8" s="275" t="s">
        <v>789</v>
      </c>
      <c r="C8" s="2" t="s">
        <v>790</v>
      </c>
      <c r="D8" s="2" t="s">
        <v>791</v>
      </c>
      <c r="E8" s="2" t="s">
        <v>792</v>
      </c>
      <c r="F8" s="2" t="s">
        <v>793</v>
      </c>
      <c r="G8" s="276">
        <v>60.8</v>
      </c>
      <c r="H8" s="2" t="s">
        <v>794</v>
      </c>
      <c r="I8" s="2" t="s">
        <v>795</v>
      </c>
      <c r="J8" s="2" t="s">
        <v>796</v>
      </c>
      <c r="K8" s="2" t="s">
        <v>797</v>
      </c>
      <c r="L8" s="2" t="s">
        <v>798</v>
      </c>
      <c r="M8" s="166">
        <f>SUMIF(emis!$A$68:$A$94,A8,emis!$L$68:$L$94)</f>
        <v>151.47</v>
      </c>
      <c r="N8" s="166">
        <f t="shared" si="1"/>
        <v>149.37</v>
      </c>
      <c r="O8" s="2" t="str">
        <f t="shared" si="2"/>
        <v>-7112.86%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196</v>
      </c>
      <c r="B9" s="275" t="s">
        <v>799</v>
      </c>
      <c r="C9" s="2" t="s">
        <v>800</v>
      </c>
      <c r="D9" s="2" t="s">
        <v>801</v>
      </c>
      <c r="E9" s="2" t="s">
        <v>802</v>
      </c>
      <c r="F9" s="2" t="s">
        <v>803</v>
      </c>
      <c r="G9" s="276">
        <v>72.0</v>
      </c>
      <c r="H9" s="2" t="s">
        <v>804</v>
      </c>
      <c r="I9" s="2" t="s">
        <v>805</v>
      </c>
      <c r="J9" s="2" t="s">
        <v>768</v>
      </c>
      <c r="K9" s="2" t="s">
        <v>767</v>
      </c>
      <c r="L9" s="2" t="s">
        <v>806</v>
      </c>
      <c r="M9" s="166">
        <f>SUMIF(emis!$A$68:$A$94,A9,emis!$L$68:$L$94)</f>
        <v>40.91</v>
      </c>
      <c r="N9" s="166">
        <f t="shared" si="1"/>
        <v>32.31</v>
      </c>
      <c r="O9" s="2" t="str">
        <f t="shared" si="2"/>
        <v>-375.7%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187</v>
      </c>
      <c r="B10" s="275" t="s">
        <v>807</v>
      </c>
      <c r="C10" s="2" t="s">
        <v>808</v>
      </c>
      <c r="D10" s="2" t="s">
        <v>809</v>
      </c>
      <c r="E10" s="2" t="s">
        <v>810</v>
      </c>
      <c r="F10" s="2" t="s">
        <v>811</v>
      </c>
      <c r="G10" s="276">
        <v>101.7</v>
      </c>
      <c r="H10" s="2" t="s">
        <v>812</v>
      </c>
      <c r="I10" s="2" t="s">
        <v>813</v>
      </c>
      <c r="J10" s="2" t="s">
        <v>768</v>
      </c>
      <c r="K10" s="2" t="s">
        <v>798</v>
      </c>
      <c r="L10" s="2" t="s">
        <v>798</v>
      </c>
      <c r="M10" s="166">
        <f>SUMIF(emis!$A$68:$A$94,A10,emis!$L$68:$L$94)</f>
        <v>452.84</v>
      </c>
      <c r="N10" s="166">
        <f t="shared" si="1"/>
        <v>442.44</v>
      </c>
      <c r="O10" s="2" t="str">
        <f t="shared" si="2"/>
        <v>-4254.23%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8" t="s">
        <v>814</v>
      </c>
      <c r="B1" s="8" t="s">
        <v>815</v>
      </c>
      <c r="C1" s="277" t="s">
        <v>816</v>
      </c>
      <c r="D1" s="277" t="s">
        <v>817</v>
      </c>
      <c r="E1" s="277" t="s">
        <v>57</v>
      </c>
      <c r="F1" s="277" t="s">
        <v>59</v>
      </c>
      <c r="G1" s="277" t="s">
        <v>818</v>
      </c>
      <c r="H1" s="277" t="s">
        <v>204</v>
      </c>
      <c r="I1" s="277" t="s">
        <v>819</v>
      </c>
      <c r="J1" s="277" t="s">
        <v>820</v>
      </c>
      <c r="K1" s="277" t="s">
        <v>821</v>
      </c>
      <c r="L1" s="277" t="s">
        <v>822</v>
      </c>
      <c r="M1" s="277" t="s">
        <v>823</v>
      </c>
      <c r="N1" s="277" t="s">
        <v>824</v>
      </c>
      <c r="O1" s="277" t="s">
        <v>825</v>
      </c>
      <c r="P1" s="277" t="s">
        <v>826</v>
      </c>
      <c r="Q1" s="277" t="s">
        <v>827</v>
      </c>
      <c r="R1" s="277" t="s">
        <v>828</v>
      </c>
      <c r="S1" s="277" t="s">
        <v>829</v>
      </c>
      <c r="T1" s="277" t="s">
        <v>830</v>
      </c>
      <c r="U1" s="277" t="s">
        <v>831</v>
      </c>
      <c r="V1" s="277" t="s">
        <v>832</v>
      </c>
      <c r="W1" s="277" t="s">
        <v>833</v>
      </c>
      <c r="X1" s="277" t="s">
        <v>834</v>
      </c>
      <c r="Y1" s="277" t="s">
        <v>835</v>
      </c>
      <c r="Z1" s="8"/>
      <c r="AA1" s="8"/>
    </row>
    <row r="2">
      <c r="A2" s="8" t="s">
        <v>836</v>
      </c>
      <c r="B2" s="8" t="s">
        <v>837</v>
      </c>
      <c r="C2" s="277" t="s">
        <v>838</v>
      </c>
      <c r="D2" s="277" t="s">
        <v>838</v>
      </c>
      <c r="E2" s="277" t="s">
        <v>839</v>
      </c>
      <c r="F2" s="277" t="s">
        <v>840</v>
      </c>
      <c r="G2" s="277" t="s">
        <v>841</v>
      </c>
      <c r="H2" s="277" t="s">
        <v>842</v>
      </c>
      <c r="I2" s="277" t="s">
        <v>843</v>
      </c>
      <c r="J2" s="277" t="s">
        <v>844</v>
      </c>
      <c r="K2" s="277" t="s">
        <v>843</v>
      </c>
      <c r="L2" s="277" t="s">
        <v>843</v>
      </c>
      <c r="M2" s="277" t="s">
        <v>844</v>
      </c>
      <c r="N2" s="277" t="s">
        <v>845</v>
      </c>
      <c r="O2" s="277" t="s">
        <v>845</v>
      </c>
      <c r="P2" s="277" t="s">
        <v>845</v>
      </c>
      <c r="Q2" s="277" t="s">
        <v>845</v>
      </c>
      <c r="R2" s="277" t="s">
        <v>845</v>
      </c>
      <c r="S2" s="277" t="s">
        <v>845</v>
      </c>
      <c r="T2" s="277" t="s">
        <v>845</v>
      </c>
      <c r="U2" s="277" t="s">
        <v>845</v>
      </c>
      <c r="V2" s="277" t="s">
        <v>845</v>
      </c>
      <c r="W2" s="277" t="s">
        <v>845</v>
      </c>
      <c r="X2" s="277" t="s">
        <v>845</v>
      </c>
      <c r="Y2" s="277" t="s">
        <v>845</v>
      </c>
      <c r="Z2" s="8"/>
      <c r="AA2" s="8"/>
    </row>
    <row r="3">
      <c r="A3" s="2" t="s">
        <v>701</v>
      </c>
      <c r="B3" s="24">
        <v>2000.0</v>
      </c>
      <c r="C3" s="165">
        <v>6.735</v>
      </c>
      <c r="D3" s="165">
        <v>1.1488</v>
      </c>
      <c r="E3" s="165">
        <v>300.207</v>
      </c>
      <c r="F3" s="165">
        <v>7.4567</v>
      </c>
      <c r="G3" s="165">
        <v>53.8413</v>
      </c>
      <c r="H3" s="165">
        <v>1068.0009</v>
      </c>
      <c r="I3" s="165">
        <v>210.623</v>
      </c>
      <c r="J3" s="165">
        <v>38.1623</v>
      </c>
      <c r="K3" s="165">
        <v>7.8048</v>
      </c>
      <c r="L3" s="165">
        <v>35.5434</v>
      </c>
      <c r="M3" s="165">
        <v>40.0185</v>
      </c>
      <c r="N3" s="165">
        <v>12.0</v>
      </c>
      <c r="O3" s="165">
        <v>2.375</v>
      </c>
      <c r="P3" s="165">
        <v>0.4624</v>
      </c>
      <c r="Q3" s="165">
        <v>10.3949</v>
      </c>
      <c r="R3" s="165">
        <v>4.0</v>
      </c>
      <c r="S3" s="165">
        <v>0.0</v>
      </c>
      <c r="T3" s="165">
        <v>8.5381</v>
      </c>
      <c r="U3" s="165">
        <v>75.0394</v>
      </c>
      <c r="V3" s="165">
        <v>6.2341</v>
      </c>
      <c r="W3" s="165">
        <v>1.951</v>
      </c>
      <c r="X3" s="165">
        <v>17.9257</v>
      </c>
      <c r="Y3" s="165">
        <v>5.5382</v>
      </c>
      <c r="Z3" s="2"/>
      <c r="AA3" s="2"/>
    </row>
    <row r="4">
      <c r="A4" s="2" t="s">
        <v>701</v>
      </c>
      <c r="B4" s="24">
        <v>2001.0</v>
      </c>
      <c r="C4" s="165">
        <v>6.896</v>
      </c>
      <c r="D4" s="165">
        <v>1.132</v>
      </c>
      <c r="E4" s="165">
        <v>303.4093</v>
      </c>
      <c r="F4" s="165">
        <v>7.5029</v>
      </c>
      <c r="G4" s="165">
        <v>54.4192</v>
      </c>
      <c r="H4" s="165">
        <v>1066.7447</v>
      </c>
      <c r="I4" s="165">
        <v>211.5938</v>
      </c>
      <c r="J4" s="165">
        <v>38.2888</v>
      </c>
      <c r="K4" s="165">
        <v>7.8946</v>
      </c>
      <c r="L4" s="165">
        <v>35.7143</v>
      </c>
      <c r="M4" s="165">
        <v>40.3916</v>
      </c>
      <c r="N4" s="165">
        <v>11.925</v>
      </c>
      <c r="O4" s="165">
        <v>2.4344</v>
      </c>
      <c r="P4" s="165">
        <v>0.4651</v>
      </c>
      <c r="Q4" s="165">
        <v>10.4328</v>
      </c>
      <c r="R4" s="165">
        <v>5.3987</v>
      </c>
      <c r="S4" s="165">
        <v>0.647</v>
      </c>
      <c r="T4" s="165">
        <v>9.0301</v>
      </c>
      <c r="U4" s="165">
        <v>84.0409</v>
      </c>
      <c r="V4" s="165">
        <v>7.4947</v>
      </c>
      <c r="W4" s="165">
        <v>1.645</v>
      </c>
      <c r="X4" s="165">
        <v>19.7183</v>
      </c>
      <c r="Y4" s="165">
        <v>5.699</v>
      </c>
      <c r="Z4" s="2"/>
      <c r="AA4" s="2"/>
    </row>
    <row r="5">
      <c r="A5" s="2" t="s">
        <v>701</v>
      </c>
      <c r="B5" s="24">
        <v>2002.0</v>
      </c>
      <c r="C5" s="165">
        <v>6.949</v>
      </c>
      <c r="D5" s="165">
        <v>1.2317</v>
      </c>
      <c r="E5" s="165">
        <v>306.5787</v>
      </c>
      <c r="F5" s="165">
        <v>7.5487</v>
      </c>
      <c r="G5" s="165">
        <v>54.996</v>
      </c>
      <c r="H5" s="165">
        <v>1065.4692</v>
      </c>
      <c r="I5" s="165">
        <v>212.5632</v>
      </c>
      <c r="J5" s="165">
        <v>38.4153</v>
      </c>
      <c r="K5" s="165">
        <v>7.9841</v>
      </c>
      <c r="L5" s="165">
        <v>35.8846</v>
      </c>
      <c r="M5" s="165">
        <v>40.7647</v>
      </c>
      <c r="N5" s="165">
        <v>11.848</v>
      </c>
      <c r="O5" s="165">
        <v>2.4915</v>
      </c>
      <c r="P5" s="165">
        <v>0.4058</v>
      </c>
      <c r="Q5" s="165">
        <v>10.4708</v>
      </c>
      <c r="R5" s="165">
        <v>6.7974</v>
      </c>
      <c r="S5" s="165">
        <v>1.2941</v>
      </c>
      <c r="T5" s="165">
        <v>9.8853</v>
      </c>
      <c r="U5" s="165">
        <v>94.7162</v>
      </c>
      <c r="V5" s="165">
        <v>8.7389</v>
      </c>
      <c r="W5" s="165">
        <v>2.508</v>
      </c>
      <c r="X5" s="165">
        <v>21.5109</v>
      </c>
      <c r="Y5" s="165">
        <v>5.8596</v>
      </c>
      <c r="Z5" s="2"/>
      <c r="AA5" s="2"/>
    </row>
    <row r="6">
      <c r="A6" s="2" t="s">
        <v>701</v>
      </c>
      <c r="B6" s="24">
        <v>2003.0</v>
      </c>
      <c r="C6" s="165">
        <v>7.286</v>
      </c>
      <c r="D6" s="165">
        <v>1.2256</v>
      </c>
      <c r="E6" s="165">
        <v>309.7165</v>
      </c>
      <c r="F6" s="165">
        <v>7.5942</v>
      </c>
      <c r="G6" s="165">
        <v>55.5716</v>
      </c>
      <c r="H6" s="165">
        <v>1064.1742</v>
      </c>
      <c r="I6" s="165">
        <v>213.5311</v>
      </c>
      <c r="J6" s="165">
        <v>38.5418</v>
      </c>
      <c r="K6" s="165">
        <v>8.0734</v>
      </c>
      <c r="L6" s="165">
        <v>36.0543</v>
      </c>
      <c r="M6" s="165">
        <v>41.1377</v>
      </c>
      <c r="N6" s="165">
        <v>11.7692</v>
      </c>
      <c r="O6" s="165">
        <v>2.5464</v>
      </c>
      <c r="P6" s="165">
        <v>0.3939</v>
      </c>
      <c r="Q6" s="165">
        <v>10.5083</v>
      </c>
      <c r="R6" s="165">
        <v>8.1961</v>
      </c>
      <c r="S6" s="165">
        <v>1.9411</v>
      </c>
      <c r="T6" s="165">
        <v>12.0788</v>
      </c>
      <c r="U6" s="165">
        <v>101.4157</v>
      </c>
      <c r="V6" s="165">
        <v>9.9776</v>
      </c>
      <c r="W6" s="165">
        <v>3.341</v>
      </c>
      <c r="X6" s="165">
        <v>23.3034</v>
      </c>
      <c r="Y6" s="165">
        <v>6.0202</v>
      </c>
      <c r="Z6" s="2"/>
      <c r="AA6" s="2"/>
    </row>
    <row r="7">
      <c r="A7" s="2" t="s">
        <v>701</v>
      </c>
      <c r="B7" s="24">
        <v>2004.0</v>
      </c>
      <c r="C7" s="165">
        <v>7.672</v>
      </c>
      <c r="D7" s="165">
        <v>1.2428</v>
      </c>
      <c r="E7" s="165">
        <v>312.8241</v>
      </c>
      <c r="F7" s="165">
        <v>7.6394</v>
      </c>
      <c r="G7" s="165">
        <v>56.1461</v>
      </c>
      <c r="H7" s="165">
        <v>1062.8596</v>
      </c>
      <c r="I7" s="165">
        <v>214.4977</v>
      </c>
      <c r="J7" s="165">
        <v>38.6683</v>
      </c>
      <c r="K7" s="165">
        <v>8.1624</v>
      </c>
      <c r="L7" s="165">
        <v>36.2233</v>
      </c>
      <c r="M7" s="165">
        <v>41.5107</v>
      </c>
      <c r="N7" s="165">
        <v>11.6885</v>
      </c>
      <c r="O7" s="165">
        <v>2.599</v>
      </c>
      <c r="P7" s="165">
        <v>0.4062</v>
      </c>
      <c r="Q7" s="165">
        <v>10.5455</v>
      </c>
      <c r="R7" s="165">
        <v>9.5948</v>
      </c>
      <c r="S7" s="165">
        <v>2.5881</v>
      </c>
      <c r="T7" s="165">
        <v>12.5074</v>
      </c>
      <c r="U7" s="165">
        <v>113.9297</v>
      </c>
      <c r="V7" s="165">
        <v>11.2136</v>
      </c>
      <c r="W7" s="165">
        <v>4.269</v>
      </c>
      <c r="X7" s="165">
        <v>25.096</v>
      </c>
      <c r="Y7" s="165">
        <v>6.1806</v>
      </c>
      <c r="Z7" s="2"/>
      <c r="AA7" s="2"/>
    </row>
    <row r="8">
      <c r="A8" s="2" t="s">
        <v>701</v>
      </c>
      <c r="B8" s="24">
        <v>2005.0</v>
      </c>
      <c r="C8" s="165">
        <v>7.971</v>
      </c>
      <c r="D8" s="165">
        <v>1.1955</v>
      </c>
      <c r="E8" s="165">
        <v>315.9027</v>
      </c>
      <c r="F8" s="165">
        <v>7.6842</v>
      </c>
      <c r="G8" s="165">
        <v>56.7195</v>
      </c>
      <c r="H8" s="165">
        <v>1061.5255</v>
      </c>
      <c r="I8" s="165">
        <v>215.4629</v>
      </c>
      <c r="J8" s="165">
        <v>38.7948</v>
      </c>
      <c r="K8" s="165">
        <v>8.2512</v>
      </c>
      <c r="L8" s="165">
        <v>36.3917</v>
      </c>
      <c r="M8" s="165">
        <v>41.8837</v>
      </c>
      <c r="N8" s="165">
        <v>11.6059</v>
      </c>
      <c r="O8" s="165">
        <v>2.6495</v>
      </c>
      <c r="P8" s="165">
        <v>0.4358</v>
      </c>
      <c r="Q8" s="165">
        <v>10.8117</v>
      </c>
      <c r="R8" s="165">
        <v>10.9934</v>
      </c>
      <c r="S8" s="165">
        <v>3.2352</v>
      </c>
      <c r="T8" s="165">
        <v>13.7591</v>
      </c>
      <c r="U8" s="165">
        <v>120.9334</v>
      </c>
      <c r="V8" s="165">
        <v>12.4483</v>
      </c>
      <c r="W8" s="165">
        <v>4.89</v>
      </c>
      <c r="X8" s="165">
        <v>26.8886</v>
      </c>
      <c r="Y8" s="165">
        <v>6.3408</v>
      </c>
      <c r="Z8" s="2"/>
      <c r="AA8" s="2"/>
    </row>
    <row r="9">
      <c r="A9" s="2" t="s">
        <v>701</v>
      </c>
      <c r="B9" s="24">
        <v>2006.0</v>
      </c>
      <c r="C9" s="165">
        <v>8.1426</v>
      </c>
      <c r="D9" s="165">
        <v>1.1677</v>
      </c>
      <c r="E9" s="165">
        <v>320.0614</v>
      </c>
      <c r="F9" s="165">
        <v>7.7151</v>
      </c>
      <c r="G9" s="165">
        <v>56.5451</v>
      </c>
      <c r="H9" s="165">
        <v>1055.3682</v>
      </c>
      <c r="I9" s="165">
        <v>215.8002</v>
      </c>
      <c r="J9" s="165">
        <v>38.883</v>
      </c>
      <c r="K9" s="165">
        <v>8.3258</v>
      </c>
      <c r="L9" s="165">
        <v>36.436</v>
      </c>
      <c r="M9" s="165">
        <v>42.2408</v>
      </c>
      <c r="N9" s="165">
        <v>12.2669</v>
      </c>
      <c r="O9" s="165">
        <v>3.1051</v>
      </c>
      <c r="P9" s="165">
        <v>0.4427</v>
      </c>
      <c r="Q9" s="165">
        <v>10.553</v>
      </c>
      <c r="R9" s="165">
        <v>12.3832</v>
      </c>
      <c r="S9" s="165">
        <v>3.8802</v>
      </c>
      <c r="T9" s="165">
        <v>16.2358</v>
      </c>
      <c r="U9" s="165">
        <v>121.0747</v>
      </c>
      <c r="V9" s="165">
        <v>14.2931</v>
      </c>
      <c r="W9" s="165">
        <v>5.6938</v>
      </c>
      <c r="X9" s="165">
        <v>31.7215</v>
      </c>
      <c r="Y9" s="165">
        <v>6.471</v>
      </c>
      <c r="Z9" s="2"/>
      <c r="AA9" s="2"/>
    </row>
    <row r="10">
      <c r="A10" s="2" t="s">
        <v>701</v>
      </c>
      <c r="B10" s="24">
        <v>2007.0</v>
      </c>
      <c r="C10" s="165">
        <v>8.3135</v>
      </c>
      <c r="D10" s="165">
        <v>1.1399</v>
      </c>
      <c r="E10" s="165">
        <v>324.2128</v>
      </c>
      <c r="F10" s="165">
        <v>7.7459</v>
      </c>
      <c r="G10" s="165">
        <v>56.3678</v>
      </c>
      <c r="H10" s="165">
        <v>1049.2141</v>
      </c>
      <c r="I10" s="165">
        <v>216.1375</v>
      </c>
      <c r="J10" s="165">
        <v>38.9699</v>
      </c>
      <c r="K10" s="165">
        <v>8.4003</v>
      </c>
      <c r="L10" s="165">
        <v>36.4791</v>
      </c>
      <c r="M10" s="165">
        <v>42.5977</v>
      </c>
      <c r="N10" s="165">
        <v>12.9284</v>
      </c>
      <c r="O10" s="165">
        <v>3.5604</v>
      </c>
      <c r="P10" s="165">
        <v>0.4492</v>
      </c>
      <c r="Q10" s="165">
        <v>10.2947</v>
      </c>
      <c r="R10" s="165">
        <v>13.7729</v>
      </c>
      <c r="S10" s="165">
        <v>4.5246</v>
      </c>
      <c r="T10" s="165">
        <v>18.726</v>
      </c>
      <c r="U10" s="165">
        <v>129.6222</v>
      </c>
      <c r="V10" s="165">
        <v>16.1322</v>
      </c>
      <c r="W10" s="165">
        <v>6.5046</v>
      </c>
      <c r="X10" s="165">
        <v>36.5545</v>
      </c>
      <c r="Y10" s="165">
        <v>6.6012</v>
      </c>
      <c r="Z10" s="2"/>
      <c r="AA10" s="2"/>
    </row>
    <row r="11">
      <c r="A11" s="2" t="s">
        <v>701</v>
      </c>
      <c r="B11" s="24">
        <v>2010.0</v>
      </c>
      <c r="C11" s="165">
        <v>8.8214</v>
      </c>
      <c r="D11" s="165">
        <v>1.0565</v>
      </c>
      <c r="E11" s="165">
        <v>336.6228</v>
      </c>
      <c r="F11" s="165">
        <v>7.838</v>
      </c>
      <c r="G11" s="165">
        <v>55.818</v>
      </c>
      <c r="H11" s="165">
        <v>1030.7711</v>
      </c>
      <c r="I11" s="165">
        <v>217.1495</v>
      </c>
      <c r="J11" s="165">
        <v>39.2233</v>
      </c>
      <c r="K11" s="165">
        <v>8.6231</v>
      </c>
      <c r="L11" s="165">
        <v>36.6017</v>
      </c>
      <c r="M11" s="165">
        <v>43.6678</v>
      </c>
      <c r="N11" s="165">
        <v>14.9167</v>
      </c>
      <c r="O11" s="165">
        <v>4.9241</v>
      </c>
      <c r="P11" s="165">
        <v>0.4666</v>
      </c>
      <c r="Q11" s="165">
        <v>9.5222</v>
      </c>
      <c r="R11" s="165">
        <v>17.9421</v>
      </c>
      <c r="S11" s="165">
        <v>6.4539</v>
      </c>
      <c r="T11" s="165">
        <v>26.2787</v>
      </c>
      <c r="U11" s="165">
        <v>157.0427</v>
      </c>
      <c r="V11" s="165">
        <v>21.6155</v>
      </c>
      <c r="W11" s="165">
        <v>8.9793</v>
      </c>
      <c r="X11" s="165">
        <v>51.0534</v>
      </c>
      <c r="Y11" s="165">
        <v>6.6231</v>
      </c>
      <c r="Z11" s="2"/>
      <c r="AA11" s="2"/>
    </row>
    <row r="12">
      <c r="A12" s="2" t="s">
        <v>701</v>
      </c>
      <c r="B12" s="28">
        <v>2020.0</v>
      </c>
      <c r="C12" s="40">
        <v>9.2876</v>
      </c>
      <c r="D12" s="165">
        <v>0.9728</v>
      </c>
      <c r="E12" s="165">
        <v>256.768</v>
      </c>
      <c r="F12" s="165">
        <v>7.3633</v>
      </c>
      <c r="G12" s="165">
        <v>44.2127</v>
      </c>
      <c r="H12" s="165">
        <v>982.6468</v>
      </c>
      <c r="I12" s="165">
        <v>213.2906</v>
      </c>
      <c r="J12" s="165">
        <v>36.6095</v>
      </c>
      <c r="K12" s="165">
        <v>8.3821</v>
      </c>
      <c r="L12" s="165">
        <v>36.7566</v>
      </c>
      <c r="M12" s="165">
        <v>47.7244</v>
      </c>
      <c r="N12" s="165">
        <v>12.2168</v>
      </c>
      <c r="O12" s="165">
        <v>5.3983</v>
      </c>
      <c r="P12" s="165">
        <v>0.1844</v>
      </c>
      <c r="Q12" s="165">
        <v>1.1524</v>
      </c>
      <c r="R12" s="165">
        <v>60.642</v>
      </c>
      <c r="S12" s="165">
        <v>7.2255</v>
      </c>
      <c r="T12" s="165">
        <v>89.3489</v>
      </c>
      <c r="U12" s="165">
        <v>173.879</v>
      </c>
      <c r="V12" s="165">
        <v>64.3741</v>
      </c>
      <c r="W12" s="165">
        <v>1.6077</v>
      </c>
      <c r="X12" s="165">
        <v>32.3214</v>
      </c>
      <c r="Y12" s="165">
        <v>2.2442</v>
      </c>
      <c r="Z12" s="2"/>
      <c r="AA12" s="2"/>
    </row>
    <row r="13">
      <c r="A13" s="2" t="s">
        <v>701</v>
      </c>
      <c r="B13" s="28">
        <v>2030.0</v>
      </c>
      <c r="C13" s="40">
        <v>7.1569</v>
      </c>
      <c r="D13" s="165">
        <v>0.7888</v>
      </c>
      <c r="E13" s="165">
        <v>235.6322</v>
      </c>
      <c r="F13" s="165">
        <v>7.305</v>
      </c>
      <c r="G13" s="165">
        <v>29.606</v>
      </c>
      <c r="H13" s="165">
        <v>925.9684</v>
      </c>
      <c r="I13" s="165">
        <v>200.6018</v>
      </c>
      <c r="J13" s="165">
        <v>31.5649</v>
      </c>
      <c r="K13" s="165">
        <v>6.9426</v>
      </c>
      <c r="L13" s="165">
        <v>35.4862</v>
      </c>
      <c r="M13" s="165">
        <v>51.1233</v>
      </c>
      <c r="N13" s="165">
        <v>6.6949</v>
      </c>
      <c r="O13" s="165">
        <v>1.8855</v>
      </c>
      <c r="P13" s="165">
        <v>0.1118</v>
      </c>
      <c r="Q13" s="165">
        <v>0.6914</v>
      </c>
      <c r="R13" s="165">
        <v>72.0353</v>
      </c>
      <c r="S13" s="165">
        <v>8.1254</v>
      </c>
      <c r="T13" s="165">
        <v>108.8992</v>
      </c>
      <c r="U13" s="165">
        <v>194.1856</v>
      </c>
      <c r="V13" s="165">
        <v>75.5553</v>
      </c>
      <c r="W13" s="165">
        <v>0.7953</v>
      </c>
      <c r="X13" s="165">
        <v>3.1743</v>
      </c>
      <c r="Y13" s="165">
        <v>1.9523</v>
      </c>
      <c r="Z13" s="2"/>
      <c r="AA13" s="2"/>
    </row>
    <row r="14">
      <c r="A14" s="2" t="s">
        <v>701</v>
      </c>
      <c r="B14" s="28">
        <v>2040.0</v>
      </c>
      <c r="C14" s="40">
        <v>4.5349</v>
      </c>
      <c r="D14" s="165">
        <v>0.4889</v>
      </c>
      <c r="E14" s="165">
        <v>225.0285</v>
      </c>
      <c r="F14" s="165">
        <v>7.1772</v>
      </c>
      <c r="G14" s="165">
        <v>19.8907</v>
      </c>
      <c r="H14" s="165">
        <v>877.9404</v>
      </c>
      <c r="I14" s="165">
        <v>192.2521</v>
      </c>
      <c r="J14" s="165">
        <v>30.0064</v>
      </c>
      <c r="K14" s="165">
        <v>5.686</v>
      </c>
      <c r="L14" s="165">
        <v>32.014</v>
      </c>
      <c r="M14" s="165">
        <v>53.3202</v>
      </c>
      <c r="N14" s="165">
        <v>5.0522</v>
      </c>
      <c r="O14" s="165">
        <v>1.0876</v>
      </c>
      <c r="P14" s="165">
        <v>0.1128</v>
      </c>
      <c r="Q14" s="165">
        <v>0.4134</v>
      </c>
      <c r="R14" s="165">
        <v>80.7117</v>
      </c>
      <c r="S14" s="165">
        <v>9.3647</v>
      </c>
      <c r="T14" s="165">
        <v>124.9614</v>
      </c>
      <c r="U14" s="165">
        <v>212.8292</v>
      </c>
      <c r="V14" s="165">
        <v>83.7243</v>
      </c>
      <c r="W14" s="165">
        <v>0.8861</v>
      </c>
      <c r="X14" s="165">
        <v>0.0</v>
      </c>
      <c r="Y14" s="165">
        <v>1.5676</v>
      </c>
      <c r="Z14" s="2"/>
      <c r="AA14" s="2"/>
    </row>
    <row r="15">
      <c r="A15" s="2" t="s">
        <v>701</v>
      </c>
      <c r="B15" s="28">
        <v>2050.0</v>
      </c>
      <c r="C15" s="40">
        <v>3.1855</v>
      </c>
      <c r="D15" s="165">
        <v>0.2012</v>
      </c>
      <c r="E15" s="165">
        <v>189.2981</v>
      </c>
      <c r="F15" s="165">
        <v>6.2466</v>
      </c>
      <c r="G15" s="165">
        <v>15.5745</v>
      </c>
      <c r="H15" s="165">
        <v>820.2126</v>
      </c>
      <c r="I15" s="165">
        <v>178.5112</v>
      </c>
      <c r="J15" s="165">
        <v>28.9031</v>
      </c>
      <c r="K15" s="165">
        <v>4.9405</v>
      </c>
      <c r="L15" s="165">
        <v>29.9729</v>
      </c>
      <c r="M15" s="165">
        <v>55.5357</v>
      </c>
      <c r="N15" s="165">
        <v>2.6385</v>
      </c>
      <c r="O15" s="165">
        <v>0.4712</v>
      </c>
      <c r="P15" s="165">
        <v>0.1087</v>
      </c>
      <c r="Q15" s="165">
        <v>0.2463</v>
      </c>
      <c r="R15" s="165">
        <v>74.6075</v>
      </c>
      <c r="S15" s="165">
        <v>11.0952</v>
      </c>
      <c r="T15" s="165">
        <v>119.1368</v>
      </c>
      <c r="U15" s="165">
        <v>198.351</v>
      </c>
      <c r="V15" s="165">
        <v>77.0891</v>
      </c>
      <c r="W15" s="165">
        <v>0.2958</v>
      </c>
      <c r="X15" s="165">
        <v>0.0</v>
      </c>
      <c r="Y15" s="165">
        <v>0.6322</v>
      </c>
      <c r="Z15" s="2"/>
      <c r="AA15" s="2"/>
    </row>
    <row r="16">
      <c r="A16" s="2" t="s">
        <v>701</v>
      </c>
      <c r="B16" s="24">
        <v>2060.0</v>
      </c>
      <c r="C16" s="165">
        <v>1.4192</v>
      </c>
      <c r="D16" s="165">
        <v>0.6153</v>
      </c>
      <c r="E16" s="165">
        <v>166.4679</v>
      </c>
      <c r="F16" s="165">
        <v>5.7181</v>
      </c>
      <c r="G16" s="165">
        <v>13.6997</v>
      </c>
      <c r="H16" s="165">
        <v>779.189</v>
      </c>
      <c r="I16" s="165">
        <v>166.4075</v>
      </c>
      <c r="J16" s="165">
        <v>27.1964</v>
      </c>
      <c r="K16" s="165">
        <v>4.4298</v>
      </c>
      <c r="L16" s="165">
        <v>29.7079</v>
      </c>
      <c r="M16" s="165">
        <v>58.5173</v>
      </c>
      <c r="N16" s="165">
        <v>2.176</v>
      </c>
      <c r="O16" s="165">
        <v>0.3227</v>
      </c>
      <c r="P16" s="165">
        <v>0.1074</v>
      </c>
      <c r="Q16" s="165">
        <v>0.1375</v>
      </c>
      <c r="R16" s="165">
        <v>84.0857</v>
      </c>
      <c r="S16" s="165">
        <v>11.113</v>
      </c>
      <c r="T16" s="165">
        <v>138.797</v>
      </c>
      <c r="U16" s="165">
        <v>226.3568</v>
      </c>
      <c r="V16" s="165">
        <v>86.5934</v>
      </c>
      <c r="W16" s="165">
        <v>0.1422</v>
      </c>
      <c r="X16" s="165">
        <v>0.0</v>
      </c>
      <c r="Y16" s="165">
        <v>0.4985</v>
      </c>
      <c r="Z16" s="2"/>
      <c r="AA16" s="2"/>
    </row>
    <row r="17">
      <c r="A17" s="2" t="s">
        <v>701</v>
      </c>
      <c r="B17" s="24">
        <v>2070.0</v>
      </c>
      <c r="C17" s="165">
        <v>0.1156</v>
      </c>
      <c r="D17" s="165">
        <v>0.5382</v>
      </c>
      <c r="E17" s="165">
        <v>161.3085</v>
      </c>
      <c r="F17" s="165">
        <v>5.7411</v>
      </c>
      <c r="G17" s="165">
        <v>11.8661</v>
      </c>
      <c r="H17" s="165">
        <v>712.4915</v>
      </c>
      <c r="I17" s="165">
        <v>150.3002</v>
      </c>
      <c r="J17" s="165">
        <v>24.0041</v>
      </c>
      <c r="K17" s="165">
        <v>3.943</v>
      </c>
      <c r="L17" s="165">
        <v>28.0616</v>
      </c>
      <c r="M17" s="165">
        <v>61.4415</v>
      </c>
      <c r="N17" s="165">
        <v>2.1377</v>
      </c>
      <c r="O17" s="165">
        <v>0.2609</v>
      </c>
      <c r="P17" s="165">
        <v>0.1066</v>
      </c>
      <c r="Q17" s="165">
        <v>0.073</v>
      </c>
      <c r="R17" s="165">
        <v>93.8802</v>
      </c>
      <c r="S17" s="165">
        <v>11.0471</v>
      </c>
      <c r="T17" s="165">
        <v>159.1822</v>
      </c>
      <c r="U17" s="165">
        <v>255.8464</v>
      </c>
      <c r="V17" s="165">
        <v>95.5067</v>
      </c>
      <c r="W17" s="165">
        <v>0.1315</v>
      </c>
      <c r="X17" s="165">
        <v>0.0</v>
      </c>
      <c r="Y17" s="165">
        <v>0.4183</v>
      </c>
      <c r="Z17" s="2"/>
      <c r="AA17" s="2"/>
    </row>
    <row r="18">
      <c r="A18" s="2" t="s">
        <v>701</v>
      </c>
      <c r="B18" s="24">
        <v>2080.0</v>
      </c>
      <c r="C18" s="165">
        <v>-0.4329</v>
      </c>
      <c r="D18" s="165">
        <v>0.5498</v>
      </c>
      <c r="E18" s="165">
        <v>155.076</v>
      </c>
      <c r="F18" s="165">
        <v>5.6134</v>
      </c>
      <c r="G18" s="165">
        <v>9.7549</v>
      </c>
      <c r="H18" s="165">
        <v>663.7336</v>
      </c>
      <c r="I18" s="165">
        <v>138.6218</v>
      </c>
      <c r="J18" s="165">
        <v>20.6257</v>
      </c>
      <c r="K18" s="165">
        <v>3.6738</v>
      </c>
      <c r="L18" s="165">
        <v>26.8707</v>
      </c>
      <c r="M18" s="165">
        <v>63.3854</v>
      </c>
      <c r="N18" s="165">
        <v>1.444</v>
      </c>
      <c r="O18" s="165">
        <v>0.1513</v>
      </c>
      <c r="P18" s="165">
        <v>0.1032</v>
      </c>
      <c r="Q18" s="165">
        <v>0.0373</v>
      </c>
      <c r="R18" s="165">
        <v>96.2713</v>
      </c>
      <c r="S18" s="165">
        <v>10.9569</v>
      </c>
      <c r="T18" s="165">
        <v>166.5688</v>
      </c>
      <c r="U18" s="165">
        <v>265.7</v>
      </c>
      <c r="V18" s="165">
        <v>95.8098</v>
      </c>
      <c r="W18" s="165">
        <v>0.1204</v>
      </c>
      <c r="X18" s="165">
        <v>0.0</v>
      </c>
      <c r="Y18" s="165">
        <v>0.3158</v>
      </c>
      <c r="Z18" s="2"/>
      <c r="AA18" s="2"/>
    </row>
    <row r="19">
      <c r="A19" s="2" t="s">
        <v>701</v>
      </c>
      <c r="B19" s="24">
        <v>2090.0</v>
      </c>
      <c r="C19" s="165">
        <v>-0.8704</v>
      </c>
      <c r="D19" s="165">
        <v>0.6024</v>
      </c>
      <c r="E19" s="165">
        <v>148.4388</v>
      </c>
      <c r="F19" s="165">
        <v>5.4607</v>
      </c>
      <c r="G19" s="165">
        <v>7.8256</v>
      </c>
      <c r="H19" s="165">
        <v>636.8489</v>
      </c>
      <c r="I19" s="165">
        <v>131.242</v>
      </c>
      <c r="J19" s="165">
        <v>18.5622</v>
      </c>
      <c r="K19" s="165">
        <v>3.5452</v>
      </c>
      <c r="L19" s="165">
        <v>26.3979</v>
      </c>
      <c r="M19" s="165">
        <v>65.3186</v>
      </c>
      <c r="N19" s="165">
        <v>1.1957</v>
      </c>
      <c r="O19" s="165">
        <v>0.092</v>
      </c>
      <c r="P19" s="165">
        <v>0.0972</v>
      </c>
      <c r="Q19" s="165">
        <v>0.0</v>
      </c>
      <c r="R19" s="165">
        <v>91.2036</v>
      </c>
      <c r="S19" s="165">
        <v>10.7526</v>
      </c>
      <c r="T19" s="165">
        <v>161.5562</v>
      </c>
      <c r="U19" s="165">
        <v>256.8479</v>
      </c>
      <c r="V19" s="165">
        <v>88.7628</v>
      </c>
      <c r="W19" s="165">
        <v>0.1067</v>
      </c>
      <c r="X19" s="165">
        <v>0.0</v>
      </c>
      <c r="Y19" s="165">
        <v>0.1852</v>
      </c>
      <c r="Z19" s="2"/>
      <c r="AA19" s="2"/>
    </row>
    <row r="20">
      <c r="A20" s="2" t="s">
        <v>701</v>
      </c>
      <c r="B20" s="24">
        <v>2100.0</v>
      </c>
      <c r="C20" s="165">
        <v>-0.9308</v>
      </c>
      <c r="D20" s="165">
        <v>0.5112</v>
      </c>
      <c r="E20" s="165">
        <v>142.0527</v>
      </c>
      <c r="F20" s="165">
        <v>5.2823</v>
      </c>
      <c r="G20" s="165">
        <v>6.4551</v>
      </c>
      <c r="H20" s="165">
        <v>607.8438</v>
      </c>
      <c r="I20" s="165">
        <v>125.5104</v>
      </c>
      <c r="J20" s="165">
        <v>15.9896</v>
      </c>
      <c r="K20" s="165">
        <v>3.3579</v>
      </c>
      <c r="L20" s="165">
        <v>25.3311</v>
      </c>
      <c r="M20" s="165">
        <v>67.2381</v>
      </c>
      <c r="N20" s="165">
        <v>1.0921</v>
      </c>
      <c r="O20" s="165">
        <v>0.0857</v>
      </c>
      <c r="P20" s="165">
        <v>0.0886</v>
      </c>
      <c r="Q20" s="165">
        <v>0.0</v>
      </c>
      <c r="R20" s="165">
        <v>81.2268</v>
      </c>
      <c r="S20" s="165">
        <v>10.4055</v>
      </c>
      <c r="T20" s="165">
        <v>148.2137</v>
      </c>
      <c r="U20" s="165">
        <v>235.3925</v>
      </c>
      <c r="V20" s="165">
        <v>77.4573</v>
      </c>
      <c r="W20" s="165">
        <v>0.0911</v>
      </c>
      <c r="X20" s="165">
        <v>0.0</v>
      </c>
      <c r="Y20" s="165">
        <v>0.0442</v>
      </c>
      <c r="Z20" s="2"/>
      <c r="AA20" s="2"/>
    </row>
    <row r="21">
      <c r="A21" s="2" t="s">
        <v>701</v>
      </c>
      <c r="B21" s="24">
        <v>2125.0</v>
      </c>
      <c r="C21" s="165">
        <v>-0.9308</v>
      </c>
      <c r="D21" s="165">
        <v>0.0</v>
      </c>
      <c r="E21" s="165">
        <v>142.0527</v>
      </c>
      <c r="F21" s="165">
        <v>5.2823</v>
      </c>
      <c r="G21" s="165">
        <v>6.4551</v>
      </c>
      <c r="H21" s="165">
        <v>607.8438</v>
      </c>
      <c r="I21" s="165">
        <v>125.5104</v>
      </c>
      <c r="J21" s="165">
        <v>15.9896</v>
      </c>
      <c r="K21" s="165">
        <v>3.3579</v>
      </c>
      <c r="L21" s="165">
        <v>25.3311</v>
      </c>
      <c r="M21" s="165">
        <v>67.2381</v>
      </c>
      <c r="N21" s="165">
        <v>1.0921</v>
      </c>
      <c r="O21" s="165">
        <v>0.0857</v>
      </c>
      <c r="P21" s="165">
        <v>0.0886</v>
      </c>
      <c r="Q21" s="165">
        <v>0.0</v>
      </c>
      <c r="R21" s="165">
        <v>81.2268</v>
      </c>
      <c r="S21" s="165">
        <v>10.4055</v>
      </c>
      <c r="T21" s="165">
        <v>148.2137</v>
      </c>
      <c r="U21" s="165">
        <v>235.3925</v>
      </c>
      <c r="V21" s="165">
        <v>77.4573</v>
      </c>
      <c r="W21" s="165">
        <v>0.0911</v>
      </c>
      <c r="X21" s="165">
        <v>0.0</v>
      </c>
      <c r="Y21" s="165">
        <v>0.0442</v>
      </c>
      <c r="Z21" s="2"/>
      <c r="AA21" s="2"/>
    </row>
    <row r="22">
      <c r="A22" s="2" t="s">
        <v>701</v>
      </c>
      <c r="B22" s="24">
        <v>2500.0</v>
      </c>
      <c r="C22" s="165">
        <v>-0.9308</v>
      </c>
      <c r="D22" s="165">
        <v>0.0</v>
      </c>
      <c r="E22" s="165">
        <v>142.0527</v>
      </c>
      <c r="F22" s="165">
        <v>5.2823</v>
      </c>
      <c r="G22" s="165">
        <v>6.4551</v>
      </c>
      <c r="H22" s="165">
        <v>607.8438</v>
      </c>
      <c r="I22" s="165">
        <v>125.5104</v>
      </c>
      <c r="J22" s="165">
        <v>15.9896</v>
      </c>
      <c r="K22" s="165">
        <v>3.3579</v>
      </c>
      <c r="L22" s="165">
        <v>25.3311</v>
      </c>
      <c r="M22" s="165">
        <v>67.2381</v>
      </c>
      <c r="N22" s="165">
        <v>1.0921</v>
      </c>
      <c r="O22" s="165">
        <v>0.0857</v>
      </c>
      <c r="P22" s="165">
        <v>0.0886</v>
      </c>
      <c r="Q22" s="165">
        <v>0.0</v>
      </c>
      <c r="R22" s="165">
        <v>81.2268</v>
      </c>
      <c r="S22" s="165">
        <v>10.4055</v>
      </c>
      <c r="T22" s="165">
        <v>148.2137</v>
      </c>
      <c r="U22" s="165">
        <v>235.3925</v>
      </c>
      <c r="V22" s="165">
        <v>77.4573</v>
      </c>
      <c r="W22" s="165">
        <v>0.0911</v>
      </c>
      <c r="X22" s="165">
        <v>0.0</v>
      </c>
      <c r="Y22" s="165">
        <v>0.0442</v>
      </c>
      <c r="Z22" s="2"/>
      <c r="AA22" s="2"/>
    </row>
    <row r="23">
      <c r="A23" s="2" t="s">
        <v>700</v>
      </c>
      <c r="B23" s="24">
        <v>2000.0</v>
      </c>
      <c r="C23" s="165">
        <v>6.735</v>
      </c>
      <c r="D23" s="165">
        <v>1.1488</v>
      </c>
      <c r="E23" s="165">
        <v>300.207</v>
      </c>
      <c r="F23" s="165">
        <v>7.4567</v>
      </c>
      <c r="G23" s="165">
        <v>53.8413</v>
      </c>
      <c r="H23" s="165">
        <v>1068.0009</v>
      </c>
      <c r="I23" s="165">
        <v>210.623</v>
      </c>
      <c r="J23" s="165">
        <v>38.1623</v>
      </c>
      <c r="K23" s="165">
        <v>7.8048</v>
      </c>
      <c r="L23" s="165">
        <v>35.5434</v>
      </c>
      <c r="M23" s="165">
        <v>40.0185</v>
      </c>
      <c r="N23" s="165">
        <v>12.0</v>
      </c>
      <c r="O23" s="165">
        <v>2.375</v>
      </c>
      <c r="P23" s="165">
        <v>0.4624</v>
      </c>
      <c r="Q23" s="165">
        <v>10.3949</v>
      </c>
      <c r="R23" s="165">
        <v>4.0</v>
      </c>
      <c r="S23" s="165">
        <v>0.0</v>
      </c>
      <c r="T23" s="165">
        <v>8.5381</v>
      </c>
      <c r="U23" s="165">
        <v>75.0394</v>
      </c>
      <c r="V23" s="165">
        <v>6.2341</v>
      </c>
      <c r="W23" s="165">
        <v>1.951</v>
      </c>
      <c r="X23" s="165">
        <v>17.9257</v>
      </c>
      <c r="Y23" s="165">
        <v>5.5382</v>
      </c>
      <c r="Z23" s="2"/>
      <c r="AA23" s="2"/>
    </row>
    <row r="24">
      <c r="A24" s="2" t="s">
        <v>700</v>
      </c>
      <c r="B24" s="24">
        <v>2001.0</v>
      </c>
      <c r="C24" s="165">
        <v>6.896</v>
      </c>
      <c r="D24" s="165">
        <v>1.132</v>
      </c>
      <c r="E24" s="165">
        <v>303.4093</v>
      </c>
      <c r="F24" s="165">
        <v>7.5029</v>
      </c>
      <c r="G24" s="165">
        <v>54.4192</v>
      </c>
      <c r="H24" s="165">
        <v>1066.7447</v>
      </c>
      <c r="I24" s="165">
        <v>211.5938</v>
      </c>
      <c r="J24" s="165">
        <v>38.2888</v>
      </c>
      <c r="K24" s="165">
        <v>7.8946</v>
      </c>
      <c r="L24" s="165">
        <v>35.7143</v>
      </c>
      <c r="M24" s="165">
        <v>40.3916</v>
      </c>
      <c r="N24" s="165">
        <v>11.925</v>
      </c>
      <c r="O24" s="165">
        <v>2.4344</v>
      </c>
      <c r="P24" s="165">
        <v>0.4651</v>
      </c>
      <c r="Q24" s="165">
        <v>10.4328</v>
      </c>
      <c r="R24" s="165">
        <v>5.3987</v>
      </c>
      <c r="S24" s="165">
        <v>0.647</v>
      </c>
      <c r="T24" s="165">
        <v>9.0301</v>
      </c>
      <c r="U24" s="165">
        <v>84.0409</v>
      </c>
      <c r="V24" s="165">
        <v>7.4947</v>
      </c>
      <c r="W24" s="165">
        <v>1.645</v>
      </c>
      <c r="X24" s="165">
        <v>19.7183</v>
      </c>
      <c r="Y24" s="165">
        <v>5.699</v>
      </c>
      <c r="Z24" s="2"/>
      <c r="AA24" s="2"/>
    </row>
    <row r="25">
      <c r="A25" s="2" t="s">
        <v>700</v>
      </c>
      <c r="B25" s="24">
        <v>2002.0</v>
      </c>
      <c r="C25" s="165">
        <v>6.949</v>
      </c>
      <c r="D25" s="165">
        <v>1.2317</v>
      </c>
      <c r="E25" s="165">
        <v>306.5787</v>
      </c>
      <c r="F25" s="165">
        <v>7.5487</v>
      </c>
      <c r="G25" s="165">
        <v>54.996</v>
      </c>
      <c r="H25" s="165">
        <v>1065.4692</v>
      </c>
      <c r="I25" s="165">
        <v>212.5632</v>
      </c>
      <c r="J25" s="165">
        <v>38.4153</v>
      </c>
      <c r="K25" s="165">
        <v>7.9841</v>
      </c>
      <c r="L25" s="165">
        <v>35.8846</v>
      </c>
      <c r="M25" s="165">
        <v>40.7647</v>
      </c>
      <c r="N25" s="165">
        <v>11.848</v>
      </c>
      <c r="O25" s="165">
        <v>2.4915</v>
      </c>
      <c r="P25" s="165">
        <v>0.4058</v>
      </c>
      <c r="Q25" s="165">
        <v>10.4708</v>
      </c>
      <c r="R25" s="165">
        <v>6.7974</v>
      </c>
      <c r="S25" s="165">
        <v>1.2941</v>
      </c>
      <c r="T25" s="165">
        <v>9.8853</v>
      </c>
      <c r="U25" s="165">
        <v>94.7162</v>
      </c>
      <c r="V25" s="165">
        <v>8.7389</v>
      </c>
      <c r="W25" s="165">
        <v>2.508</v>
      </c>
      <c r="X25" s="165">
        <v>21.5109</v>
      </c>
      <c r="Y25" s="165">
        <v>5.8596</v>
      </c>
      <c r="Z25" s="2"/>
      <c r="AA25" s="2"/>
    </row>
    <row r="26">
      <c r="A26" s="2" t="s">
        <v>700</v>
      </c>
      <c r="B26" s="24">
        <v>2003.0</v>
      </c>
      <c r="C26" s="165">
        <v>7.286</v>
      </c>
      <c r="D26" s="165">
        <v>1.2256</v>
      </c>
      <c r="E26" s="165">
        <v>309.7165</v>
      </c>
      <c r="F26" s="165">
        <v>7.5942</v>
      </c>
      <c r="G26" s="165">
        <v>55.5716</v>
      </c>
      <c r="H26" s="165">
        <v>1064.1742</v>
      </c>
      <c r="I26" s="165">
        <v>213.5311</v>
      </c>
      <c r="J26" s="165">
        <v>38.5418</v>
      </c>
      <c r="K26" s="165">
        <v>8.0734</v>
      </c>
      <c r="L26" s="165">
        <v>36.0543</v>
      </c>
      <c r="M26" s="165">
        <v>41.1377</v>
      </c>
      <c r="N26" s="165">
        <v>11.7692</v>
      </c>
      <c r="O26" s="165">
        <v>2.5464</v>
      </c>
      <c r="P26" s="165">
        <v>0.3939</v>
      </c>
      <c r="Q26" s="165">
        <v>10.5083</v>
      </c>
      <c r="R26" s="165">
        <v>8.1961</v>
      </c>
      <c r="S26" s="165">
        <v>1.9411</v>
      </c>
      <c r="T26" s="165">
        <v>12.0788</v>
      </c>
      <c r="U26" s="165">
        <v>101.4157</v>
      </c>
      <c r="V26" s="165">
        <v>9.9776</v>
      </c>
      <c r="W26" s="165">
        <v>3.341</v>
      </c>
      <c r="X26" s="165">
        <v>23.3034</v>
      </c>
      <c r="Y26" s="165">
        <v>6.0202</v>
      </c>
      <c r="Z26" s="2"/>
      <c r="AA26" s="2"/>
    </row>
    <row r="27">
      <c r="A27" s="2" t="s">
        <v>700</v>
      </c>
      <c r="B27" s="24">
        <v>2004.0</v>
      </c>
      <c r="C27" s="165">
        <v>7.672</v>
      </c>
      <c r="D27" s="165">
        <v>1.2428</v>
      </c>
      <c r="E27" s="165">
        <v>312.8241</v>
      </c>
      <c r="F27" s="165">
        <v>7.6394</v>
      </c>
      <c r="G27" s="165">
        <v>56.1461</v>
      </c>
      <c r="H27" s="165">
        <v>1062.8596</v>
      </c>
      <c r="I27" s="165">
        <v>214.4977</v>
      </c>
      <c r="J27" s="165">
        <v>38.6683</v>
      </c>
      <c r="K27" s="165">
        <v>8.1624</v>
      </c>
      <c r="L27" s="165">
        <v>36.2233</v>
      </c>
      <c r="M27" s="165">
        <v>41.5107</v>
      </c>
      <c r="N27" s="165">
        <v>11.6885</v>
      </c>
      <c r="O27" s="165">
        <v>2.599</v>
      </c>
      <c r="P27" s="165">
        <v>0.4062</v>
      </c>
      <c r="Q27" s="165">
        <v>10.5455</v>
      </c>
      <c r="R27" s="165">
        <v>9.5948</v>
      </c>
      <c r="S27" s="165">
        <v>2.5881</v>
      </c>
      <c r="T27" s="165">
        <v>12.5074</v>
      </c>
      <c r="U27" s="165">
        <v>113.9297</v>
      </c>
      <c r="V27" s="165">
        <v>11.2136</v>
      </c>
      <c r="W27" s="165">
        <v>4.269</v>
      </c>
      <c r="X27" s="165">
        <v>25.096</v>
      </c>
      <c r="Y27" s="165">
        <v>6.1806</v>
      </c>
      <c r="Z27" s="2"/>
      <c r="AA27" s="2"/>
    </row>
    <row r="28">
      <c r="A28" s="2" t="s">
        <v>700</v>
      </c>
      <c r="B28" s="24">
        <v>2005.0</v>
      </c>
      <c r="C28" s="165">
        <v>7.971</v>
      </c>
      <c r="D28" s="165">
        <v>1.1955</v>
      </c>
      <c r="E28" s="165">
        <v>315.9027</v>
      </c>
      <c r="F28" s="165">
        <v>7.6842</v>
      </c>
      <c r="G28" s="165">
        <v>56.7195</v>
      </c>
      <c r="H28" s="165">
        <v>1061.5255</v>
      </c>
      <c r="I28" s="165">
        <v>215.4629</v>
      </c>
      <c r="J28" s="165">
        <v>38.7948</v>
      </c>
      <c r="K28" s="165">
        <v>8.2512</v>
      </c>
      <c r="L28" s="165">
        <v>36.3917</v>
      </c>
      <c r="M28" s="165">
        <v>41.8837</v>
      </c>
      <c r="N28" s="165">
        <v>11.6059</v>
      </c>
      <c r="O28" s="165">
        <v>2.6495</v>
      </c>
      <c r="P28" s="165">
        <v>0.4358</v>
      </c>
      <c r="Q28" s="165">
        <v>10.8117</v>
      </c>
      <c r="R28" s="165">
        <v>10.9934</v>
      </c>
      <c r="S28" s="165">
        <v>3.2352</v>
      </c>
      <c r="T28" s="165">
        <v>13.7591</v>
      </c>
      <c r="U28" s="165">
        <v>120.9334</v>
      </c>
      <c r="V28" s="165">
        <v>12.4483</v>
      </c>
      <c r="W28" s="165">
        <v>4.89</v>
      </c>
      <c r="X28" s="165">
        <v>26.8886</v>
      </c>
      <c r="Y28" s="165">
        <v>6.3408</v>
      </c>
      <c r="Z28" s="2"/>
      <c r="AA28" s="2"/>
    </row>
    <row r="29">
      <c r="A29" s="2" t="s">
        <v>700</v>
      </c>
      <c r="B29" s="24">
        <v>2006.0</v>
      </c>
      <c r="C29" s="165">
        <v>8.0985</v>
      </c>
      <c r="D29" s="165">
        <v>1.1385</v>
      </c>
      <c r="E29" s="165">
        <v>317.2396</v>
      </c>
      <c r="F29" s="165">
        <v>7.721</v>
      </c>
      <c r="G29" s="165">
        <v>56.3034</v>
      </c>
      <c r="H29" s="165">
        <v>1057.0145</v>
      </c>
      <c r="I29" s="165">
        <v>214.0518</v>
      </c>
      <c r="J29" s="165">
        <v>38.5859</v>
      </c>
      <c r="K29" s="165">
        <v>8.2245</v>
      </c>
      <c r="L29" s="165">
        <v>35.9952</v>
      </c>
      <c r="M29" s="165">
        <v>41.9902</v>
      </c>
      <c r="N29" s="165">
        <v>11.411</v>
      </c>
      <c r="O29" s="165">
        <v>2.5812</v>
      </c>
      <c r="P29" s="165">
        <v>0.4427</v>
      </c>
      <c r="Q29" s="165">
        <v>10.553</v>
      </c>
      <c r="R29" s="165">
        <v>12.3832</v>
      </c>
      <c r="S29" s="165">
        <v>3.8802</v>
      </c>
      <c r="T29" s="165">
        <v>14.4509</v>
      </c>
      <c r="U29" s="165">
        <v>121.0747</v>
      </c>
      <c r="V29" s="165">
        <v>12.7893</v>
      </c>
      <c r="W29" s="165">
        <v>5.1613</v>
      </c>
      <c r="X29" s="165">
        <v>31.2301</v>
      </c>
      <c r="Y29" s="165">
        <v>6.471</v>
      </c>
      <c r="Z29" s="2"/>
      <c r="AA29" s="2"/>
    </row>
    <row r="30">
      <c r="A30" s="2" t="s">
        <v>700</v>
      </c>
      <c r="B30" s="24">
        <v>2007.0</v>
      </c>
      <c r="C30" s="165">
        <v>8.2259</v>
      </c>
      <c r="D30" s="165">
        <v>1.0815</v>
      </c>
      <c r="E30" s="165">
        <v>318.5722</v>
      </c>
      <c r="F30" s="165">
        <v>7.7578</v>
      </c>
      <c r="G30" s="165">
        <v>55.8873</v>
      </c>
      <c r="H30" s="165">
        <v>1052.4685</v>
      </c>
      <c r="I30" s="165">
        <v>212.6379</v>
      </c>
      <c r="J30" s="165">
        <v>38.3772</v>
      </c>
      <c r="K30" s="165">
        <v>8.1977</v>
      </c>
      <c r="L30" s="165">
        <v>35.5981</v>
      </c>
      <c r="M30" s="165">
        <v>42.0965</v>
      </c>
      <c r="N30" s="165">
        <v>11.2139</v>
      </c>
      <c r="O30" s="165">
        <v>2.513</v>
      </c>
      <c r="P30" s="165">
        <v>0.4492</v>
      </c>
      <c r="Q30" s="165">
        <v>10.2947</v>
      </c>
      <c r="R30" s="165">
        <v>13.7729</v>
      </c>
      <c r="S30" s="165">
        <v>4.5246</v>
      </c>
      <c r="T30" s="165">
        <v>15.1336</v>
      </c>
      <c r="U30" s="165">
        <v>129.6222</v>
      </c>
      <c r="V30" s="165">
        <v>13.1313</v>
      </c>
      <c r="W30" s="165">
        <v>5.4292</v>
      </c>
      <c r="X30" s="165">
        <v>35.5715</v>
      </c>
      <c r="Y30" s="165">
        <v>6.6012</v>
      </c>
      <c r="Z30" s="2"/>
      <c r="AA30" s="2"/>
    </row>
    <row r="31">
      <c r="A31" s="2" t="s">
        <v>700</v>
      </c>
      <c r="B31" s="24">
        <v>2010.0</v>
      </c>
      <c r="C31" s="165">
        <v>8.6074</v>
      </c>
      <c r="D31" s="165">
        <v>0.9106</v>
      </c>
      <c r="E31" s="165">
        <v>322.5447</v>
      </c>
      <c r="F31" s="165">
        <v>7.8682</v>
      </c>
      <c r="G31" s="165">
        <v>54.6387</v>
      </c>
      <c r="H31" s="165">
        <v>1038.6191</v>
      </c>
      <c r="I31" s="165">
        <v>208.3787</v>
      </c>
      <c r="J31" s="165">
        <v>37.7517</v>
      </c>
      <c r="K31" s="165">
        <v>8.1171</v>
      </c>
      <c r="L31" s="165">
        <v>34.4024</v>
      </c>
      <c r="M31" s="165">
        <v>42.4151</v>
      </c>
      <c r="N31" s="165">
        <v>10.6086</v>
      </c>
      <c r="O31" s="165">
        <v>2.3096</v>
      </c>
      <c r="P31" s="165">
        <v>0.4666</v>
      </c>
      <c r="Q31" s="165">
        <v>9.5222</v>
      </c>
      <c r="R31" s="165">
        <v>17.9421</v>
      </c>
      <c r="S31" s="165">
        <v>6.4539</v>
      </c>
      <c r="T31" s="165">
        <v>17.127</v>
      </c>
      <c r="U31" s="165">
        <v>142.7313</v>
      </c>
      <c r="V31" s="165">
        <v>14.1631</v>
      </c>
      <c r="W31" s="165">
        <v>6.212</v>
      </c>
      <c r="X31" s="165">
        <v>48.596</v>
      </c>
      <c r="Y31" s="165">
        <v>5.6554</v>
      </c>
      <c r="Z31" s="2"/>
      <c r="AA31" s="2"/>
    </row>
    <row r="32">
      <c r="A32" s="2" t="s">
        <v>700</v>
      </c>
      <c r="B32" s="28">
        <v>2020.0</v>
      </c>
      <c r="C32" s="40">
        <v>9.8715</v>
      </c>
      <c r="D32" s="165">
        <v>0.3409</v>
      </c>
      <c r="E32" s="165">
        <v>335.508</v>
      </c>
      <c r="F32" s="165">
        <v>8.2353</v>
      </c>
      <c r="G32" s="165">
        <v>50.4731</v>
      </c>
      <c r="H32" s="165">
        <v>990.1535</v>
      </c>
      <c r="I32" s="165">
        <v>193.9914</v>
      </c>
      <c r="J32" s="165">
        <v>35.6743</v>
      </c>
      <c r="K32" s="165">
        <v>7.8455</v>
      </c>
      <c r="L32" s="165">
        <v>30.3703</v>
      </c>
      <c r="M32" s="165">
        <v>43.4712</v>
      </c>
      <c r="N32" s="165">
        <v>8.4415</v>
      </c>
      <c r="O32" s="165">
        <v>1.6425</v>
      </c>
      <c r="P32" s="165">
        <v>0.1844</v>
      </c>
      <c r="Q32" s="165">
        <v>1.1524</v>
      </c>
      <c r="R32" s="165">
        <v>60.642</v>
      </c>
      <c r="S32" s="165">
        <v>7.2255</v>
      </c>
      <c r="T32" s="165">
        <v>31.2816</v>
      </c>
      <c r="U32" s="165">
        <v>189.4356</v>
      </c>
      <c r="V32" s="165">
        <v>17.6664</v>
      </c>
      <c r="W32" s="165">
        <v>0.6003</v>
      </c>
      <c r="X32" s="165">
        <v>92.011</v>
      </c>
      <c r="Y32" s="165">
        <v>2.5027</v>
      </c>
      <c r="Z32" s="2"/>
      <c r="AA32" s="2"/>
    </row>
    <row r="33">
      <c r="A33" s="2" t="s">
        <v>700</v>
      </c>
      <c r="B33" s="28">
        <v>2030.0</v>
      </c>
      <c r="C33" s="40">
        <v>10.9533</v>
      </c>
      <c r="D33" s="165">
        <v>0.2163</v>
      </c>
      <c r="E33" s="165">
        <v>338.998</v>
      </c>
      <c r="F33" s="165">
        <v>8.5718</v>
      </c>
      <c r="G33" s="165">
        <v>42.8648</v>
      </c>
      <c r="H33" s="165">
        <v>989.7538</v>
      </c>
      <c r="I33" s="165">
        <v>202.806</v>
      </c>
      <c r="J33" s="165">
        <v>34.7625</v>
      </c>
      <c r="K33" s="165">
        <v>7.3402</v>
      </c>
      <c r="L33" s="165">
        <v>29.0783</v>
      </c>
      <c r="M33" s="165">
        <v>45.3856</v>
      </c>
      <c r="N33" s="165">
        <v>8.4456</v>
      </c>
      <c r="O33" s="165">
        <v>1.8102</v>
      </c>
      <c r="P33" s="165">
        <v>0.1118</v>
      </c>
      <c r="Q33" s="165">
        <v>0.6914</v>
      </c>
      <c r="R33" s="165">
        <v>72.0353</v>
      </c>
      <c r="S33" s="165">
        <v>8.1254</v>
      </c>
      <c r="T33" s="165">
        <v>31.7623</v>
      </c>
      <c r="U33" s="165">
        <v>208.2758</v>
      </c>
      <c r="V33" s="165">
        <v>20.4593</v>
      </c>
      <c r="W33" s="165">
        <v>0.2585</v>
      </c>
      <c r="X33" s="165">
        <v>95.765</v>
      </c>
      <c r="Y33" s="165">
        <v>2.9109</v>
      </c>
      <c r="Z33" s="2"/>
      <c r="AA33" s="2"/>
    </row>
    <row r="34">
      <c r="A34" s="2" t="s">
        <v>700</v>
      </c>
      <c r="B34" s="28">
        <v>2040.0</v>
      </c>
      <c r="C34" s="40">
        <v>11.338</v>
      </c>
      <c r="D34" s="165">
        <v>0.1986</v>
      </c>
      <c r="E34" s="165">
        <v>337.5745</v>
      </c>
      <c r="F34" s="165">
        <v>8.6887</v>
      </c>
      <c r="G34" s="165">
        <v>34.6041</v>
      </c>
      <c r="H34" s="165">
        <v>950.2467</v>
      </c>
      <c r="I34" s="165">
        <v>201.6544</v>
      </c>
      <c r="J34" s="165">
        <v>32.5663</v>
      </c>
      <c r="K34" s="165">
        <v>6.785</v>
      </c>
      <c r="L34" s="165">
        <v>27.8906</v>
      </c>
      <c r="M34" s="165">
        <v>46.4011</v>
      </c>
      <c r="N34" s="165">
        <v>8.6634</v>
      </c>
      <c r="O34" s="165">
        <v>1.946</v>
      </c>
      <c r="P34" s="165">
        <v>0.1128</v>
      </c>
      <c r="Q34" s="165">
        <v>0.4134</v>
      </c>
      <c r="R34" s="165">
        <v>80.7117</v>
      </c>
      <c r="S34" s="165">
        <v>9.3647</v>
      </c>
      <c r="T34" s="165">
        <v>31.3802</v>
      </c>
      <c r="U34" s="165">
        <v>229.429</v>
      </c>
      <c r="V34" s="165">
        <v>23.2919</v>
      </c>
      <c r="W34" s="165">
        <v>0.2573</v>
      </c>
      <c r="X34" s="165">
        <v>96.9164</v>
      </c>
      <c r="Y34" s="165">
        <v>3.3371</v>
      </c>
      <c r="Z34" s="2"/>
      <c r="AA34" s="2"/>
    </row>
    <row r="35">
      <c r="A35" s="2" t="s">
        <v>700</v>
      </c>
      <c r="B35" s="28">
        <v>2050.0</v>
      </c>
      <c r="C35" s="40">
        <v>11.0313</v>
      </c>
      <c r="D35" s="165">
        <v>0.2486</v>
      </c>
      <c r="E35" s="165">
        <v>331.337</v>
      </c>
      <c r="F35" s="165">
        <v>8.5883</v>
      </c>
      <c r="G35" s="165">
        <v>25.6789</v>
      </c>
      <c r="H35" s="165">
        <v>872.7728</v>
      </c>
      <c r="I35" s="165">
        <v>190.6431</v>
      </c>
      <c r="J35" s="165">
        <v>29.0829</v>
      </c>
      <c r="K35" s="165">
        <v>6.1795</v>
      </c>
      <c r="L35" s="165">
        <v>26.807</v>
      </c>
      <c r="M35" s="165">
        <v>46.5154</v>
      </c>
      <c r="N35" s="165">
        <v>9.1357</v>
      </c>
      <c r="O35" s="165">
        <v>2.0512</v>
      </c>
      <c r="P35" s="165">
        <v>0.1087</v>
      </c>
      <c r="Q35" s="165">
        <v>0.2463</v>
      </c>
      <c r="R35" s="165">
        <v>74.6075</v>
      </c>
      <c r="S35" s="165">
        <v>11.0952</v>
      </c>
      <c r="T35" s="165">
        <v>30.71</v>
      </c>
      <c r="U35" s="165">
        <v>252.9709</v>
      </c>
      <c r="V35" s="165">
        <v>26.1181</v>
      </c>
      <c r="W35" s="165">
        <v>0.0891</v>
      </c>
      <c r="X35" s="165">
        <v>95.465</v>
      </c>
      <c r="Y35" s="165">
        <v>3.7816</v>
      </c>
      <c r="Z35" s="2"/>
      <c r="AA35" s="2"/>
    </row>
    <row r="36">
      <c r="A36" s="2" t="s">
        <v>700</v>
      </c>
      <c r="B36" s="24">
        <v>2060.0</v>
      </c>
      <c r="C36" s="165">
        <v>9.4012</v>
      </c>
      <c r="D36" s="165">
        <v>0.184</v>
      </c>
      <c r="E36" s="165">
        <v>317.6097</v>
      </c>
      <c r="F36" s="165">
        <v>8.5064</v>
      </c>
      <c r="G36" s="165">
        <v>20.7114</v>
      </c>
      <c r="H36" s="165">
        <v>778.5568</v>
      </c>
      <c r="I36" s="165">
        <v>179.8887</v>
      </c>
      <c r="J36" s="165">
        <v>25.5529</v>
      </c>
      <c r="K36" s="165">
        <v>5.5314</v>
      </c>
      <c r="L36" s="165">
        <v>24.8886</v>
      </c>
      <c r="M36" s="165">
        <v>45.9882</v>
      </c>
      <c r="N36" s="165">
        <v>8.9043</v>
      </c>
      <c r="O36" s="165">
        <v>2.0349</v>
      </c>
      <c r="P36" s="165">
        <v>0.1074</v>
      </c>
      <c r="Q36" s="165">
        <v>0.1375</v>
      </c>
      <c r="R36" s="165">
        <v>84.0857</v>
      </c>
      <c r="S36" s="165">
        <v>11.113</v>
      </c>
      <c r="T36" s="165">
        <v>26.2217</v>
      </c>
      <c r="U36" s="165">
        <v>243.4429</v>
      </c>
      <c r="V36" s="165">
        <v>25.5393</v>
      </c>
      <c r="W36" s="165">
        <v>0.0307</v>
      </c>
      <c r="X36" s="165">
        <v>86.2755</v>
      </c>
      <c r="Y36" s="165">
        <v>4.293</v>
      </c>
      <c r="Z36" s="2"/>
      <c r="AA36" s="2"/>
    </row>
    <row r="37">
      <c r="A37" s="2" t="s">
        <v>700</v>
      </c>
      <c r="B37" s="24">
        <v>2070.0</v>
      </c>
      <c r="C37" s="165">
        <v>7.1182</v>
      </c>
      <c r="D37" s="165">
        <v>0.1037</v>
      </c>
      <c r="E37" s="165">
        <v>300.7647</v>
      </c>
      <c r="F37" s="165">
        <v>8.3593</v>
      </c>
      <c r="G37" s="165">
        <v>16.3987</v>
      </c>
      <c r="H37" s="165">
        <v>673.6417</v>
      </c>
      <c r="I37" s="165">
        <v>166.4516</v>
      </c>
      <c r="J37" s="165">
        <v>22.21</v>
      </c>
      <c r="K37" s="165">
        <v>4.851</v>
      </c>
      <c r="L37" s="165">
        <v>22.7527</v>
      </c>
      <c r="M37" s="165">
        <v>45.2014</v>
      </c>
      <c r="N37" s="165">
        <v>9.0039</v>
      </c>
      <c r="O37" s="165">
        <v>1.9869</v>
      </c>
      <c r="P37" s="165">
        <v>0.1066</v>
      </c>
      <c r="Q37" s="165">
        <v>0.073</v>
      </c>
      <c r="R37" s="165">
        <v>93.8802</v>
      </c>
      <c r="S37" s="165">
        <v>11.0471</v>
      </c>
      <c r="T37" s="165">
        <v>23.9895</v>
      </c>
      <c r="U37" s="165">
        <v>258.0525</v>
      </c>
      <c r="V37" s="165">
        <v>28.0455</v>
      </c>
      <c r="W37" s="165">
        <v>0.0216</v>
      </c>
      <c r="X37" s="165">
        <v>80.878</v>
      </c>
      <c r="Y37" s="165">
        <v>4.8948</v>
      </c>
      <c r="Z37" s="2"/>
      <c r="AA37" s="2"/>
    </row>
    <row r="38">
      <c r="A38" s="2" t="s">
        <v>700</v>
      </c>
      <c r="B38" s="24">
        <v>2080.0</v>
      </c>
      <c r="C38" s="165">
        <v>4.1822</v>
      </c>
      <c r="D38" s="165">
        <v>0.0078</v>
      </c>
      <c r="E38" s="165">
        <v>280.8036</v>
      </c>
      <c r="F38" s="165">
        <v>8.1468</v>
      </c>
      <c r="G38" s="165">
        <v>12.7409</v>
      </c>
      <c r="H38" s="165">
        <v>558.0186</v>
      </c>
      <c r="I38" s="165">
        <v>150.3314</v>
      </c>
      <c r="J38" s="165">
        <v>19.0541</v>
      </c>
      <c r="K38" s="165">
        <v>4.1385</v>
      </c>
      <c r="L38" s="165">
        <v>20.3996</v>
      </c>
      <c r="M38" s="165">
        <v>44.1546</v>
      </c>
      <c r="N38" s="165">
        <v>9.4652</v>
      </c>
      <c r="O38" s="165">
        <v>1.9079</v>
      </c>
      <c r="P38" s="165">
        <v>0.1032</v>
      </c>
      <c r="Q38" s="165">
        <v>0.0373</v>
      </c>
      <c r="R38" s="165">
        <v>96.2713</v>
      </c>
      <c r="S38" s="165">
        <v>10.9569</v>
      </c>
      <c r="T38" s="165">
        <v>23.5359</v>
      </c>
      <c r="U38" s="165">
        <v>300.6163</v>
      </c>
      <c r="V38" s="165">
        <v>33.7898</v>
      </c>
      <c r="W38" s="165">
        <v>0.0177</v>
      </c>
      <c r="X38" s="165">
        <v>79.2725</v>
      </c>
      <c r="Y38" s="165">
        <v>5.5869</v>
      </c>
      <c r="Z38" s="2"/>
      <c r="AA38" s="2"/>
    </row>
    <row r="39">
      <c r="A39" s="2" t="s">
        <v>700</v>
      </c>
      <c r="B39" s="24">
        <v>2090.0</v>
      </c>
      <c r="C39" s="165">
        <v>4.1926</v>
      </c>
      <c r="D39" s="165">
        <v>0.027</v>
      </c>
      <c r="E39" s="165">
        <v>273.4344</v>
      </c>
      <c r="F39" s="165">
        <v>8.1293</v>
      </c>
      <c r="G39" s="165">
        <v>11.9974</v>
      </c>
      <c r="H39" s="165">
        <v>517.6586</v>
      </c>
      <c r="I39" s="165">
        <v>145.1826</v>
      </c>
      <c r="J39" s="165">
        <v>18.555</v>
      </c>
      <c r="K39" s="165">
        <v>4.0003</v>
      </c>
      <c r="L39" s="165">
        <v>19.9001</v>
      </c>
      <c r="M39" s="165">
        <v>43.8619</v>
      </c>
      <c r="N39" s="165">
        <v>10.5816</v>
      </c>
      <c r="O39" s="165">
        <v>1.9733</v>
      </c>
      <c r="P39" s="165">
        <v>0.0972</v>
      </c>
      <c r="Q39" s="165">
        <v>0.0</v>
      </c>
      <c r="R39" s="165">
        <v>91.2036</v>
      </c>
      <c r="S39" s="165">
        <v>10.7526</v>
      </c>
      <c r="T39" s="165">
        <v>23.5205</v>
      </c>
      <c r="U39" s="165">
        <v>353.004</v>
      </c>
      <c r="V39" s="165">
        <v>39.9278</v>
      </c>
      <c r="W39" s="165">
        <v>0.0157</v>
      </c>
      <c r="X39" s="165">
        <v>81.0804</v>
      </c>
      <c r="Y39" s="165">
        <v>6.0106</v>
      </c>
      <c r="Z39" s="2"/>
      <c r="AA39" s="2"/>
    </row>
    <row r="40">
      <c r="A40" s="2" t="s">
        <v>700</v>
      </c>
      <c r="B40" s="24">
        <v>2100.0</v>
      </c>
      <c r="C40" s="165">
        <v>4.203</v>
      </c>
      <c r="D40" s="165">
        <v>0.0463</v>
      </c>
      <c r="E40" s="165">
        <v>266.0586</v>
      </c>
      <c r="F40" s="165">
        <v>8.1117</v>
      </c>
      <c r="G40" s="165">
        <v>11.2538</v>
      </c>
      <c r="H40" s="165">
        <v>477.2996</v>
      </c>
      <c r="I40" s="165">
        <v>140.0338</v>
      </c>
      <c r="J40" s="165">
        <v>18.0559</v>
      </c>
      <c r="K40" s="165">
        <v>3.8621</v>
      </c>
      <c r="L40" s="165">
        <v>19.4005</v>
      </c>
      <c r="M40" s="165">
        <v>43.5687</v>
      </c>
      <c r="N40" s="165">
        <v>11.3964</v>
      </c>
      <c r="O40" s="165">
        <v>2.0621</v>
      </c>
      <c r="P40" s="165">
        <v>0.0886</v>
      </c>
      <c r="Q40" s="165">
        <v>0.0</v>
      </c>
      <c r="R40" s="165">
        <v>81.2268</v>
      </c>
      <c r="S40" s="165">
        <v>10.4055</v>
      </c>
      <c r="T40" s="165">
        <v>23.0063</v>
      </c>
      <c r="U40" s="165">
        <v>409.0751</v>
      </c>
      <c r="V40" s="165">
        <v>46.2704</v>
      </c>
      <c r="W40" s="165">
        <v>0.0141</v>
      </c>
      <c r="X40" s="165">
        <v>82.8884</v>
      </c>
      <c r="Y40" s="165">
        <v>6.4343</v>
      </c>
      <c r="Z40" s="2"/>
      <c r="AA40" s="2"/>
    </row>
    <row r="41">
      <c r="A41" s="2" t="s">
        <v>700</v>
      </c>
      <c r="B41" s="24">
        <v>2110.0</v>
      </c>
      <c r="C41" s="165">
        <v>3.0816</v>
      </c>
      <c r="D41" s="165">
        <v>0.0278</v>
      </c>
      <c r="E41" s="165">
        <v>266.0607</v>
      </c>
      <c r="F41" s="165">
        <v>7.8894</v>
      </c>
      <c r="G41" s="165">
        <v>11.2538</v>
      </c>
      <c r="H41" s="165">
        <v>477.2996</v>
      </c>
      <c r="I41" s="165">
        <v>140.0338</v>
      </c>
      <c r="J41" s="165">
        <v>18.0559</v>
      </c>
      <c r="K41" s="165">
        <v>3.8621</v>
      </c>
      <c r="L41" s="165">
        <v>19.4005</v>
      </c>
      <c r="M41" s="165">
        <v>43.5687</v>
      </c>
      <c r="N41" s="165">
        <v>9.1271</v>
      </c>
      <c r="O41" s="165">
        <v>1.6557</v>
      </c>
      <c r="P41" s="165">
        <v>0.0719</v>
      </c>
      <c r="Q41" s="165">
        <v>0.0</v>
      </c>
      <c r="R41" s="165">
        <v>81.2268</v>
      </c>
      <c r="S41" s="165">
        <v>10.4055</v>
      </c>
      <c r="T41" s="165">
        <v>23.0063</v>
      </c>
      <c r="U41" s="165">
        <v>407.2601</v>
      </c>
      <c r="V41" s="165">
        <v>44.0163</v>
      </c>
      <c r="W41" s="165">
        <v>0.0144</v>
      </c>
      <c r="X41" s="165">
        <v>82.8884</v>
      </c>
      <c r="Y41" s="165">
        <v>5.1821</v>
      </c>
      <c r="Z41" s="2"/>
      <c r="AA41" s="2"/>
    </row>
    <row r="42">
      <c r="A42" s="2" t="s">
        <v>700</v>
      </c>
      <c r="B42" s="24">
        <v>2120.0</v>
      </c>
      <c r="C42" s="165">
        <v>2.2845</v>
      </c>
      <c r="D42" s="165">
        <v>0.0093</v>
      </c>
      <c r="E42" s="165">
        <v>266.0622</v>
      </c>
      <c r="F42" s="165">
        <v>7.667</v>
      </c>
      <c r="G42" s="165">
        <v>11.2538</v>
      </c>
      <c r="H42" s="165">
        <v>477.2996</v>
      </c>
      <c r="I42" s="165">
        <v>140.0338</v>
      </c>
      <c r="J42" s="165">
        <v>18.0559</v>
      </c>
      <c r="K42" s="165">
        <v>3.8621</v>
      </c>
      <c r="L42" s="165">
        <v>19.4005</v>
      </c>
      <c r="M42" s="165">
        <v>43.5687</v>
      </c>
      <c r="N42" s="165">
        <v>6.8578</v>
      </c>
      <c r="O42" s="165">
        <v>1.2493</v>
      </c>
      <c r="P42" s="165">
        <v>0.0552</v>
      </c>
      <c r="Q42" s="165">
        <v>0.0</v>
      </c>
      <c r="R42" s="165">
        <v>81.2268</v>
      </c>
      <c r="S42" s="165">
        <v>10.4055</v>
      </c>
      <c r="T42" s="165">
        <v>23.0063</v>
      </c>
      <c r="U42" s="165">
        <v>405.445</v>
      </c>
      <c r="V42" s="165">
        <v>41.7622</v>
      </c>
      <c r="W42" s="165">
        <v>0.0148</v>
      </c>
      <c r="X42" s="165">
        <v>82.8884</v>
      </c>
      <c r="Y42" s="165">
        <v>3.9299</v>
      </c>
      <c r="Z42" s="2"/>
      <c r="AA42" s="2"/>
    </row>
    <row r="43">
      <c r="A43" s="2" t="s">
        <v>700</v>
      </c>
      <c r="B43" s="24">
        <v>2130.0</v>
      </c>
      <c r="C43" s="165">
        <v>1.964</v>
      </c>
      <c r="D43" s="165">
        <v>0.0</v>
      </c>
      <c r="E43" s="165">
        <v>266.0635</v>
      </c>
      <c r="F43" s="165">
        <v>7.4447</v>
      </c>
      <c r="G43" s="165">
        <v>11.2538</v>
      </c>
      <c r="H43" s="165">
        <v>477.2996</v>
      </c>
      <c r="I43" s="165">
        <v>140.0338</v>
      </c>
      <c r="J43" s="165">
        <v>18.0559</v>
      </c>
      <c r="K43" s="165">
        <v>3.8621</v>
      </c>
      <c r="L43" s="165">
        <v>19.4005</v>
      </c>
      <c r="M43" s="165">
        <v>43.5687</v>
      </c>
      <c r="N43" s="165">
        <v>4.5886</v>
      </c>
      <c r="O43" s="165">
        <v>0.8428</v>
      </c>
      <c r="P43" s="165">
        <v>0.0385</v>
      </c>
      <c r="Q43" s="165">
        <v>0.0</v>
      </c>
      <c r="R43" s="165">
        <v>81.2268</v>
      </c>
      <c r="S43" s="165">
        <v>10.4055</v>
      </c>
      <c r="T43" s="165">
        <v>23.0063</v>
      </c>
      <c r="U43" s="165">
        <v>403.63</v>
      </c>
      <c r="V43" s="165">
        <v>39.5081</v>
      </c>
      <c r="W43" s="165">
        <v>0.0151</v>
      </c>
      <c r="X43" s="165">
        <v>82.8884</v>
      </c>
      <c r="Y43" s="165">
        <v>2.6776</v>
      </c>
      <c r="Z43" s="2"/>
      <c r="AA43" s="2"/>
    </row>
    <row r="44">
      <c r="A44" s="2" t="s">
        <v>700</v>
      </c>
      <c r="B44" s="24">
        <v>2140.0</v>
      </c>
      <c r="C44" s="165">
        <v>1.7094</v>
      </c>
      <c r="D44" s="165">
        <v>0.0</v>
      </c>
      <c r="E44" s="165">
        <v>266.0647</v>
      </c>
      <c r="F44" s="165">
        <v>7.2223</v>
      </c>
      <c r="G44" s="165">
        <v>11.2538</v>
      </c>
      <c r="H44" s="165">
        <v>477.2996</v>
      </c>
      <c r="I44" s="165">
        <v>140.0338</v>
      </c>
      <c r="J44" s="165">
        <v>18.0559</v>
      </c>
      <c r="K44" s="165">
        <v>3.8621</v>
      </c>
      <c r="L44" s="165">
        <v>19.4005</v>
      </c>
      <c r="M44" s="165">
        <v>43.5687</v>
      </c>
      <c r="N44" s="165">
        <v>2.3193</v>
      </c>
      <c r="O44" s="165">
        <v>0.4364</v>
      </c>
      <c r="P44" s="165">
        <v>0.0218</v>
      </c>
      <c r="Q44" s="165">
        <v>0.0</v>
      </c>
      <c r="R44" s="165">
        <v>81.2268</v>
      </c>
      <c r="S44" s="165">
        <v>10.4055</v>
      </c>
      <c r="T44" s="165">
        <v>23.0063</v>
      </c>
      <c r="U44" s="165">
        <v>401.815</v>
      </c>
      <c r="V44" s="165">
        <v>37.2541</v>
      </c>
      <c r="W44" s="165">
        <v>0.0154</v>
      </c>
      <c r="X44" s="165">
        <v>82.8884</v>
      </c>
      <c r="Y44" s="165">
        <v>1.4254</v>
      </c>
      <c r="Z44" s="2"/>
      <c r="AA44" s="2"/>
    </row>
    <row r="45">
      <c r="A45" s="2" t="s">
        <v>700</v>
      </c>
      <c r="B45" s="24">
        <v>2148.0</v>
      </c>
      <c r="C45" s="165">
        <v>1.5</v>
      </c>
      <c r="D45" s="165">
        <v>0.0</v>
      </c>
      <c r="E45" s="165">
        <v>266.0655</v>
      </c>
      <c r="F45" s="165">
        <v>7.0445</v>
      </c>
      <c r="G45" s="165">
        <v>11.2538</v>
      </c>
      <c r="H45" s="165">
        <v>477.2996</v>
      </c>
      <c r="I45" s="165">
        <v>140.0338</v>
      </c>
      <c r="J45" s="165">
        <v>18.0559</v>
      </c>
      <c r="K45" s="165">
        <v>3.8621</v>
      </c>
      <c r="L45" s="165">
        <v>19.4005</v>
      </c>
      <c r="M45" s="165">
        <v>43.5687</v>
      </c>
      <c r="N45" s="165">
        <v>0.5039</v>
      </c>
      <c r="O45" s="165">
        <v>0.1113</v>
      </c>
      <c r="P45" s="165">
        <v>0.0084</v>
      </c>
      <c r="Q45" s="165">
        <v>0.0</v>
      </c>
      <c r="R45" s="165">
        <v>81.2268</v>
      </c>
      <c r="S45" s="165">
        <v>10.4055</v>
      </c>
      <c r="T45" s="165">
        <v>23.0063</v>
      </c>
      <c r="U45" s="165">
        <v>400.363</v>
      </c>
      <c r="V45" s="165">
        <v>35.4508</v>
      </c>
      <c r="W45" s="165">
        <v>0.0157</v>
      </c>
      <c r="X45" s="165">
        <v>82.8884</v>
      </c>
      <c r="Y45" s="165">
        <v>0.4237</v>
      </c>
      <c r="Z45" s="2"/>
      <c r="AA45" s="2"/>
    </row>
    <row r="46">
      <c r="A46" s="2" t="s">
        <v>700</v>
      </c>
      <c r="B46" s="24">
        <v>2149.0</v>
      </c>
      <c r="C46" s="165">
        <v>1.5353</v>
      </c>
      <c r="D46" s="165">
        <v>0.0</v>
      </c>
      <c r="E46" s="165">
        <v>266.0833</v>
      </c>
      <c r="F46" s="165">
        <v>7.0065</v>
      </c>
      <c r="G46" s="165">
        <v>11.2538</v>
      </c>
      <c r="H46" s="165">
        <v>477.2996</v>
      </c>
      <c r="I46" s="165">
        <v>140.0338</v>
      </c>
      <c r="J46" s="165">
        <v>18.0559</v>
      </c>
      <c r="K46" s="165">
        <v>3.8621</v>
      </c>
      <c r="L46" s="165">
        <v>19.4005</v>
      </c>
      <c r="M46" s="165">
        <v>43.5687</v>
      </c>
      <c r="N46" s="165">
        <v>0.0511</v>
      </c>
      <c r="O46" s="165">
        <v>0.0319</v>
      </c>
      <c r="P46" s="165">
        <v>0.0058</v>
      </c>
      <c r="Q46" s="165">
        <v>0.8286</v>
      </c>
      <c r="R46" s="165">
        <v>81.2102</v>
      </c>
      <c r="S46" s="165">
        <v>10.4253</v>
      </c>
      <c r="T46" s="165">
        <v>23.2986</v>
      </c>
      <c r="U46" s="165">
        <v>401.2136</v>
      </c>
      <c r="V46" s="165">
        <v>35.2926</v>
      </c>
      <c r="W46" s="165">
        <v>0.0599</v>
      </c>
      <c r="X46" s="165">
        <v>82.8827</v>
      </c>
      <c r="Y46" s="165">
        <v>0.2245</v>
      </c>
      <c r="Z46" s="2"/>
      <c r="AA46" s="2"/>
    </row>
    <row r="47">
      <c r="A47" s="2" t="s">
        <v>700</v>
      </c>
      <c r="B47" s="24">
        <v>2150.0</v>
      </c>
      <c r="C47" s="165">
        <v>1.5468</v>
      </c>
      <c r="D47" s="165">
        <v>0.0</v>
      </c>
      <c r="E47" s="165">
        <v>266.0917</v>
      </c>
      <c r="F47" s="165">
        <v>7.0074</v>
      </c>
      <c r="G47" s="165">
        <v>11.2538</v>
      </c>
      <c r="H47" s="165">
        <v>477.2996</v>
      </c>
      <c r="I47" s="165">
        <v>140.0338</v>
      </c>
      <c r="J47" s="165">
        <v>18.0559</v>
      </c>
      <c r="K47" s="165">
        <v>3.8621</v>
      </c>
      <c r="L47" s="165">
        <v>19.4005</v>
      </c>
      <c r="M47" s="165">
        <v>43.5687</v>
      </c>
      <c r="N47" s="165">
        <v>0.0511</v>
      </c>
      <c r="O47" s="165">
        <v>0.0319</v>
      </c>
      <c r="P47" s="165">
        <v>0.0058</v>
      </c>
      <c r="Q47" s="165">
        <v>0.8286</v>
      </c>
      <c r="R47" s="165">
        <v>81.2116</v>
      </c>
      <c r="S47" s="165">
        <v>10.4255</v>
      </c>
      <c r="T47" s="165">
        <v>23.2991</v>
      </c>
      <c r="U47" s="165">
        <v>401.2207</v>
      </c>
      <c r="V47" s="165">
        <v>35.2933</v>
      </c>
      <c r="W47" s="165">
        <v>0.0599</v>
      </c>
      <c r="X47" s="165">
        <v>82.8842</v>
      </c>
      <c r="Y47" s="165">
        <v>0.2245</v>
      </c>
      <c r="Z47" s="2"/>
      <c r="AA47" s="2"/>
    </row>
    <row r="48">
      <c r="A48" s="2" t="s">
        <v>700</v>
      </c>
      <c r="B48" s="24">
        <v>2151.0</v>
      </c>
      <c r="C48" s="165">
        <v>1.5532</v>
      </c>
      <c r="D48" s="165">
        <v>0.0</v>
      </c>
      <c r="E48" s="165">
        <v>266.1008</v>
      </c>
      <c r="F48" s="165">
        <v>7.008</v>
      </c>
      <c r="G48" s="165">
        <v>11.2538</v>
      </c>
      <c r="H48" s="165">
        <v>477.2996</v>
      </c>
      <c r="I48" s="165">
        <v>140.0338</v>
      </c>
      <c r="J48" s="165">
        <v>18.0559</v>
      </c>
      <c r="K48" s="165">
        <v>3.8621</v>
      </c>
      <c r="L48" s="165">
        <v>19.4005</v>
      </c>
      <c r="M48" s="165">
        <v>43.5687</v>
      </c>
      <c r="N48" s="165">
        <v>0.0511</v>
      </c>
      <c r="O48" s="165">
        <v>0.0319</v>
      </c>
      <c r="P48" s="165">
        <v>0.0058</v>
      </c>
      <c r="Q48" s="165">
        <v>0.8286</v>
      </c>
      <c r="R48" s="165">
        <v>81.2132</v>
      </c>
      <c r="S48" s="165">
        <v>10.4257</v>
      </c>
      <c r="T48" s="165">
        <v>23.2995</v>
      </c>
      <c r="U48" s="165">
        <v>401.2283</v>
      </c>
      <c r="V48" s="165">
        <v>35.2939</v>
      </c>
      <c r="W48" s="165">
        <v>0.0599</v>
      </c>
      <c r="X48" s="165">
        <v>82.8858</v>
      </c>
      <c r="Y48" s="165">
        <v>0.2245</v>
      </c>
      <c r="Z48" s="2"/>
      <c r="AA48" s="2"/>
    </row>
    <row r="49">
      <c r="A49" s="2" t="s">
        <v>700</v>
      </c>
      <c r="B49" s="24">
        <v>2152.0</v>
      </c>
      <c r="C49" s="165">
        <v>1.5547</v>
      </c>
      <c r="D49" s="165">
        <v>0.0</v>
      </c>
      <c r="E49" s="165">
        <v>266.1094</v>
      </c>
      <c r="F49" s="165">
        <v>7.0084</v>
      </c>
      <c r="G49" s="165">
        <v>11.2538</v>
      </c>
      <c r="H49" s="165">
        <v>477.2996</v>
      </c>
      <c r="I49" s="165">
        <v>140.0338</v>
      </c>
      <c r="J49" s="165">
        <v>18.0559</v>
      </c>
      <c r="K49" s="165">
        <v>3.8621</v>
      </c>
      <c r="L49" s="165">
        <v>19.4005</v>
      </c>
      <c r="M49" s="165">
        <v>43.5687</v>
      </c>
      <c r="N49" s="165">
        <v>0.0511</v>
      </c>
      <c r="O49" s="165">
        <v>0.0319</v>
      </c>
      <c r="P49" s="165">
        <v>0.0058</v>
      </c>
      <c r="Q49" s="165">
        <v>0.8286</v>
      </c>
      <c r="R49" s="165">
        <v>81.2146</v>
      </c>
      <c r="S49" s="165">
        <v>10.4259</v>
      </c>
      <c r="T49" s="165">
        <v>23.2999</v>
      </c>
      <c r="U49" s="165">
        <v>401.2355</v>
      </c>
      <c r="V49" s="165">
        <v>35.2946</v>
      </c>
      <c r="W49" s="165">
        <v>0.0599</v>
      </c>
      <c r="X49" s="165">
        <v>82.8872</v>
      </c>
      <c r="Y49" s="165">
        <v>0.2245</v>
      </c>
      <c r="Z49" s="2"/>
      <c r="AA49" s="2"/>
    </row>
    <row r="50">
      <c r="A50" s="2" t="s">
        <v>700</v>
      </c>
      <c r="B50" s="24">
        <v>2153.0</v>
      </c>
      <c r="C50" s="165">
        <v>1.5526</v>
      </c>
      <c r="D50" s="165">
        <v>0.0</v>
      </c>
      <c r="E50" s="165">
        <v>266.1201</v>
      </c>
      <c r="F50" s="165">
        <v>7.0086</v>
      </c>
      <c r="G50" s="165">
        <v>11.2538</v>
      </c>
      <c r="H50" s="165">
        <v>477.2996</v>
      </c>
      <c r="I50" s="165">
        <v>140.0338</v>
      </c>
      <c r="J50" s="165">
        <v>18.0559</v>
      </c>
      <c r="K50" s="165">
        <v>3.8621</v>
      </c>
      <c r="L50" s="165">
        <v>19.4005</v>
      </c>
      <c r="M50" s="165">
        <v>43.5687</v>
      </c>
      <c r="N50" s="165">
        <v>0.0511</v>
      </c>
      <c r="O50" s="165">
        <v>0.0319</v>
      </c>
      <c r="P50" s="165">
        <v>0.0058</v>
      </c>
      <c r="Q50" s="165">
        <v>0.8286</v>
      </c>
      <c r="R50" s="165">
        <v>81.2164</v>
      </c>
      <c r="S50" s="165">
        <v>10.4261</v>
      </c>
      <c r="T50" s="165">
        <v>23.3004</v>
      </c>
      <c r="U50" s="165">
        <v>401.2445</v>
      </c>
      <c r="V50" s="165">
        <v>35.2954</v>
      </c>
      <c r="W50" s="165">
        <v>0.0599</v>
      </c>
      <c r="X50" s="165">
        <v>82.8891</v>
      </c>
      <c r="Y50" s="165">
        <v>0.2245</v>
      </c>
      <c r="Z50" s="2"/>
      <c r="AA50" s="2"/>
    </row>
    <row r="51">
      <c r="A51" s="2" t="s">
        <v>700</v>
      </c>
      <c r="B51" s="24">
        <v>2154.0</v>
      </c>
      <c r="C51" s="165">
        <v>1.5482</v>
      </c>
      <c r="D51" s="165">
        <v>0.0</v>
      </c>
      <c r="E51" s="165">
        <v>266.1327</v>
      </c>
      <c r="F51" s="165">
        <v>7.0086</v>
      </c>
      <c r="G51" s="165">
        <v>11.2538</v>
      </c>
      <c r="H51" s="165">
        <v>477.2996</v>
      </c>
      <c r="I51" s="165">
        <v>140.0338</v>
      </c>
      <c r="J51" s="165">
        <v>18.0559</v>
      </c>
      <c r="K51" s="165">
        <v>3.8621</v>
      </c>
      <c r="L51" s="165">
        <v>19.4005</v>
      </c>
      <c r="M51" s="165">
        <v>43.5687</v>
      </c>
      <c r="N51" s="165">
        <v>0.0511</v>
      </c>
      <c r="O51" s="165">
        <v>0.0319</v>
      </c>
      <c r="P51" s="165">
        <v>0.0058</v>
      </c>
      <c r="Q51" s="165">
        <v>0.8287</v>
      </c>
      <c r="R51" s="165">
        <v>81.2186</v>
      </c>
      <c r="S51" s="165">
        <v>10.4264</v>
      </c>
      <c r="T51" s="165">
        <v>23.3011</v>
      </c>
      <c r="U51" s="165">
        <v>401.2551</v>
      </c>
      <c r="V51" s="165">
        <v>35.2963</v>
      </c>
      <c r="W51" s="165">
        <v>0.0599</v>
      </c>
      <c r="X51" s="165">
        <v>82.8913</v>
      </c>
      <c r="Y51" s="165">
        <v>0.2245</v>
      </c>
      <c r="Z51" s="2"/>
      <c r="AA51" s="2"/>
    </row>
    <row r="52">
      <c r="A52" s="2" t="s">
        <v>700</v>
      </c>
      <c r="B52" s="24">
        <v>2155.0</v>
      </c>
      <c r="C52" s="165">
        <v>1.5419</v>
      </c>
      <c r="D52" s="165">
        <v>0.0</v>
      </c>
      <c r="E52" s="165">
        <v>266.147</v>
      </c>
      <c r="F52" s="165">
        <v>7.0086</v>
      </c>
      <c r="G52" s="165">
        <v>11.2538</v>
      </c>
      <c r="H52" s="165">
        <v>477.2996</v>
      </c>
      <c r="I52" s="165">
        <v>140.0338</v>
      </c>
      <c r="J52" s="165">
        <v>18.0559</v>
      </c>
      <c r="K52" s="165">
        <v>3.8621</v>
      </c>
      <c r="L52" s="165">
        <v>19.4005</v>
      </c>
      <c r="M52" s="165">
        <v>43.5687</v>
      </c>
      <c r="N52" s="165">
        <v>0.0511</v>
      </c>
      <c r="O52" s="165">
        <v>0.0319</v>
      </c>
      <c r="P52" s="165">
        <v>0.0058</v>
      </c>
      <c r="Q52" s="165">
        <v>0.8287</v>
      </c>
      <c r="R52" s="165">
        <v>81.221</v>
      </c>
      <c r="S52" s="165">
        <v>10.4267</v>
      </c>
      <c r="T52" s="165">
        <v>23.3018</v>
      </c>
      <c r="U52" s="165">
        <v>401.267</v>
      </c>
      <c r="V52" s="165">
        <v>35.2973</v>
      </c>
      <c r="W52" s="165">
        <v>0.0599</v>
      </c>
      <c r="X52" s="165">
        <v>82.8937</v>
      </c>
      <c r="Y52" s="165">
        <v>0.2245</v>
      </c>
      <c r="Z52" s="2"/>
      <c r="AA52" s="2"/>
    </row>
    <row r="53">
      <c r="A53" s="2" t="s">
        <v>700</v>
      </c>
      <c r="B53" s="24">
        <v>2160.0</v>
      </c>
      <c r="C53" s="165">
        <v>1.4944</v>
      </c>
      <c r="D53" s="165">
        <v>0.0</v>
      </c>
      <c r="E53" s="165">
        <v>266.2331</v>
      </c>
      <c r="F53" s="165">
        <v>7.0086</v>
      </c>
      <c r="G53" s="165">
        <v>11.2538</v>
      </c>
      <c r="H53" s="165">
        <v>477.2996</v>
      </c>
      <c r="I53" s="165">
        <v>140.0338</v>
      </c>
      <c r="J53" s="165">
        <v>18.0559</v>
      </c>
      <c r="K53" s="165">
        <v>3.8621</v>
      </c>
      <c r="L53" s="165">
        <v>19.4005</v>
      </c>
      <c r="M53" s="165">
        <v>43.5687</v>
      </c>
      <c r="N53" s="165">
        <v>0.0511</v>
      </c>
      <c r="O53" s="165">
        <v>0.0319</v>
      </c>
      <c r="P53" s="165">
        <v>0.0058</v>
      </c>
      <c r="Q53" s="165">
        <v>0.8288</v>
      </c>
      <c r="R53" s="165">
        <v>81.2356</v>
      </c>
      <c r="S53" s="165">
        <v>10.4286</v>
      </c>
      <c r="T53" s="165">
        <v>23.3059</v>
      </c>
      <c r="U53" s="165">
        <v>401.3393</v>
      </c>
      <c r="V53" s="165">
        <v>35.3037</v>
      </c>
      <c r="W53" s="165">
        <v>0.0599</v>
      </c>
      <c r="X53" s="165">
        <v>82.9087</v>
      </c>
      <c r="Y53" s="165">
        <v>0.2245</v>
      </c>
      <c r="Z53" s="2"/>
      <c r="AA53" s="2"/>
    </row>
    <row r="54">
      <c r="A54" s="2" t="s">
        <v>700</v>
      </c>
      <c r="B54" s="24">
        <v>2170.0</v>
      </c>
      <c r="C54" s="165">
        <v>1.3814</v>
      </c>
      <c r="D54" s="165">
        <v>0.0</v>
      </c>
      <c r="E54" s="165">
        <v>266.4315</v>
      </c>
      <c r="F54" s="165">
        <v>7.0086</v>
      </c>
      <c r="G54" s="165">
        <v>11.2538</v>
      </c>
      <c r="H54" s="165">
        <v>477.2996</v>
      </c>
      <c r="I54" s="165">
        <v>140.0338</v>
      </c>
      <c r="J54" s="165">
        <v>18.0559</v>
      </c>
      <c r="K54" s="165">
        <v>3.8621</v>
      </c>
      <c r="L54" s="165">
        <v>19.4005</v>
      </c>
      <c r="M54" s="165">
        <v>43.5687</v>
      </c>
      <c r="N54" s="165">
        <v>0.0511</v>
      </c>
      <c r="O54" s="165">
        <v>0.0319</v>
      </c>
      <c r="P54" s="165">
        <v>0.0058</v>
      </c>
      <c r="Q54" s="165">
        <v>0.8292</v>
      </c>
      <c r="R54" s="165">
        <v>81.2693</v>
      </c>
      <c r="S54" s="165">
        <v>10.4329</v>
      </c>
      <c r="T54" s="165">
        <v>23.3156</v>
      </c>
      <c r="U54" s="165">
        <v>401.5058</v>
      </c>
      <c r="V54" s="165">
        <v>35.3183</v>
      </c>
      <c r="W54" s="165">
        <v>0.0599</v>
      </c>
      <c r="X54" s="165">
        <v>82.9431</v>
      </c>
      <c r="Y54" s="165">
        <v>0.2245</v>
      </c>
      <c r="Z54" s="2"/>
      <c r="AA54" s="2"/>
    </row>
    <row r="55">
      <c r="A55" s="2" t="s">
        <v>700</v>
      </c>
      <c r="B55" s="24">
        <v>2180.0</v>
      </c>
      <c r="C55" s="165">
        <v>1.2785</v>
      </c>
      <c r="D55" s="165">
        <v>0.0</v>
      </c>
      <c r="E55" s="165">
        <v>266.6326</v>
      </c>
      <c r="F55" s="165">
        <v>7.0086</v>
      </c>
      <c r="G55" s="165">
        <v>11.2538</v>
      </c>
      <c r="H55" s="165">
        <v>477.2996</v>
      </c>
      <c r="I55" s="165">
        <v>140.0338</v>
      </c>
      <c r="J55" s="165">
        <v>18.0559</v>
      </c>
      <c r="K55" s="165">
        <v>3.8621</v>
      </c>
      <c r="L55" s="165">
        <v>19.4005</v>
      </c>
      <c r="M55" s="165">
        <v>43.5687</v>
      </c>
      <c r="N55" s="165">
        <v>0.0511</v>
      </c>
      <c r="O55" s="165">
        <v>0.0319</v>
      </c>
      <c r="P55" s="165">
        <v>0.0058</v>
      </c>
      <c r="Q55" s="165">
        <v>0.8295</v>
      </c>
      <c r="R55" s="165">
        <v>81.3035</v>
      </c>
      <c r="S55" s="165">
        <v>10.4373</v>
      </c>
      <c r="T55" s="165">
        <v>23.3254</v>
      </c>
      <c r="U55" s="165">
        <v>401.6746</v>
      </c>
      <c r="V55" s="165">
        <v>35.3332</v>
      </c>
      <c r="W55" s="165">
        <v>0.06</v>
      </c>
      <c r="X55" s="165">
        <v>82.9779</v>
      </c>
      <c r="Y55" s="165">
        <v>0.2245</v>
      </c>
      <c r="Z55" s="2"/>
      <c r="AA55" s="2"/>
    </row>
    <row r="56">
      <c r="A56" s="2" t="s">
        <v>700</v>
      </c>
      <c r="B56" s="24">
        <v>2190.0</v>
      </c>
      <c r="C56" s="165">
        <v>1.1901</v>
      </c>
      <c r="D56" s="165">
        <v>0.0</v>
      </c>
      <c r="E56" s="165">
        <v>266.8269</v>
      </c>
      <c r="F56" s="165">
        <v>7.0086</v>
      </c>
      <c r="G56" s="165">
        <v>11.2538</v>
      </c>
      <c r="H56" s="165">
        <v>477.2996</v>
      </c>
      <c r="I56" s="165">
        <v>140.0338</v>
      </c>
      <c r="J56" s="165">
        <v>18.0559</v>
      </c>
      <c r="K56" s="165">
        <v>3.8621</v>
      </c>
      <c r="L56" s="165">
        <v>19.4005</v>
      </c>
      <c r="M56" s="165">
        <v>43.5687</v>
      </c>
      <c r="N56" s="165">
        <v>0.0512</v>
      </c>
      <c r="O56" s="165">
        <v>0.0319</v>
      </c>
      <c r="P56" s="165">
        <v>0.0058</v>
      </c>
      <c r="Q56" s="165">
        <v>0.8299</v>
      </c>
      <c r="R56" s="165">
        <v>81.3365</v>
      </c>
      <c r="S56" s="165">
        <v>10.4415</v>
      </c>
      <c r="T56" s="165">
        <v>23.3349</v>
      </c>
      <c r="U56" s="165">
        <v>401.8377</v>
      </c>
      <c r="V56" s="165">
        <v>35.3475</v>
      </c>
      <c r="W56" s="165">
        <v>0.06</v>
      </c>
      <c r="X56" s="165">
        <v>83.0116</v>
      </c>
      <c r="Y56" s="165">
        <v>0.2245</v>
      </c>
      <c r="Z56" s="2"/>
      <c r="AA56" s="2"/>
    </row>
    <row r="57">
      <c r="A57" s="2" t="s">
        <v>700</v>
      </c>
      <c r="B57" s="24">
        <v>2200.0</v>
      </c>
      <c r="C57" s="165">
        <v>1.1148</v>
      </c>
      <c r="D57" s="165">
        <v>0.0</v>
      </c>
      <c r="E57" s="165">
        <v>267.0124</v>
      </c>
      <c r="F57" s="165">
        <v>7.0086</v>
      </c>
      <c r="G57" s="165">
        <v>11.2538</v>
      </c>
      <c r="H57" s="165">
        <v>477.2996</v>
      </c>
      <c r="I57" s="165">
        <v>140.0338</v>
      </c>
      <c r="J57" s="165">
        <v>18.0559</v>
      </c>
      <c r="K57" s="165">
        <v>3.8621</v>
      </c>
      <c r="L57" s="165">
        <v>19.4005</v>
      </c>
      <c r="M57" s="165">
        <v>43.5687</v>
      </c>
      <c r="N57" s="165">
        <v>0.0512</v>
      </c>
      <c r="O57" s="165">
        <v>0.0319</v>
      </c>
      <c r="P57" s="165">
        <v>0.0058</v>
      </c>
      <c r="Q57" s="165">
        <v>0.8302</v>
      </c>
      <c r="R57" s="165">
        <v>81.368</v>
      </c>
      <c r="S57" s="165">
        <v>10.4456</v>
      </c>
      <c r="T57" s="165">
        <v>23.3439</v>
      </c>
      <c r="U57" s="165">
        <v>401.9934</v>
      </c>
      <c r="V57" s="165">
        <v>35.3612</v>
      </c>
      <c r="W57" s="165">
        <v>0.06</v>
      </c>
      <c r="X57" s="165">
        <v>83.0438</v>
      </c>
      <c r="Y57" s="165">
        <v>0.2245</v>
      </c>
      <c r="Z57" s="2"/>
      <c r="AA57" s="2"/>
    </row>
    <row r="58">
      <c r="A58" s="2" t="s">
        <v>700</v>
      </c>
      <c r="B58" s="24">
        <v>2210.0</v>
      </c>
      <c r="C58" s="165">
        <v>1.0504</v>
      </c>
      <c r="D58" s="165">
        <v>0.0</v>
      </c>
      <c r="E58" s="165">
        <v>267.189</v>
      </c>
      <c r="F58" s="165">
        <v>7.0086</v>
      </c>
      <c r="G58" s="165">
        <v>11.2538</v>
      </c>
      <c r="H58" s="165">
        <v>477.2996</v>
      </c>
      <c r="I58" s="165">
        <v>140.0338</v>
      </c>
      <c r="J58" s="165">
        <v>18.0559</v>
      </c>
      <c r="K58" s="165">
        <v>3.8621</v>
      </c>
      <c r="L58" s="165">
        <v>19.4005</v>
      </c>
      <c r="M58" s="165">
        <v>43.5687</v>
      </c>
      <c r="N58" s="165">
        <v>0.0512</v>
      </c>
      <c r="O58" s="165">
        <v>0.0319</v>
      </c>
      <c r="P58" s="165">
        <v>0.0058</v>
      </c>
      <c r="Q58" s="165">
        <v>0.8305</v>
      </c>
      <c r="R58" s="165">
        <v>81.398</v>
      </c>
      <c r="S58" s="165">
        <v>10.4494</v>
      </c>
      <c r="T58" s="165">
        <v>23.3525</v>
      </c>
      <c r="U58" s="165">
        <v>402.1415</v>
      </c>
      <c r="V58" s="165">
        <v>35.3743</v>
      </c>
      <c r="W58" s="165">
        <v>0.06</v>
      </c>
      <c r="X58" s="165">
        <v>83.0744</v>
      </c>
      <c r="Y58" s="165">
        <v>0.2245</v>
      </c>
      <c r="Z58" s="2"/>
      <c r="AA58" s="2"/>
    </row>
    <row r="59">
      <c r="A59" s="2" t="s">
        <v>700</v>
      </c>
      <c r="B59" s="24">
        <v>2220.0</v>
      </c>
      <c r="C59" s="165">
        <v>0.995</v>
      </c>
      <c r="D59" s="165">
        <v>0.0</v>
      </c>
      <c r="E59" s="165">
        <v>267.357</v>
      </c>
      <c r="F59" s="165">
        <v>7.0086</v>
      </c>
      <c r="G59" s="165">
        <v>11.2538</v>
      </c>
      <c r="H59" s="165">
        <v>477.2996</v>
      </c>
      <c r="I59" s="165">
        <v>140.0338</v>
      </c>
      <c r="J59" s="165">
        <v>18.0559</v>
      </c>
      <c r="K59" s="165">
        <v>3.8621</v>
      </c>
      <c r="L59" s="165">
        <v>19.4005</v>
      </c>
      <c r="M59" s="165">
        <v>43.5687</v>
      </c>
      <c r="N59" s="165">
        <v>0.0512</v>
      </c>
      <c r="O59" s="165">
        <v>0.0319</v>
      </c>
      <c r="P59" s="165">
        <v>0.0058</v>
      </c>
      <c r="Q59" s="165">
        <v>0.8308</v>
      </c>
      <c r="R59" s="165">
        <v>81.4266</v>
      </c>
      <c r="S59" s="165">
        <v>10.4531</v>
      </c>
      <c r="T59" s="165">
        <v>23.3607</v>
      </c>
      <c r="U59" s="165">
        <v>402.2826</v>
      </c>
      <c r="V59" s="165">
        <v>35.3867</v>
      </c>
      <c r="W59" s="165">
        <v>0.06</v>
      </c>
      <c r="X59" s="165">
        <v>83.1035</v>
      </c>
      <c r="Y59" s="165">
        <v>0.2245</v>
      </c>
      <c r="Z59" s="2"/>
      <c r="AA59" s="2"/>
    </row>
    <row r="60">
      <c r="A60" s="2" t="s">
        <v>700</v>
      </c>
      <c r="B60" s="24">
        <v>2230.0</v>
      </c>
      <c r="C60" s="165">
        <v>0.9472</v>
      </c>
      <c r="D60" s="165">
        <v>0.0</v>
      </c>
      <c r="E60" s="165">
        <v>267.517</v>
      </c>
      <c r="F60" s="165">
        <v>7.0086</v>
      </c>
      <c r="G60" s="165">
        <v>11.2538</v>
      </c>
      <c r="H60" s="165">
        <v>477.2996</v>
      </c>
      <c r="I60" s="165">
        <v>140.0338</v>
      </c>
      <c r="J60" s="165">
        <v>18.0559</v>
      </c>
      <c r="K60" s="165">
        <v>3.8621</v>
      </c>
      <c r="L60" s="165">
        <v>19.4005</v>
      </c>
      <c r="M60" s="165">
        <v>43.5687</v>
      </c>
      <c r="N60" s="165">
        <v>0.0512</v>
      </c>
      <c r="O60" s="165">
        <v>0.0319</v>
      </c>
      <c r="P60" s="165">
        <v>0.0058</v>
      </c>
      <c r="Q60" s="165">
        <v>0.8311</v>
      </c>
      <c r="R60" s="165">
        <v>81.4537</v>
      </c>
      <c r="S60" s="165">
        <v>10.4566</v>
      </c>
      <c r="T60" s="165">
        <v>23.3685</v>
      </c>
      <c r="U60" s="165">
        <v>402.4169</v>
      </c>
      <c r="V60" s="165">
        <v>35.3985</v>
      </c>
      <c r="W60" s="165">
        <v>0.0601</v>
      </c>
      <c r="X60" s="165">
        <v>83.1313</v>
      </c>
      <c r="Y60" s="165">
        <v>0.2245</v>
      </c>
      <c r="Z60" s="2"/>
      <c r="AA60" s="2"/>
    </row>
    <row r="61">
      <c r="A61" s="2" t="s">
        <v>700</v>
      </c>
      <c r="B61" s="24">
        <v>2240.0</v>
      </c>
      <c r="C61" s="165">
        <v>0.9057</v>
      </c>
      <c r="D61" s="165">
        <v>0.0</v>
      </c>
      <c r="E61" s="165">
        <v>267.6697</v>
      </c>
      <c r="F61" s="165">
        <v>7.0086</v>
      </c>
      <c r="G61" s="165">
        <v>11.2538</v>
      </c>
      <c r="H61" s="165">
        <v>477.2996</v>
      </c>
      <c r="I61" s="165">
        <v>140.0338</v>
      </c>
      <c r="J61" s="165">
        <v>18.0559</v>
      </c>
      <c r="K61" s="165">
        <v>3.8621</v>
      </c>
      <c r="L61" s="165">
        <v>19.4005</v>
      </c>
      <c r="M61" s="165">
        <v>43.5687</v>
      </c>
      <c r="N61" s="165">
        <v>0.0512</v>
      </c>
      <c r="O61" s="165">
        <v>0.0319</v>
      </c>
      <c r="P61" s="165">
        <v>0.0058</v>
      </c>
      <c r="Q61" s="165">
        <v>0.8313</v>
      </c>
      <c r="R61" s="165">
        <v>81.4797</v>
      </c>
      <c r="S61" s="165">
        <v>10.4599</v>
      </c>
      <c r="T61" s="165">
        <v>23.376</v>
      </c>
      <c r="U61" s="165">
        <v>402.545</v>
      </c>
      <c r="V61" s="165">
        <v>35.4098</v>
      </c>
      <c r="W61" s="165">
        <v>0.0601</v>
      </c>
      <c r="X61" s="165">
        <v>83.1578</v>
      </c>
      <c r="Y61" s="165">
        <v>0.2245</v>
      </c>
      <c r="Z61" s="2"/>
      <c r="AA61" s="2"/>
    </row>
    <row r="62">
      <c r="A62" s="2" t="s">
        <v>700</v>
      </c>
      <c r="B62" s="24">
        <v>2250.0</v>
      </c>
      <c r="C62" s="165">
        <v>0.8693</v>
      </c>
      <c r="D62" s="165">
        <v>0.0</v>
      </c>
      <c r="E62" s="165">
        <v>267.8155</v>
      </c>
      <c r="F62" s="165">
        <v>7.0086</v>
      </c>
      <c r="G62" s="165">
        <v>11.2538</v>
      </c>
      <c r="H62" s="165">
        <v>477.2996</v>
      </c>
      <c r="I62" s="165">
        <v>140.0338</v>
      </c>
      <c r="J62" s="165">
        <v>18.0559</v>
      </c>
      <c r="K62" s="165">
        <v>3.8621</v>
      </c>
      <c r="L62" s="165">
        <v>19.4005</v>
      </c>
      <c r="M62" s="165">
        <v>43.5687</v>
      </c>
      <c r="N62" s="165">
        <v>0.0513</v>
      </c>
      <c r="O62" s="165">
        <v>0.0319</v>
      </c>
      <c r="P62" s="165">
        <v>0.0058</v>
      </c>
      <c r="Q62" s="165">
        <v>0.8316</v>
      </c>
      <c r="R62" s="165">
        <v>81.5045</v>
      </c>
      <c r="S62" s="165">
        <v>10.4631</v>
      </c>
      <c r="T62" s="165">
        <v>23.3831</v>
      </c>
      <c r="U62" s="165">
        <v>402.6674</v>
      </c>
      <c r="V62" s="165">
        <v>35.4205</v>
      </c>
      <c r="W62" s="165">
        <v>0.0601</v>
      </c>
      <c r="X62" s="165">
        <v>83.183</v>
      </c>
      <c r="Y62" s="165">
        <v>0.2245</v>
      </c>
      <c r="Z62" s="2"/>
      <c r="AA62" s="2"/>
    </row>
    <row r="63">
      <c r="A63" s="2" t="s">
        <v>700</v>
      </c>
      <c r="B63" s="24">
        <v>2260.0</v>
      </c>
      <c r="C63" s="165">
        <v>0.8373</v>
      </c>
      <c r="D63" s="165">
        <v>0.0</v>
      </c>
      <c r="E63" s="165">
        <v>267.9551</v>
      </c>
      <c r="F63" s="165">
        <v>7.0086</v>
      </c>
      <c r="G63" s="165">
        <v>11.2538</v>
      </c>
      <c r="H63" s="165">
        <v>477.2996</v>
      </c>
      <c r="I63" s="165">
        <v>140.0338</v>
      </c>
      <c r="J63" s="165">
        <v>18.0559</v>
      </c>
      <c r="K63" s="165">
        <v>3.8621</v>
      </c>
      <c r="L63" s="165">
        <v>19.4005</v>
      </c>
      <c r="M63" s="165">
        <v>43.5687</v>
      </c>
      <c r="N63" s="165">
        <v>0.0513</v>
      </c>
      <c r="O63" s="165">
        <v>0.0319</v>
      </c>
      <c r="P63" s="165">
        <v>0.0058</v>
      </c>
      <c r="Q63" s="165">
        <v>0.8318</v>
      </c>
      <c r="R63" s="165">
        <v>81.5282</v>
      </c>
      <c r="S63" s="165">
        <v>10.4661</v>
      </c>
      <c r="T63" s="165">
        <v>23.3899</v>
      </c>
      <c r="U63" s="165">
        <v>402.7845</v>
      </c>
      <c r="V63" s="165">
        <v>35.4308</v>
      </c>
      <c r="W63" s="165">
        <v>0.0601</v>
      </c>
      <c r="X63" s="165">
        <v>83.2072</v>
      </c>
      <c r="Y63" s="165">
        <v>0.2245</v>
      </c>
      <c r="Z63" s="2"/>
      <c r="AA63" s="2"/>
    </row>
    <row r="64">
      <c r="A64" s="2" t="s">
        <v>700</v>
      </c>
      <c r="B64" s="24">
        <v>2270.0</v>
      </c>
      <c r="C64" s="165">
        <v>0.8089</v>
      </c>
      <c r="D64" s="165">
        <v>0.0</v>
      </c>
      <c r="E64" s="165">
        <v>268.0888</v>
      </c>
      <c r="F64" s="165">
        <v>7.0086</v>
      </c>
      <c r="G64" s="165">
        <v>11.2538</v>
      </c>
      <c r="H64" s="165">
        <v>477.2996</v>
      </c>
      <c r="I64" s="165">
        <v>140.0338</v>
      </c>
      <c r="J64" s="165">
        <v>18.0559</v>
      </c>
      <c r="K64" s="165">
        <v>3.8621</v>
      </c>
      <c r="L64" s="165">
        <v>19.4005</v>
      </c>
      <c r="M64" s="165">
        <v>43.5687</v>
      </c>
      <c r="N64" s="165">
        <v>0.0513</v>
      </c>
      <c r="O64" s="165">
        <v>0.0319</v>
      </c>
      <c r="P64" s="165">
        <v>0.0058</v>
      </c>
      <c r="Q64" s="165">
        <v>0.8321</v>
      </c>
      <c r="R64" s="165">
        <v>81.5509</v>
      </c>
      <c r="S64" s="165">
        <v>10.469</v>
      </c>
      <c r="T64" s="165">
        <v>23.3964</v>
      </c>
      <c r="U64" s="165">
        <v>402.8968</v>
      </c>
      <c r="V64" s="165">
        <v>35.4407</v>
      </c>
      <c r="W64" s="165">
        <v>0.0601</v>
      </c>
      <c r="X64" s="165">
        <v>83.2304</v>
      </c>
      <c r="Y64" s="165">
        <v>0.2245</v>
      </c>
      <c r="Z64" s="2"/>
      <c r="AA64" s="2"/>
    </row>
    <row r="65">
      <c r="A65" s="2" t="s">
        <v>700</v>
      </c>
      <c r="B65" s="24">
        <v>2280.0</v>
      </c>
      <c r="C65" s="165">
        <v>0.7836</v>
      </c>
      <c r="D65" s="165">
        <v>0.0</v>
      </c>
      <c r="E65" s="165">
        <v>268.2172</v>
      </c>
      <c r="F65" s="165">
        <v>7.0086</v>
      </c>
      <c r="G65" s="165">
        <v>11.2538</v>
      </c>
      <c r="H65" s="165">
        <v>477.2996</v>
      </c>
      <c r="I65" s="165">
        <v>140.0338</v>
      </c>
      <c r="J65" s="165">
        <v>18.0559</v>
      </c>
      <c r="K65" s="165">
        <v>3.8621</v>
      </c>
      <c r="L65" s="165">
        <v>19.4005</v>
      </c>
      <c r="M65" s="165">
        <v>43.5687</v>
      </c>
      <c r="N65" s="165">
        <v>0.0513</v>
      </c>
      <c r="O65" s="165">
        <v>0.0319</v>
      </c>
      <c r="P65" s="165">
        <v>0.0058</v>
      </c>
      <c r="Q65" s="165">
        <v>0.8323</v>
      </c>
      <c r="R65" s="165">
        <v>81.5727</v>
      </c>
      <c r="S65" s="165">
        <v>10.4718</v>
      </c>
      <c r="T65" s="165">
        <v>23.4026</v>
      </c>
      <c r="U65" s="165">
        <v>403.0045</v>
      </c>
      <c r="V65" s="165">
        <v>35.4502</v>
      </c>
      <c r="W65" s="165">
        <v>0.0601</v>
      </c>
      <c r="X65" s="165">
        <v>83.2527</v>
      </c>
      <c r="Y65" s="165">
        <v>0.2245</v>
      </c>
      <c r="Z65" s="2"/>
      <c r="AA65" s="2"/>
    </row>
    <row r="66">
      <c r="A66" s="2" t="s">
        <v>700</v>
      </c>
      <c r="B66" s="24">
        <v>2290.0</v>
      </c>
      <c r="C66" s="165">
        <v>0.7608</v>
      </c>
      <c r="D66" s="165">
        <v>0.0</v>
      </c>
      <c r="E66" s="165">
        <v>268.3406</v>
      </c>
      <c r="F66" s="165">
        <v>7.0086</v>
      </c>
      <c r="G66" s="165">
        <v>11.2538</v>
      </c>
      <c r="H66" s="165">
        <v>477.2996</v>
      </c>
      <c r="I66" s="165">
        <v>140.0338</v>
      </c>
      <c r="J66" s="165">
        <v>18.0559</v>
      </c>
      <c r="K66" s="165">
        <v>3.8621</v>
      </c>
      <c r="L66" s="165">
        <v>19.4005</v>
      </c>
      <c r="M66" s="165">
        <v>43.5687</v>
      </c>
      <c r="N66" s="165">
        <v>0.0513</v>
      </c>
      <c r="O66" s="165">
        <v>0.0319</v>
      </c>
      <c r="P66" s="165">
        <v>0.0058</v>
      </c>
      <c r="Q66" s="165">
        <v>0.8325</v>
      </c>
      <c r="R66" s="165">
        <v>81.5937</v>
      </c>
      <c r="S66" s="165">
        <v>10.4745</v>
      </c>
      <c r="T66" s="165">
        <v>23.4087</v>
      </c>
      <c r="U66" s="165">
        <v>403.1081</v>
      </c>
      <c r="V66" s="165">
        <v>35.4593</v>
      </c>
      <c r="W66" s="165">
        <v>0.0602</v>
      </c>
      <c r="X66" s="165">
        <v>83.2741</v>
      </c>
      <c r="Y66" s="165">
        <v>0.2245</v>
      </c>
      <c r="Z66" s="2"/>
      <c r="AA66" s="2"/>
    </row>
    <row r="67">
      <c r="A67" s="2" t="s">
        <v>700</v>
      </c>
      <c r="B67" s="24">
        <v>2300.0</v>
      </c>
      <c r="C67" s="165">
        <v>0.7403</v>
      </c>
      <c r="D67" s="165">
        <v>0.0</v>
      </c>
      <c r="E67" s="165">
        <v>268.4593</v>
      </c>
      <c r="F67" s="165">
        <v>7.0086</v>
      </c>
      <c r="G67" s="165">
        <v>11.2538</v>
      </c>
      <c r="H67" s="165">
        <v>477.2996</v>
      </c>
      <c r="I67" s="165">
        <v>140.0338</v>
      </c>
      <c r="J67" s="165">
        <v>18.0559</v>
      </c>
      <c r="K67" s="165">
        <v>3.8621</v>
      </c>
      <c r="L67" s="165">
        <v>19.4005</v>
      </c>
      <c r="M67" s="165">
        <v>43.5687</v>
      </c>
      <c r="N67" s="165">
        <v>0.0513</v>
      </c>
      <c r="O67" s="165">
        <v>0.0319</v>
      </c>
      <c r="P67" s="165">
        <v>0.0058</v>
      </c>
      <c r="Q67" s="165">
        <v>0.8327</v>
      </c>
      <c r="R67" s="165">
        <v>81.6138</v>
      </c>
      <c r="S67" s="165">
        <v>10.4771</v>
      </c>
      <c r="T67" s="165">
        <v>23.4144</v>
      </c>
      <c r="U67" s="165">
        <v>403.2077</v>
      </c>
      <c r="V67" s="165">
        <v>35.468</v>
      </c>
      <c r="W67" s="165">
        <v>0.0602</v>
      </c>
      <c r="X67" s="165">
        <v>83.2947</v>
      </c>
      <c r="Y67" s="165">
        <v>0.2245</v>
      </c>
      <c r="Z67" s="2"/>
      <c r="AA67" s="2"/>
    </row>
    <row r="68">
      <c r="A68" s="2" t="s">
        <v>700</v>
      </c>
      <c r="B68" s="24">
        <v>2350.0</v>
      </c>
      <c r="C68" s="165">
        <v>0.6611</v>
      </c>
      <c r="D68" s="165">
        <v>0.0</v>
      </c>
      <c r="E68" s="165">
        <v>268.9937</v>
      </c>
      <c r="F68" s="165">
        <v>7.0086</v>
      </c>
      <c r="G68" s="165">
        <v>11.2538</v>
      </c>
      <c r="H68" s="165">
        <v>477.2996</v>
      </c>
      <c r="I68" s="165">
        <v>140.0338</v>
      </c>
      <c r="J68" s="165">
        <v>18.0559</v>
      </c>
      <c r="K68" s="165">
        <v>3.8621</v>
      </c>
      <c r="L68" s="165">
        <v>19.4005</v>
      </c>
      <c r="M68" s="165">
        <v>43.5687</v>
      </c>
      <c r="N68" s="165">
        <v>0.0514</v>
      </c>
      <c r="O68" s="165">
        <v>0.0319</v>
      </c>
      <c r="P68" s="165">
        <v>0.0058</v>
      </c>
      <c r="Q68" s="165">
        <v>0.8336</v>
      </c>
      <c r="R68" s="165">
        <v>81.7046</v>
      </c>
      <c r="S68" s="165">
        <v>10.4888</v>
      </c>
      <c r="T68" s="165">
        <v>23.4405</v>
      </c>
      <c r="U68" s="165">
        <v>403.6562</v>
      </c>
      <c r="V68" s="165">
        <v>35.5075</v>
      </c>
      <c r="W68" s="165">
        <v>0.0602</v>
      </c>
      <c r="X68" s="165">
        <v>83.3873</v>
      </c>
      <c r="Y68" s="165">
        <v>0.2245</v>
      </c>
      <c r="Z68" s="2"/>
      <c r="AA68" s="2"/>
    </row>
    <row r="69">
      <c r="A69" s="2" t="s">
        <v>700</v>
      </c>
      <c r="B69" s="24">
        <v>2400.0</v>
      </c>
      <c r="C69" s="165">
        <v>0.6054</v>
      </c>
      <c r="D69" s="165">
        <v>0.0</v>
      </c>
      <c r="E69" s="165">
        <v>269.4492</v>
      </c>
      <c r="F69" s="165">
        <v>7.0086</v>
      </c>
      <c r="G69" s="165">
        <v>11.2538</v>
      </c>
      <c r="H69" s="165">
        <v>477.2996</v>
      </c>
      <c r="I69" s="165">
        <v>140.0338</v>
      </c>
      <c r="J69" s="165">
        <v>18.0559</v>
      </c>
      <c r="K69" s="165">
        <v>3.8621</v>
      </c>
      <c r="L69" s="165">
        <v>19.4005</v>
      </c>
      <c r="M69" s="165">
        <v>43.5687</v>
      </c>
      <c r="N69" s="165">
        <v>0.0514</v>
      </c>
      <c r="O69" s="165">
        <v>0.0319</v>
      </c>
      <c r="P69" s="165">
        <v>0.0058</v>
      </c>
      <c r="Q69" s="165">
        <v>0.8344</v>
      </c>
      <c r="R69" s="165">
        <v>81.782</v>
      </c>
      <c r="S69" s="165">
        <v>10.4987</v>
      </c>
      <c r="T69" s="165">
        <v>23.4627</v>
      </c>
      <c r="U69" s="165">
        <v>404.0385</v>
      </c>
      <c r="V69" s="165">
        <v>35.5411</v>
      </c>
      <c r="W69" s="165">
        <v>0.0603</v>
      </c>
      <c r="X69" s="165">
        <v>83.4663</v>
      </c>
      <c r="Y69" s="165">
        <v>0.2245</v>
      </c>
      <c r="Z69" s="2"/>
      <c r="AA69" s="2"/>
    </row>
    <row r="70">
      <c r="A70" s="2" t="s">
        <v>700</v>
      </c>
      <c r="B70" s="24">
        <v>2450.0</v>
      </c>
      <c r="C70" s="165">
        <v>0.5621</v>
      </c>
      <c r="D70" s="165">
        <v>0.0</v>
      </c>
      <c r="E70" s="165">
        <v>269.8452</v>
      </c>
      <c r="F70" s="165">
        <v>7.0086</v>
      </c>
      <c r="G70" s="165">
        <v>11.2538</v>
      </c>
      <c r="H70" s="165">
        <v>477.2996</v>
      </c>
      <c r="I70" s="165">
        <v>140.0338</v>
      </c>
      <c r="J70" s="165">
        <v>18.0559</v>
      </c>
      <c r="K70" s="165">
        <v>3.8621</v>
      </c>
      <c r="L70" s="165">
        <v>19.4005</v>
      </c>
      <c r="M70" s="165">
        <v>43.5687</v>
      </c>
      <c r="N70" s="165">
        <v>0.0515</v>
      </c>
      <c r="O70" s="165">
        <v>0.0319</v>
      </c>
      <c r="P70" s="165">
        <v>0.0058</v>
      </c>
      <c r="Q70" s="165">
        <v>0.8351</v>
      </c>
      <c r="R70" s="165">
        <v>81.8493</v>
      </c>
      <c r="S70" s="165">
        <v>10.5073</v>
      </c>
      <c r="T70" s="165">
        <v>23.482</v>
      </c>
      <c r="U70" s="165">
        <v>404.3708</v>
      </c>
      <c r="V70" s="165">
        <v>35.5704</v>
      </c>
      <c r="W70" s="165">
        <v>0.0604</v>
      </c>
      <c r="X70" s="165">
        <v>83.5349</v>
      </c>
      <c r="Y70" s="165">
        <v>0.2245</v>
      </c>
      <c r="Z70" s="2"/>
      <c r="AA70" s="2"/>
    </row>
    <row r="71">
      <c r="A71" s="2" t="s">
        <v>700</v>
      </c>
      <c r="B71" s="24">
        <v>2500.0</v>
      </c>
      <c r="C71" s="165">
        <v>0.6745</v>
      </c>
      <c r="D71" s="165">
        <v>0.0</v>
      </c>
      <c r="E71" s="165">
        <v>268.8938</v>
      </c>
      <c r="F71" s="165">
        <v>7.0086</v>
      </c>
      <c r="G71" s="165">
        <v>11.2538</v>
      </c>
      <c r="H71" s="165">
        <v>477.2996</v>
      </c>
      <c r="I71" s="165">
        <v>140.0338</v>
      </c>
      <c r="J71" s="165">
        <v>18.0559</v>
      </c>
      <c r="K71" s="165">
        <v>3.8621</v>
      </c>
      <c r="L71" s="165">
        <v>19.4005</v>
      </c>
      <c r="M71" s="165">
        <v>43.5687</v>
      </c>
      <c r="N71" s="165">
        <v>0.0514</v>
      </c>
      <c r="O71" s="165">
        <v>0.0319</v>
      </c>
      <c r="P71" s="165">
        <v>0.0058</v>
      </c>
      <c r="Q71" s="165">
        <v>0.8335</v>
      </c>
      <c r="R71" s="165">
        <v>81.6876</v>
      </c>
      <c r="S71" s="165">
        <v>10.4866</v>
      </c>
      <c r="T71" s="165">
        <v>23.4356</v>
      </c>
      <c r="U71" s="165">
        <v>403.5723</v>
      </c>
      <c r="V71" s="165">
        <v>35.5001</v>
      </c>
      <c r="W71" s="165">
        <v>0.0602</v>
      </c>
      <c r="X71" s="165">
        <v>83.37</v>
      </c>
      <c r="Y71" s="165">
        <v>0.2245</v>
      </c>
      <c r="Z71" s="2"/>
      <c r="AA71" s="2"/>
    </row>
    <row r="72">
      <c r="A72" s="2" t="s">
        <v>697</v>
      </c>
      <c r="B72" s="24">
        <v>2000.0</v>
      </c>
      <c r="C72" s="165">
        <v>6.735</v>
      </c>
      <c r="D72" s="165">
        <v>1.1488</v>
      </c>
      <c r="E72" s="165">
        <v>300.2069</v>
      </c>
      <c r="F72" s="165">
        <v>7.4566</v>
      </c>
      <c r="G72" s="165">
        <v>53.8412</v>
      </c>
      <c r="H72" s="165">
        <v>1068.0008</v>
      </c>
      <c r="I72" s="165">
        <v>210.623</v>
      </c>
      <c r="J72" s="165">
        <v>38.1623</v>
      </c>
      <c r="K72" s="165">
        <v>7.8048</v>
      </c>
      <c r="L72" s="165">
        <v>35.5435</v>
      </c>
      <c r="M72" s="165">
        <v>40.0186</v>
      </c>
      <c r="N72" s="165">
        <v>12.0001</v>
      </c>
      <c r="O72" s="165">
        <v>2.3749</v>
      </c>
      <c r="P72" s="165">
        <v>0.4624</v>
      </c>
      <c r="Q72" s="165">
        <v>10.3949</v>
      </c>
      <c r="R72" s="165">
        <v>4.0</v>
      </c>
      <c r="S72" s="165">
        <v>0.0</v>
      </c>
      <c r="T72" s="165">
        <v>8.5381</v>
      </c>
      <c r="U72" s="165">
        <v>75.0393</v>
      </c>
      <c r="V72" s="165">
        <v>6.234</v>
      </c>
      <c r="W72" s="165">
        <v>1.9509</v>
      </c>
      <c r="X72" s="165">
        <v>17.9257</v>
      </c>
      <c r="Y72" s="165">
        <v>5.5382</v>
      </c>
      <c r="Z72" s="2"/>
      <c r="AA72" s="2"/>
    </row>
    <row r="73">
      <c r="A73" s="2" t="s">
        <v>697</v>
      </c>
      <c r="B73" s="24">
        <v>2001.0</v>
      </c>
      <c r="C73" s="165">
        <v>6.8959</v>
      </c>
      <c r="D73" s="165">
        <v>1.132</v>
      </c>
      <c r="E73" s="165">
        <v>303.4092</v>
      </c>
      <c r="F73" s="165">
        <v>7.503</v>
      </c>
      <c r="G73" s="165">
        <v>54.4191</v>
      </c>
      <c r="H73" s="165">
        <v>1066.7448</v>
      </c>
      <c r="I73" s="165">
        <v>211.5938</v>
      </c>
      <c r="J73" s="165">
        <v>38.2888</v>
      </c>
      <c r="K73" s="165">
        <v>7.8945</v>
      </c>
      <c r="L73" s="165">
        <v>35.7143</v>
      </c>
      <c r="M73" s="165">
        <v>40.3916</v>
      </c>
      <c r="N73" s="165">
        <v>11.925</v>
      </c>
      <c r="O73" s="165">
        <v>2.4345</v>
      </c>
      <c r="P73" s="165">
        <v>0.4651</v>
      </c>
      <c r="Q73" s="165">
        <v>10.4328</v>
      </c>
      <c r="R73" s="165">
        <v>5.3987</v>
      </c>
      <c r="S73" s="165">
        <v>0.6471</v>
      </c>
      <c r="T73" s="165">
        <v>9.0301</v>
      </c>
      <c r="U73" s="165">
        <v>84.0409</v>
      </c>
      <c r="V73" s="165">
        <v>7.4947</v>
      </c>
      <c r="W73" s="165">
        <v>1.6449</v>
      </c>
      <c r="X73" s="165">
        <v>19.7183</v>
      </c>
      <c r="Y73" s="165">
        <v>5.699</v>
      </c>
      <c r="Z73" s="2"/>
      <c r="AA73" s="2"/>
    </row>
    <row r="74">
      <c r="A74" s="2" t="s">
        <v>697</v>
      </c>
      <c r="B74" s="24">
        <v>2002.0</v>
      </c>
      <c r="C74" s="165">
        <v>6.949</v>
      </c>
      <c r="D74" s="165">
        <v>1.2317</v>
      </c>
      <c r="E74" s="165">
        <v>306.5788</v>
      </c>
      <c r="F74" s="165">
        <v>7.5487</v>
      </c>
      <c r="G74" s="165">
        <v>54.9961</v>
      </c>
      <c r="H74" s="165">
        <v>1065.4691</v>
      </c>
      <c r="I74" s="165">
        <v>212.5632</v>
      </c>
      <c r="J74" s="165">
        <v>38.4153</v>
      </c>
      <c r="K74" s="165">
        <v>7.9842</v>
      </c>
      <c r="L74" s="165">
        <v>35.8845</v>
      </c>
      <c r="M74" s="165">
        <v>40.7646</v>
      </c>
      <c r="N74" s="165">
        <v>11.8481</v>
      </c>
      <c r="O74" s="165">
        <v>2.4915</v>
      </c>
      <c r="P74" s="165">
        <v>0.4058</v>
      </c>
      <c r="Q74" s="165">
        <v>10.4708</v>
      </c>
      <c r="R74" s="165">
        <v>6.7975</v>
      </c>
      <c r="S74" s="165">
        <v>1.294</v>
      </c>
      <c r="T74" s="165">
        <v>9.8852</v>
      </c>
      <c r="U74" s="165">
        <v>94.7161</v>
      </c>
      <c r="V74" s="165">
        <v>8.7389</v>
      </c>
      <c r="W74" s="165">
        <v>2.508</v>
      </c>
      <c r="X74" s="165">
        <v>21.5109</v>
      </c>
      <c r="Y74" s="165">
        <v>5.8596</v>
      </c>
      <c r="Z74" s="2"/>
      <c r="AA74" s="2"/>
    </row>
    <row r="75">
      <c r="A75" s="2" t="s">
        <v>697</v>
      </c>
      <c r="B75" s="24">
        <v>2003.0</v>
      </c>
      <c r="C75" s="165">
        <v>7.286</v>
      </c>
      <c r="D75" s="165">
        <v>1.2257</v>
      </c>
      <c r="E75" s="165">
        <v>309.7164</v>
      </c>
      <c r="F75" s="165">
        <v>7.5942</v>
      </c>
      <c r="G75" s="165">
        <v>55.5716</v>
      </c>
      <c r="H75" s="165">
        <v>1064.1741</v>
      </c>
      <c r="I75" s="165">
        <v>213.5311</v>
      </c>
      <c r="J75" s="165">
        <v>38.5418</v>
      </c>
      <c r="K75" s="165">
        <v>8.0734</v>
      </c>
      <c r="L75" s="165">
        <v>36.0543</v>
      </c>
      <c r="M75" s="165">
        <v>41.1378</v>
      </c>
      <c r="N75" s="165">
        <v>11.7693</v>
      </c>
      <c r="O75" s="165">
        <v>2.5463</v>
      </c>
      <c r="P75" s="165">
        <v>0.3939</v>
      </c>
      <c r="Q75" s="165">
        <v>10.5083</v>
      </c>
      <c r="R75" s="165">
        <v>8.196</v>
      </c>
      <c r="S75" s="165">
        <v>1.9411</v>
      </c>
      <c r="T75" s="165">
        <v>12.0788</v>
      </c>
      <c r="U75" s="165">
        <v>101.4157</v>
      </c>
      <c r="V75" s="165">
        <v>9.9776</v>
      </c>
      <c r="W75" s="165">
        <v>3.341</v>
      </c>
      <c r="X75" s="165">
        <v>23.3035</v>
      </c>
      <c r="Y75" s="165">
        <v>6.0201</v>
      </c>
      <c r="Z75" s="2"/>
      <c r="AA75" s="2"/>
    </row>
    <row r="76">
      <c r="A76" s="2" t="s">
        <v>697</v>
      </c>
      <c r="B76" s="24">
        <v>2004.0</v>
      </c>
      <c r="C76" s="165">
        <v>7.6719</v>
      </c>
      <c r="D76" s="165">
        <v>1.2429</v>
      </c>
      <c r="E76" s="165">
        <v>312.824</v>
      </c>
      <c r="F76" s="165">
        <v>7.6394</v>
      </c>
      <c r="G76" s="165">
        <v>56.1461</v>
      </c>
      <c r="H76" s="165">
        <v>1062.8596</v>
      </c>
      <c r="I76" s="165">
        <v>214.4977</v>
      </c>
      <c r="J76" s="165">
        <v>38.6684</v>
      </c>
      <c r="K76" s="165">
        <v>8.1623</v>
      </c>
      <c r="L76" s="165">
        <v>36.2232</v>
      </c>
      <c r="M76" s="165">
        <v>41.5107</v>
      </c>
      <c r="N76" s="165">
        <v>11.6885</v>
      </c>
      <c r="O76" s="165">
        <v>2.599</v>
      </c>
      <c r="P76" s="165">
        <v>0.4062</v>
      </c>
      <c r="Q76" s="165">
        <v>10.5454</v>
      </c>
      <c r="R76" s="165">
        <v>9.5947</v>
      </c>
      <c r="S76" s="165">
        <v>2.5882</v>
      </c>
      <c r="T76" s="165">
        <v>12.5073</v>
      </c>
      <c r="U76" s="165">
        <v>113.9297</v>
      </c>
      <c r="V76" s="165">
        <v>11.2136</v>
      </c>
      <c r="W76" s="165">
        <v>4.269</v>
      </c>
      <c r="X76" s="165">
        <v>25.096</v>
      </c>
      <c r="Y76" s="165">
        <v>6.1805</v>
      </c>
      <c r="Z76" s="2"/>
      <c r="AA76" s="2"/>
    </row>
    <row r="77">
      <c r="A77" s="2" t="s">
        <v>697</v>
      </c>
      <c r="B77" s="24">
        <v>2005.0</v>
      </c>
      <c r="C77" s="165">
        <v>7.971</v>
      </c>
      <c r="D77" s="165">
        <v>1.1955</v>
      </c>
      <c r="E77" s="165">
        <v>315.9027</v>
      </c>
      <c r="F77" s="165">
        <v>7.6841</v>
      </c>
      <c r="G77" s="165">
        <v>56.7195</v>
      </c>
      <c r="H77" s="165">
        <v>1061.5255</v>
      </c>
      <c r="I77" s="165">
        <v>215.4628</v>
      </c>
      <c r="J77" s="165">
        <v>38.7948</v>
      </c>
      <c r="K77" s="165">
        <v>8.2512</v>
      </c>
      <c r="L77" s="165">
        <v>36.3917</v>
      </c>
      <c r="M77" s="165">
        <v>41.8837</v>
      </c>
      <c r="N77" s="165">
        <v>11.6059</v>
      </c>
      <c r="O77" s="165">
        <v>2.6494</v>
      </c>
      <c r="P77" s="165">
        <v>0.4358</v>
      </c>
      <c r="Q77" s="165">
        <v>10.8116</v>
      </c>
      <c r="R77" s="165">
        <v>10.9935</v>
      </c>
      <c r="S77" s="165">
        <v>3.2351</v>
      </c>
      <c r="T77" s="165">
        <v>13.7591</v>
      </c>
      <c r="U77" s="165">
        <v>120.9334</v>
      </c>
      <c r="V77" s="165">
        <v>12.4483</v>
      </c>
      <c r="W77" s="165">
        <v>4.8901</v>
      </c>
      <c r="X77" s="165">
        <v>26.8885</v>
      </c>
      <c r="Y77" s="165">
        <v>6.3407</v>
      </c>
      <c r="Z77" s="2"/>
      <c r="AA77" s="2"/>
    </row>
    <row r="78">
      <c r="A78" s="2" t="s">
        <v>697</v>
      </c>
      <c r="B78" s="24">
        <v>2006.0</v>
      </c>
      <c r="C78" s="165">
        <v>8.0809</v>
      </c>
      <c r="D78" s="165">
        <v>1.1319</v>
      </c>
      <c r="E78" s="165">
        <v>317.6623</v>
      </c>
      <c r="F78" s="165">
        <v>7.7838</v>
      </c>
      <c r="G78" s="165">
        <v>56.6405</v>
      </c>
      <c r="H78" s="165">
        <v>1057.4015</v>
      </c>
      <c r="I78" s="165">
        <v>215.3797</v>
      </c>
      <c r="J78" s="165">
        <v>38.629</v>
      </c>
      <c r="K78" s="165">
        <v>8.228</v>
      </c>
      <c r="L78" s="165">
        <v>36.3476</v>
      </c>
      <c r="M78" s="165">
        <v>42.2514</v>
      </c>
      <c r="N78" s="165">
        <v>13.735</v>
      </c>
      <c r="O78" s="165">
        <v>2.64</v>
      </c>
      <c r="P78" s="165">
        <v>0.4426</v>
      </c>
      <c r="Q78" s="165">
        <v>10.5529</v>
      </c>
      <c r="R78" s="165">
        <v>12.3832</v>
      </c>
      <c r="S78" s="165">
        <v>3.8802</v>
      </c>
      <c r="T78" s="165">
        <v>12.649</v>
      </c>
      <c r="U78" s="165">
        <v>121.0746</v>
      </c>
      <c r="V78" s="165">
        <v>10.9215</v>
      </c>
      <c r="W78" s="165">
        <v>5.6762</v>
      </c>
      <c r="X78" s="165">
        <v>34.1569</v>
      </c>
      <c r="Y78" s="165">
        <v>6.4709</v>
      </c>
      <c r="Z78" s="2"/>
      <c r="AA78" s="2"/>
    </row>
    <row r="79">
      <c r="A79" s="2" t="s">
        <v>697</v>
      </c>
      <c r="B79" s="24">
        <v>2007.0</v>
      </c>
      <c r="C79" s="165">
        <v>8.19</v>
      </c>
      <c r="D79" s="165">
        <v>1.0683</v>
      </c>
      <c r="E79" s="165">
        <v>319.4204</v>
      </c>
      <c r="F79" s="165">
        <v>7.8838</v>
      </c>
      <c r="G79" s="165">
        <v>56.5578</v>
      </c>
      <c r="H79" s="165">
        <v>1053.2589</v>
      </c>
      <c r="I79" s="165">
        <v>215.2945</v>
      </c>
      <c r="J79" s="165">
        <v>38.4618</v>
      </c>
      <c r="K79" s="165">
        <v>8.2049</v>
      </c>
      <c r="L79" s="165">
        <v>36.3035</v>
      </c>
      <c r="M79" s="165">
        <v>42.6191</v>
      </c>
      <c r="N79" s="165">
        <v>15.8599</v>
      </c>
      <c r="O79" s="165">
        <v>2.6307</v>
      </c>
      <c r="P79" s="165">
        <v>0.4491</v>
      </c>
      <c r="Q79" s="165">
        <v>10.2946</v>
      </c>
      <c r="R79" s="165">
        <v>13.7729</v>
      </c>
      <c r="S79" s="165">
        <v>4.5246</v>
      </c>
      <c r="T79" s="165">
        <v>11.5301</v>
      </c>
      <c r="U79" s="165">
        <v>129.6223</v>
      </c>
      <c r="V79" s="165">
        <v>9.3647</v>
      </c>
      <c r="W79" s="165">
        <v>6.4622</v>
      </c>
      <c r="X79" s="165">
        <v>41.4253</v>
      </c>
      <c r="Y79" s="165">
        <v>6.6013</v>
      </c>
      <c r="Z79" s="2"/>
      <c r="AA79" s="2"/>
    </row>
    <row r="80">
      <c r="A80" s="2" t="s">
        <v>697</v>
      </c>
      <c r="B80" s="24">
        <v>2010.0</v>
      </c>
      <c r="C80" s="165">
        <v>8.5115</v>
      </c>
      <c r="D80" s="165">
        <v>0.8774</v>
      </c>
      <c r="E80" s="165">
        <v>324.6849</v>
      </c>
      <c r="F80" s="165">
        <v>8.1854</v>
      </c>
      <c r="G80" s="165">
        <v>56.2879</v>
      </c>
      <c r="H80" s="165">
        <v>1040.7194</v>
      </c>
      <c r="I80" s="165">
        <v>215.0266</v>
      </c>
      <c r="J80" s="165">
        <v>37.9525</v>
      </c>
      <c r="K80" s="165">
        <v>8.1352</v>
      </c>
      <c r="L80" s="165">
        <v>36.1715</v>
      </c>
      <c r="M80" s="165">
        <v>43.7222</v>
      </c>
      <c r="N80" s="165">
        <v>22.2097</v>
      </c>
      <c r="O80" s="165">
        <v>2.6027</v>
      </c>
      <c r="P80" s="165">
        <v>0.4666</v>
      </c>
      <c r="Q80" s="165">
        <v>9.5221</v>
      </c>
      <c r="R80" s="165">
        <v>17.9421</v>
      </c>
      <c r="S80" s="165">
        <v>6.4538</v>
      </c>
      <c r="T80" s="165">
        <v>8.1209</v>
      </c>
      <c r="U80" s="165">
        <v>146.3012</v>
      </c>
      <c r="V80" s="165">
        <v>4.5138</v>
      </c>
      <c r="W80" s="165">
        <v>8.8204</v>
      </c>
      <c r="X80" s="165">
        <v>63.2306</v>
      </c>
      <c r="Y80" s="165">
        <v>7.7703</v>
      </c>
      <c r="Z80" s="2"/>
      <c r="AA80" s="2"/>
    </row>
    <row r="81">
      <c r="A81" s="2" t="s">
        <v>697</v>
      </c>
      <c r="B81" s="28">
        <v>2020.0</v>
      </c>
      <c r="C81" s="40">
        <v>8.9504</v>
      </c>
      <c r="D81" s="165">
        <v>0.4063</v>
      </c>
      <c r="E81" s="165">
        <v>311.6496</v>
      </c>
      <c r="F81" s="165">
        <v>7.9296</v>
      </c>
      <c r="G81" s="165">
        <v>49.7872</v>
      </c>
      <c r="H81" s="165">
        <v>1025.3993</v>
      </c>
      <c r="I81" s="165">
        <v>213.684</v>
      </c>
      <c r="J81" s="165">
        <v>35.5698</v>
      </c>
      <c r="K81" s="165">
        <v>7.7378</v>
      </c>
      <c r="L81" s="165">
        <v>36.0747</v>
      </c>
      <c r="M81" s="165">
        <v>42.8158</v>
      </c>
      <c r="N81" s="165">
        <v>22.8735</v>
      </c>
      <c r="O81" s="165">
        <v>2.66</v>
      </c>
      <c r="P81" s="165">
        <v>0.1844</v>
      </c>
      <c r="Q81" s="165">
        <v>1.1524</v>
      </c>
      <c r="R81" s="165">
        <v>60.6419</v>
      </c>
      <c r="S81" s="165">
        <v>7.2253</v>
      </c>
      <c r="T81" s="165">
        <v>8.8893</v>
      </c>
      <c r="U81" s="165">
        <v>153.8906</v>
      </c>
      <c r="V81" s="165">
        <v>5.5535</v>
      </c>
      <c r="W81" s="165">
        <v>1.5156</v>
      </c>
      <c r="X81" s="165">
        <v>65.7056</v>
      </c>
      <c r="Y81" s="165">
        <v>9.4254</v>
      </c>
      <c r="Z81" s="2"/>
      <c r="AA81" s="2"/>
    </row>
    <row r="82">
      <c r="A82" s="2" t="s">
        <v>697</v>
      </c>
      <c r="B82" s="28">
        <v>2030.0</v>
      </c>
      <c r="C82" s="40">
        <v>9.9952</v>
      </c>
      <c r="D82" s="165">
        <v>-0.5573</v>
      </c>
      <c r="E82" s="165">
        <v>326.31</v>
      </c>
      <c r="F82" s="165">
        <v>8.8179</v>
      </c>
      <c r="G82" s="165">
        <v>41.3283</v>
      </c>
      <c r="H82" s="165">
        <v>1028.7266</v>
      </c>
      <c r="I82" s="165">
        <v>216.3738</v>
      </c>
      <c r="J82" s="165">
        <v>33.424</v>
      </c>
      <c r="K82" s="165">
        <v>7.5068</v>
      </c>
      <c r="L82" s="165">
        <v>35.895</v>
      </c>
      <c r="M82" s="165">
        <v>46.3851</v>
      </c>
      <c r="N82" s="165">
        <v>23.5244</v>
      </c>
      <c r="O82" s="165">
        <v>2.7094</v>
      </c>
      <c r="P82" s="165">
        <v>0.1118</v>
      </c>
      <c r="Q82" s="165">
        <v>0.6914</v>
      </c>
      <c r="R82" s="165">
        <v>72.0354</v>
      </c>
      <c r="S82" s="165">
        <v>8.1252</v>
      </c>
      <c r="T82" s="165">
        <v>9.4181</v>
      </c>
      <c r="U82" s="165">
        <v>159.1194</v>
      </c>
      <c r="V82" s="165">
        <v>6.0591</v>
      </c>
      <c r="W82" s="165">
        <v>0.7012</v>
      </c>
      <c r="X82" s="165">
        <v>67.3288</v>
      </c>
      <c r="Y82" s="165">
        <v>9.6025</v>
      </c>
      <c r="Z82" s="2"/>
      <c r="AA82" s="2"/>
    </row>
    <row r="83">
      <c r="A83" s="2" t="s">
        <v>697</v>
      </c>
      <c r="B83" s="28">
        <v>2040.0</v>
      </c>
      <c r="C83" s="40">
        <v>11.5544</v>
      </c>
      <c r="D83" s="165">
        <v>-0.7141</v>
      </c>
      <c r="E83" s="165">
        <v>344.1267</v>
      </c>
      <c r="F83" s="165">
        <v>9.7283</v>
      </c>
      <c r="G83" s="165">
        <v>42.6077</v>
      </c>
      <c r="H83" s="165">
        <v>1051.1699</v>
      </c>
      <c r="I83" s="165">
        <v>222.676</v>
      </c>
      <c r="J83" s="165">
        <v>32.8966</v>
      </c>
      <c r="K83" s="165">
        <v>7.4057</v>
      </c>
      <c r="L83" s="165">
        <v>36.4521</v>
      </c>
      <c r="M83" s="165">
        <v>50.0348</v>
      </c>
      <c r="N83" s="165">
        <v>23.8333</v>
      </c>
      <c r="O83" s="165">
        <v>2.6302</v>
      </c>
      <c r="P83" s="165">
        <v>0.1129</v>
      </c>
      <c r="Q83" s="165">
        <v>0.4134</v>
      </c>
      <c r="R83" s="165">
        <v>80.7117</v>
      </c>
      <c r="S83" s="165">
        <v>9.3645</v>
      </c>
      <c r="T83" s="165">
        <v>10.006</v>
      </c>
      <c r="U83" s="165">
        <v>163.6287</v>
      </c>
      <c r="V83" s="165">
        <v>6.639</v>
      </c>
      <c r="W83" s="165">
        <v>0.7069</v>
      </c>
      <c r="X83" s="165">
        <v>68.5104</v>
      </c>
      <c r="Y83" s="165">
        <v>9.6873</v>
      </c>
      <c r="Z83" s="2"/>
      <c r="AA83" s="2"/>
    </row>
    <row r="84">
      <c r="A84" s="2" t="s">
        <v>697</v>
      </c>
      <c r="B84" s="28">
        <v>2050.0</v>
      </c>
      <c r="C84" s="40">
        <v>13.0438</v>
      </c>
      <c r="D84" s="165">
        <v>-0.4638</v>
      </c>
      <c r="E84" s="165">
        <v>355.0613</v>
      </c>
      <c r="F84" s="165">
        <v>10.5371</v>
      </c>
      <c r="G84" s="165">
        <v>37.1836</v>
      </c>
      <c r="H84" s="165">
        <v>1034.402</v>
      </c>
      <c r="I84" s="165">
        <v>220.3777</v>
      </c>
      <c r="J84" s="165">
        <v>30.5017</v>
      </c>
      <c r="K84" s="165">
        <v>7.0861</v>
      </c>
      <c r="L84" s="165">
        <v>36.6392</v>
      </c>
      <c r="M84" s="165">
        <v>53.1427</v>
      </c>
      <c r="N84" s="165">
        <v>23.7128</v>
      </c>
      <c r="O84" s="165">
        <v>2.5513</v>
      </c>
      <c r="P84" s="165">
        <v>0.1087</v>
      </c>
      <c r="Q84" s="165">
        <v>0.2463</v>
      </c>
      <c r="R84" s="165">
        <v>74.6074</v>
      </c>
      <c r="S84" s="165">
        <v>11.0948</v>
      </c>
      <c r="T84" s="165">
        <v>10.3849</v>
      </c>
      <c r="U84" s="165">
        <v>167.105</v>
      </c>
      <c r="V84" s="165">
        <v>7.1194</v>
      </c>
      <c r="W84" s="165">
        <v>0.2071</v>
      </c>
      <c r="X84" s="165">
        <v>68.9455</v>
      </c>
      <c r="Y84" s="165">
        <v>9.7795</v>
      </c>
      <c r="Z84" s="2"/>
      <c r="AA84" s="2"/>
    </row>
    <row r="85">
      <c r="A85" s="2" t="s">
        <v>697</v>
      </c>
      <c r="B85" s="24">
        <v>2060.0</v>
      </c>
      <c r="C85" s="165">
        <v>14.8244</v>
      </c>
      <c r="D85" s="165">
        <v>-0.2584</v>
      </c>
      <c r="E85" s="165">
        <v>363.9481</v>
      </c>
      <c r="F85" s="165">
        <v>11.3611</v>
      </c>
      <c r="G85" s="165">
        <v>34.9193</v>
      </c>
      <c r="H85" s="165">
        <v>996.1141</v>
      </c>
      <c r="I85" s="165">
        <v>214.1009</v>
      </c>
      <c r="J85" s="165">
        <v>28.3109</v>
      </c>
      <c r="K85" s="165">
        <v>6.4665</v>
      </c>
      <c r="L85" s="165">
        <v>35.7285</v>
      </c>
      <c r="M85" s="165">
        <v>56.782</v>
      </c>
      <c r="N85" s="165">
        <v>23.7253</v>
      </c>
      <c r="O85" s="165">
        <v>2.4803</v>
      </c>
      <c r="P85" s="165">
        <v>0.1073</v>
      </c>
      <c r="Q85" s="165">
        <v>0.1375</v>
      </c>
      <c r="R85" s="165">
        <v>84.0856</v>
      </c>
      <c r="S85" s="165">
        <v>11.1126</v>
      </c>
      <c r="T85" s="165">
        <v>10.9381</v>
      </c>
      <c r="U85" s="165">
        <v>171.9686</v>
      </c>
      <c r="V85" s="165">
        <v>7.7576</v>
      </c>
      <c r="W85" s="165">
        <v>0.085</v>
      </c>
      <c r="X85" s="165">
        <v>70.0244</v>
      </c>
      <c r="Y85" s="165">
        <v>9.928</v>
      </c>
      <c r="Z85" s="2"/>
      <c r="AA85" s="2"/>
    </row>
    <row r="86">
      <c r="A86" s="2" t="s">
        <v>697</v>
      </c>
      <c r="B86" s="24">
        <v>2070.0</v>
      </c>
      <c r="C86" s="165">
        <v>16.506</v>
      </c>
      <c r="D86" s="165">
        <v>-0.0293</v>
      </c>
      <c r="E86" s="165">
        <v>359.9521</v>
      </c>
      <c r="F86" s="165">
        <v>12.0312</v>
      </c>
      <c r="G86" s="165">
        <v>22.301</v>
      </c>
      <c r="H86" s="165">
        <v>936.6618</v>
      </c>
      <c r="I86" s="165">
        <v>204.2572</v>
      </c>
      <c r="J86" s="165">
        <v>23.7034</v>
      </c>
      <c r="K86" s="165">
        <v>5.6948</v>
      </c>
      <c r="L86" s="165">
        <v>34.3362</v>
      </c>
      <c r="M86" s="165">
        <v>59.8979</v>
      </c>
      <c r="N86" s="165">
        <v>23.4595</v>
      </c>
      <c r="O86" s="165">
        <v>2.5198</v>
      </c>
      <c r="P86" s="165">
        <v>0.1066</v>
      </c>
      <c r="Q86" s="165">
        <v>0.073</v>
      </c>
      <c r="R86" s="165">
        <v>93.8802</v>
      </c>
      <c r="S86" s="165">
        <v>11.0468</v>
      </c>
      <c r="T86" s="165">
        <v>11.4197</v>
      </c>
      <c r="U86" s="165">
        <v>175.9221</v>
      </c>
      <c r="V86" s="165">
        <v>8.3415</v>
      </c>
      <c r="W86" s="165">
        <v>0.0664</v>
      </c>
      <c r="X86" s="165">
        <v>70.6709</v>
      </c>
      <c r="Y86" s="165">
        <v>10.0828</v>
      </c>
      <c r="Z86" s="2"/>
      <c r="AA86" s="2"/>
    </row>
    <row r="87">
      <c r="A87" s="2" t="s">
        <v>697</v>
      </c>
      <c r="B87" s="24">
        <v>2080.0</v>
      </c>
      <c r="C87" s="165">
        <v>17.2806</v>
      </c>
      <c r="D87" s="165">
        <v>0.2441</v>
      </c>
      <c r="E87" s="165">
        <v>339.9305</v>
      </c>
      <c r="F87" s="165">
        <v>12.3625</v>
      </c>
      <c r="G87" s="165">
        <v>15.0042</v>
      </c>
      <c r="H87" s="165">
        <v>873.0302</v>
      </c>
      <c r="I87" s="165">
        <v>191.7927</v>
      </c>
      <c r="J87" s="165">
        <v>19.9195</v>
      </c>
      <c r="K87" s="165">
        <v>5.1024</v>
      </c>
      <c r="L87" s="165">
        <v>33.3399</v>
      </c>
      <c r="M87" s="165">
        <v>60.8335</v>
      </c>
      <c r="N87" s="165">
        <v>22.9346</v>
      </c>
      <c r="O87" s="165">
        <v>2.339</v>
      </c>
      <c r="P87" s="165">
        <v>0.1032</v>
      </c>
      <c r="Q87" s="165">
        <v>0.0373</v>
      </c>
      <c r="R87" s="165">
        <v>96.2712</v>
      </c>
      <c r="S87" s="165">
        <v>10.9567</v>
      </c>
      <c r="T87" s="165">
        <v>11.7387</v>
      </c>
      <c r="U87" s="165">
        <v>177.0722</v>
      </c>
      <c r="V87" s="165">
        <v>8.7678</v>
      </c>
      <c r="W87" s="165">
        <v>0.0509</v>
      </c>
      <c r="X87" s="165">
        <v>70.0244</v>
      </c>
      <c r="Y87" s="165">
        <v>9.9961</v>
      </c>
      <c r="Z87" s="2"/>
      <c r="AA87" s="2"/>
    </row>
    <row r="88">
      <c r="A88" s="2" t="s">
        <v>697</v>
      </c>
      <c r="B88" s="24">
        <v>2090.0</v>
      </c>
      <c r="C88" s="165">
        <v>14.3131</v>
      </c>
      <c r="D88" s="165">
        <v>0.2425</v>
      </c>
      <c r="E88" s="165">
        <v>270.0132</v>
      </c>
      <c r="F88" s="165">
        <v>12.3597</v>
      </c>
      <c r="G88" s="165">
        <v>12.5874</v>
      </c>
      <c r="H88" s="165">
        <v>832.7841</v>
      </c>
      <c r="I88" s="165">
        <v>181.8918</v>
      </c>
      <c r="J88" s="165">
        <v>17.9738</v>
      </c>
      <c r="K88" s="165">
        <v>4.6654</v>
      </c>
      <c r="L88" s="165">
        <v>32.6733</v>
      </c>
      <c r="M88" s="165">
        <v>62.4694</v>
      </c>
      <c r="N88" s="165">
        <v>21.9404</v>
      </c>
      <c r="O88" s="165">
        <v>2.2697</v>
      </c>
      <c r="P88" s="165">
        <v>0.0972</v>
      </c>
      <c r="Q88" s="165">
        <v>0.0</v>
      </c>
      <c r="R88" s="165">
        <v>91.2036</v>
      </c>
      <c r="S88" s="165">
        <v>10.7525</v>
      </c>
      <c r="T88" s="165">
        <v>11.7793</v>
      </c>
      <c r="U88" s="165">
        <v>174.5658</v>
      </c>
      <c r="V88" s="165">
        <v>8.9992</v>
      </c>
      <c r="W88" s="165">
        <v>0.0378</v>
      </c>
      <c r="X88" s="165">
        <v>67.7579</v>
      </c>
      <c r="Y88" s="165">
        <v>9.8749</v>
      </c>
      <c r="Z88" s="2"/>
      <c r="AA88" s="2"/>
    </row>
    <row r="89">
      <c r="A89" s="2" t="s">
        <v>697</v>
      </c>
      <c r="B89" s="24">
        <v>2100.0</v>
      </c>
      <c r="C89" s="165">
        <v>13.7533</v>
      </c>
      <c r="D89" s="165">
        <v>0.1814</v>
      </c>
      <c r="E89" s="165">
        <v>245.9754</v>
      </c>
      <c r="F89" s="165">
        <v>12.27</v>
      </c>
      <c r="G89" s="165">
        <v>10.4387</v>
      </c>
      <c r="H89" s="165">
        <v>792.2257</v>
      </c>
      <c r="I89" s="165">
        <v>172.1477</v>
      </c>
      <c r="J89" s="165">
        <v>16.0859</v>
      </c>
      <c r="K89" s="165">
        <v>4.3615</v>
      </c>
      <c r="L89" s="165">
        <v>32.1652</v>
      </c>
      <c r="M89" s="165">
        <v>61.6418</v>
      </c>
      <c r="N89" s="165">
        <v>20.799</v>
      </c>
      <c r="O89" s="165">
        <v>2.1017</v>
      </c>
      <c r="P89" s="165">
        <v>0.0887</v>
      </c>
      <c r="Q89" s="165">
        <v>0.0</v>
      </c>
      <c r="R89" s="165">
        <v>81.2269</v>
      </c>
      <c r="S89" s="165">
        <v>10.4055</v>
      </c>
      <c r="T89" s="165">
        <v>11.6993</v>
      </c>
      <c r="U89" s="165">
        <v>170.4998</v>
      </c>
      <c r="V89" s="165">
        <v>9.0993</v>
      </c>
      <c r="W89" s="165">
        <v>0.0273</v>
      </c>
      <c r="X89" s="165">
        <v>65.0616</v>
      </c>
      <c r="Y89" s="165">
        <v>9.4971</v>
      </c>
      <c r="Z89" s="2"/>
      <c r="AA89" s="2"/>
    </row>
    <row r="90">
      <c r="A90" s="2" t="s">
        <v>697</v>
      </c>
      <c r="B90" s="24">
        <v>2125.0</v>
      </c>
      <c r="C90" s="165">
        <v>8.6266</v>
      </c>
      <c r="D90" s="165">
        <v>0.0</v>
      </c>
      <c r="E90" s="165">
        <v>246.4563</v>
      </c>
      <c r="F90" s="165">
        <v>10.61</v>
      </c>
      <c r="G90" s="165">
        <v>10.4387</v>
      </c>
      <c r="H90" s="165">
        <v>792.2257</v>
      </c>
      <c r="I90" s="165">
        <v>172.1477</v>
      </c>
      <c r="J90" s="165">
        <v>16.0859</v>
      </c>
      <c r="K90" s="165">
        <v>4.3615</v>
      </c>
      <c r="L90" s="165">
        <v>32.1652</v>
      </c>
      <c r="M90" s="165">
        <v>61.6418</v>
      </c>
      <c r="N90" s="165">
        <v>10.4423</v>
      </c>
      <c r="O90" s="165">
        <v>1.0702</v>
      </c>
      <c r="P90" s="165">
        <v>0.0475</v>
      </c>
      <c r="Q90" s="165">
        <v>0.0</v>
      </c>
      <c r="R90" s="165">
        <v>81.2701</v>
      </c>
      <c r="S90" s="165">
        <v>10.4379</v>
      </c>
      <c r="T90" s="165">
        <v>11.6993</v>
      </c>
      <c r="U90" s="165">
        <v>170.4998</v>
      </c>
      <c r="V90" s="165">
        <v>8.6496</v>
      </c>
      <c r="W90" s="165">
        <v>0.0273</v>
      </c>
      <c r="X90" s="165">
        <v>65.0616</v>
      </c>
      <c r="Y90" s="165">
        <v>4.9564</v>
      </c>
      <c r="Z90" s="2"/>
      <c r="AA90" s="2"/>
    </row>
    <row r="91">
      <c r="A91" s="2" t="s">
        <v>697</v>
      </c>
      <c r="B91" s="24">
        <v>2148.0</v>
      </c>
      <c r="C91" s="165">
        <v>3.9101</v>
      </c>
      <c r="D91" s="165">
        <v>0.0</v>
      </c>
      <c r="E91" s="165">
        <v>246.8988</v>
      </c>
      <c r="F91" s="165">
        <v>9.0828</v>
      </c>
      <c r="G91" s="165">
        <v>10.4387</v>
      </c>
      <c r="H91" s="165">
        <v>792.2257</v>
      </c>
      <c r="I91" s="165">
        <v>172.1477</v>
      </c>
      <c r="J91" s="165">
        <v>16.0859</v>
      </c>
      <c r="K91" s="165">
        <v>4.3615</v>
      </c>
      <c r="L91" s="165">
        <v>32.1652</v>
      </c>
      <c r="M91" s="165">
        <v>61.6418</v>
      </c>
      <c r="N91" s="165">
        <v>0.9142</v>
      </c>
      <c r="O91" s="165">
        <v>0.1212</v>
      </c>
      <c r="P91" s="165">
        <v>0.0097</v>
      </c>
      <c r="Q91" s="165">
        <v>0.0</v>
      </c>
      <c r="R91" s="165">
        <v>81.3098</v>
      </c>
      <c r="S91" s="165">
        <v>10.4677</v>
      </c>
      <c r="T91" s="165">
        <v>11.6993</v>
      </c>
      <c r="U91" s="165">
        <v>170.4998</v>
      </c>
      <c r="V91" s="165">
        <v>8.236</v>
      </c>
      <c r="W91" s="165">
        <v>0.0273</v>
      </c>
      <c r="X91" s="165">
        <v>65.0616</v>
      </c>
      <c r="Y91" s="165">
        <v>0.7789</v>
      </c>
      <c r="Z91" s="2"/>
      <c r="AA91" s="2"/>
    </row>
    <row r="92">
      <c r="A92" s="2" t="s">
        <v>697</v>
      </c>
      <c r="B92" s="24">
        <v>2149.0</v>
      </c>
      <c r="C92" s="165">
        <v>3.5678</v>
      </c>
      <c r="D92" s="165">
        <v>0.0</v>
      </c>
      <c r="E92" s="165">
        <v>247.6444</v>
      </c>
      <c r="F92" s="165">
        <v>9.0373</v>
      </c>
      <c r="G92" s="165">
        <v>10.4387</v>
      </c>
      <c r="H92" s="165">
        <v>792.2257</v>
      </c>
      <c r="I92" s="165">
        <v>172.1477</v>
      </c>
      <c r="J92" s="165">
        <v>16.0859</v>
      </c>
      <c r="K92" s="165">
        <v>4.3615</v>
      </c>
      <c r="L92" s="165">
        <v>32.1652</v>
      </c>
      <c r="M92" s="165">
        <v>61.6418</v>
      </c>
      <c r="N92" s="165">
        <v>0.0819</v>
      </c>
      <c r="O92" s="165">
        <v>0.037</v>
      </c>
      <c r="P92" s="165">
        <v>0.0058</v>
      </c>
      <c r="Q92" s="165">
        <v>0.8284</v>
      </c>
      <c r="R92" s="165">
        <v>81.3751</v>
      </c>
      <c r="S92" s="165">
        <v>10.5132</v>
      </c>
      <c r="T92" s="165">
        <v>11.7206</v>
      </c>
      <c r="U92" s="165">
        <v>171.2635</v>
      </c>
      <c r="V92" s="165">
        <v>8.1554</v>
      </c>
      <c r="W92" s="165">
        <v>0.1088</v>
      </c>
      <c r="X92" s="165">
        <v>65.1637</v>
      </c>
      <c r="Y92" s="165">
        <v>0.3953</v>
      </c>
      <c r="Z92" s="2"/>
      <c r="AA92" s="2"/>
    </row>
    <row r="93">
      <c r="A93" s="2" t="s">
        <v>697</v>
      </c>
      <c r="B93" s="24">
        <v>2150.0</v>
      </c>
      <c r="C93" s="165">
        <v>3.5062</v>
      </c>
      <c r="D93" s="165">
        <v>0.0</v>
      </c>
      <c r="E93" s="165">
        <v>247.7305</v>
      </c>
      <c r="F93" s="165">
        <v>9.0392</v>
      </c>
      <c r="G93" s="165">
        <v>10.4387</v>
      </c>
      <c r="H93" s="165">
        <v>792.2257</v>
      </c>
      <c r="I93" s="165">
        <v>172.1477</v>
      </c>
      <c r="J93" s="165">
        <v>16.0859</v>
      </c>
      <c r="K93" s="165">
        <v>4.3615</v>
      </c>
      <c r="L93" s="165">
        <v>32.1652</v>
      </c>
      <c r="M93" s="165">
        <v>61.6418</v>
      </c>
      <c r="N93" s="165">
        <v>0.0819</v>
      </c>
      <c r="O93" s="165">
        <v>0.037</v>
      </c>
      <c r="P93" s="165">
        <v>0.0058</v>
      </c>
      <c r="Q93" s="165">
        <v>0.8286</v>
      </c>
      <c r="R93" s="165">
        <v>81.3903</v>
      </c>
      <c r="S93" s="165">
        <v>10.5152</v>
      </c>
      <c r="T93" s="165">
        <v>11.7227</v>
      </c>
      <c r="U93" s="165">
        <v>171.2955</v>
      </c>
      <c r="V93" s="165">
        <v>8.1569</v>
      </c>
      <c r="W93" s="165">
        <v>0.1088</v>
      </c>
      <c r="X93" s="165">
        <v>65.1759</v>
      </c>
      <c r="Y93" s="165">
        <v>0.3953</v>
      </c>
      <c r="Z93" s="2"/>
      <c r="AA93" s="2"/>
    </row>
    <row r="94">
      <c r="A94" s="2" t="s">
        <v>697</v>
      </c>
      <c r="B94" s="24">
        <v>2151.0</v>
      </c>
      <c r="C94" s="165">
        <v>3.4373</v>
      </c>
      <c r="D94" s="165">
        <v>0.0</v>
      </c>
      <c r="E94" s="165">
        <v>247.7773</v>
      </c>
      <c r="F94" s="165">
        <v>9.0405</v>
      </c>
      <c r="G94" s="165">
        <v>10.4387</v>
      </c>
      <c r="H94" s="165">
        <v>792.2257</v>
      </c>
      <c r="I94" s="165">
        <v>172.1477</v>
      </c>
      <c r="J94" s="165">
        <v>16.0859</v>
      </c>
      <c r="K94" s="165">
        <v>4.3615</v>
      </c>
      <c r="L94" s="165">
        <v>32.1652</v>
      </c>
      <c r="M94" s="165">
        <v>61.6418</v>
      </c>
      <c r="N94" s="165">
        <v>0.0819</v>
      </c>
      <c r="O94" s="165">
        <v>0.037</v>
      </c>
      <c r="P94" s="165">
        <v>0.0058</v>
      </c>
      <c r="Q94" s="165">
        <v>0.8287</v>
      </c>
      <c r="R94" s="165">
        <v>81.3986</v>
      </c>
      <c r="S94" s="165">
        <v>10.5163</v>
      </c>
      <c r="T94" s="165">
        <v>11.7239</v>
      </c>
      <c r="U94" s="165">
        <v>171.3129</v>
      </c>
      <c r="V94" s="165">
        <v>8.1577</v>
      </c>
      <c r="W94" s="165">
        <v>0.1088</v>
      </c>
      <c r="X94" s="165">
        <v>65.1825</v>
      </c>
      <c r="Y94" s="165">
        <v>0.3953</v>
      </c>
      <c r="Z94" s="2"/>
      <c r="AA94" s="2"/>
    </row>
    <row r="95">
      <c r="A95" s="2" t="s">
        <v>697</v>
      </c>
      <c r="B95" s="24">
        <v>2152.0</v>
      </c>
      <c r="C95" s="165">
        <v>3.3717</v>
      </c>
      <c r="D95" s="165">
        <v>0.0</v>
      </c>
      <c r="E95" s="165">
        <v>247.833</v>
      </c>
      <c r="F95" s="165">
        <v>9.0412</v>
      </c>
      <c r="G95" s="165">
        <v>10.4387</v>
      </c>
      <c r="H95" s="165">
        <v>792.2257</v>
      </c>
      <c r="I95" s="165">
        <v>172.1477</v>
      </c>
      <c r="J95" s="165">
        <v>16.0859</v>
      </c>
      <c r="K95" s="165">
        <v>4.3615</v>
      </c>
      <c r="L95" s="165">
        <v>32.1652</v>
      </c>
      <c r="M95" s="165">
        <v>61.6418</v>
      </c>
      <c r="N95" s="165">
        <v>0.0819</v>
      </c>
      <c r="O95" s="165">
        <v>0.037</v>
      </c>
      <c r="P95" s="165">
        <v>0.0058</v>
      </c>
      <c r="Q95" s="165">
        <v>0.8288</v>
      </c>
      <c r="R95" s="165">
        <v>81.4084</v>
      </c>
      <c r="S95" s="165">
        <v>10.5175</v>
      </c>
      <c r="T95" s="165">
        <v>11.7254</v>
      </c>
      <c r="U95" s="165">
        <v>171.3336</v>
      </c>
      <c r="V95" s="165">
        <v>8.1587</v>
      </c>
      <c r="W95" s="165">
        <v>0.1088</v>
      </c>
      <c r="X95" s="165">
        <v>65.1904</v>
      </c>
      <c r="Y95" s="165">
        <v>0.3953</v>
      </c>
      <c r="Z95" s="2"/>
      <c r="AA95" s="2"/>
    </row>
    <row r="96">
      <c r="A96" s="2" t="s">
        <v>697</v>
      </c>
      <c r="B96" s="24">
        <v>2153.0</v>
      </c>
      <c r="C96" s="165">
        <v>3.3114</v>
      </c>
      <c r="D96" s="165">
        <v>0.0</v>
      </c>
      <c r="E96" s="165">
        <v>247.8896</v>
      </c>
      <c r="F96" s="165">
        <v>9.0414</v>
      </c>
      <c r="G96" s="165">
        <v>10.4387</v>
      </c>
      <c r="H96" s="165">
        <v>792.2257</v>
      </c>
      <c r="I96" s="165">
        <v>172.1477</v>
      </c>
      <c r="J96" s="165">
        <v>16.0859</v>
      </c>
      <c r="K96" s="165">
        <v>4.3615</v>
      </c>
      <c r="L96" s="165">
        <v>32.1652</v>
      </c>
      <c r="M96" s="165">
        <v>61.6418</v>
      </c>
      <c r="N96" s="165">
        <v>0.0819</v>
      </c>
      <c r="O96" s="165">
        <v>0.037</v>
      </c>
      <c r="P96" s="165">
        <v>0.0058</v>
      </c>
      <c r="Q96" s="165">
        <v>0.8289</v>
      </c>
      <c r="R96" s="165">
        <v>81.4184</v>
      </c>
      <c r="S96" s="165">
        <v>10.5188</v>
      </c>
      <c r="T96" s="165">
        <v>11.7268</v>
      </c>
      <c r="U96" s="165">
        <v>171.3546</v>
      </c>
      <c r="V96" s="165">
        <v>8.1597</v>
      </c>
      <c r="W96" s="165">
        <v>0.1088</v>
      </c>
      <c r="X96" s="165">
        <v>65.1984</v>
      </c>
      <c r="Y96" s="165">
        <v>0.3953</v>
      </c>
      <c r="Z96" s="2"/>
      <c r="AA96" s="2"/>
    </row>
    <row r="97">
      <c r="A97" s="2" t="s">
        <v>697</v>
      </c>
      <c r="B97" s="24">
        <v>2154.0</v>
      </c>
      <c r="C97" s="165">
        <v>3.2545</v>
      </c>
      <c r="D97" s="165">
        <v>0.0</v>
      </c>
      <c r="E97" s="165">
        <v>247.9452</v>
      </c>
      <c r="F97" s="165">
        <v>9.0414</v>
      </c>
      <c r="G97" s="165">
        <v>10.4387</v>
      </c>
      <c r="H97" s="165">
        <v>792.2257</v>
      </c>
      <c r="I97" s="165">
        <v>172.1477</v>
      </c>
      <c r="J97" s="165">
        <v>16.0859</v>
      </c>
      <c r="K97" s="165">
        <v>4.3615</v>
      </c>
      <c r="L97" s="165">
        <v>32.1652</v>
      </c>
      <c r="M97" s="165">
        <v>61.6418</v>
      </c>
      <c r="N97" s="165">
        <v>0.0819</v>
      </c>
      <c r="O97" s="165">
        <v>0.037</v>
      </c>
      <c r="P97" s="165">
        <v>0.0058</v>
      </c>
      <c r="Q97" s="165">
        <v>0.829</v>
      </c>
      <c r="R97" s="165">
        <v>81.4282</v>
      </c>
      <c r="S97" s="165">
        <v>10.5201</v>
      </c>
      <c r="T97" s="165">
        <v>11.7282</v>
      </c>
      <c r="U97" s="165">
        <v>171.3753</v>
      </c>
      <c r="V97" s="165">
        <v>8.1607</v>
      </c>
      <c r="W97" s="165">
        <v>0.1088</v>
      </c>
      <c r="X97" s="165">
        <v>65.2062</v>
      </c>
      <c r="Y97" s="165">
        <v>0.3953</v>
      </c>
      <c r="Z97" s="2"/>
      <c r="AA97" s="2"/>
    </row>
    <row r="98">
      <c r="A98" s="2" t="s">
        <v>697</v>
      </c>
      <c r="B98" s="24">
        <v>2155.0</v>
      </c>
      <c r="C98" s="165">
        <v>3.2004</v>
      </c>
      <c r="D98" s="165">
        <v>0.0</v>
      </c>
      <c r="E98" s="165">
        <v>247.9996</v>
      </c>
      <c r="F98" s="165">
        <v>9.0414</v>
      </c>
      <c r="G98" s="165">
        <v>10.4387</v>
      </c>
      <c r="H98" s="165">
        <v>792.2257</v>
      </c>
      <c r="I98" s="165">
        <v>172.1477</v>
      </c>
      <c r="J98" s="165">
        <v>16.0859</v>
      </c>
      <c r="K98" s="165">
        <v>4.3615</v>
      </c>
      <c r="L98" s="165">
        <v>32.1652</v>
      </c>
      <c r="M98" s="165">
        <v>61.6418</v>
      </c>
      <c r="N98" s="165">
        <v>0.0819</v>
      </c>
      <c r="O98" s="165">
        <v>0.037</v>
      </c>
      <c r="P98" s="165">
        <v>0.0058</v>
      </c>
      <c r="Q98" s="165">
        <v>0.8291</v>
      </c>
      <c r="R98" s="165">
        <v>81.4379</v>
      </c>
      <c r="S98" s="165">
        <v>10.5213</v>
      </c>
      <c r="T98" s="165">
        <v>11.7296</v>
      </c>
      <c r="U98" s="165">
        <v>171.3955</v>
      </c>
      <c r="V98" s="165">
        <v>8.1616</v>
      </c>
      <c r="W98" s="165">
        <v>0.1088</v>
      </c>
      <c r="X98" s="165">
        <v>65.2139</v>
      </c>
      <c r="Y98" s="165">
        <v>0.3953</v>
      </c>
      <c r="Z98" s="2"/>
      <c r="AA98" s="2"/>
    </row>
    <row r="99">
      <c r="A99" s="2" t="s">
        <v>697</v>
      </c>
      <c r="B99" s="24">
        <v>2160.0</v>
      </c>
      <c r="C99" s="165">
        <v>2.9612</v>
      </c>
      <c r="D99" s="165">
        <v>0.0</v>
      </c>
      <c r="E99" s="165">
        <v>248.2557</v>
      </c>
      <c r="F99" s="165">
        <v>9.0414</v>
      </c>
      <c r="G99" s="165">
        <v>10.4387</v>
      </c>
      <c r="H99" s="165">
        <v>792.2257</v>
      </c>
      <c r="I99" s="165">
        <v>172.1477</v>
      </c>
      <c r="J99" s="165">
        <v>16.0859</v>
      </c>
      <c r="K99" s="165">
        <v>4.3615</v>
      </c>
      <c r="L99" s="165">
        <v>32.1652</v>
      </c>
      <c r="M99" s="165">
        <v>61.6418</v>
      </c>
      <c r="N99" s="165">
        <v>0.082</v>
      </c>
      <c r="O99" s="165">
        <v>0.037</v>
      </c>
      <c r="P99" s="165">
        <v>0.0058</v>
      </c>
      <c r="Q99" s="165">
        <v>0.8295</v>
      </c>
      <c r="R99" s="165">
        <v>81.4831</v>
      </c>
      <c r="S99" s="165">
        <v>10.5272</v>
      </c>
      <c r="T99" s="165">
        <v>11.7361</v>
      </c>
      <c r="U99" s="165">
        <v>171.4907</v>
      </c>
      <c r="V99" s="165">
        <v>8.1662</v>
      </c>
      <c r="W99" s="165">
        <v>0.1089</v>
      </c>
      <c r="X99" s="165">
        <v>65.2501</v>
      </c>
      <c r="Y99" s="165">
        <v>0.3953</v>
      </c>
      <c r="Z99" s="2"/>
      <c r="AA99" s="2"/>
    </row>
    <row r="100">
      <c r="A100" s="2" t="s">
        <v>697</v>
      </c>
      <c r="B100" s="24">
        <v>2165.0</v>
      </c>
      <c r="C100" s="165">
        <v>2.7604</v>
      </c>
      <c r="D100" s="165">
        <v>0.0</v>
      </c>
      <c r="E100" s="165">
        <v>248.4906</v>
      </c>
      <c r="F100" s="165">
        <v>9.0414</v>
      </c>
      <c r="G100" s="165">
        <v>10.4387</v>
      </c>
      <c r="H100" s="165">
        <v>792.2257</v>
      </c>
      <c r="I100" s="165">
        <v>172.1477</v>
      </c>
      <c r="J100" s="165">
        <v>16.0859</v>
      </c>
      <c r="K100" s="165">
        <v>4.3615</v>
      </c>
      <c r="L100" s="165">
        <v>32.1652</v>
      </c>
      <c r="M100" s="165">
        <v>61.6418</v>
      </c>
      <c r="N100" s="165">
        <v>0.082</v>
      </c>
      <c r="O100" s="165">
        <v>0.037</v>
      </c>
      <c r="P100" s="165">
        <v>0.0058</v>
      </c>
      <c r="Q100" s="165">
        <v>0.8299</v>
      </c>
      <c r="R100" s="165">
        <v>81.5245</v>
      </c>
      <c r="S100" s="165">
        <v>10.5325</v>
      </c>
      <c r="T100" s="165">
        <v>11.7421</v>
      </c>
      <c r="U100" s="165">
        <v>171.578</v>
      </c>
      <c r="V100" s="165">
        <v>8.1703</v>
      </c>
      <c r="W100" s="165">
        <v>0.109</v>
      </c>
      <c r="X100" s="165">
        <v>65.2834</v>
      </c>
      <c r="Y100" s="165">
        <v>0.3953</v>
      </c>
      <c r="Z100" s="2"/>
      <c r="AA100" s="2"/>
    </row>
    <row r="101">
      <c r="A101" s="2" t="s">
        <v>697</v>
      </c>
      <c r="B101" s="24">
        <v>2170.0</v>
      </c>
      <c r="C101" s="165">
        <v>2.5873</v>
      </c>
      <c r="D101" s="165">
        <v>0.0</v>
      </c>
      <c r="E101" s="165">
        <v>248.7089</v>
      </c>
      <c r="F101" s="165">
        <v>9.0414</v>
      </c>
      <c r="G101" s="165">
        <v>10.4387</v>
      </c>
      <c r="H101" s="165">
        <v>792.2257</v>
      </c>
      <c r="I101" s="165">
        <v>172.1477</v>
      </c>
      <c r="J101" s="165">
        <v>16.0859</v>
      </c>
      <c r="K101" s="165">
        <v>4.3615</v>
      </c>
      <c r="L101" s="165">
        <v>32.1652</v>
      </c>
      <c r="M101" s="165">
        <v>61.6418</v>
      </c>
      <c r="N101" s="165">
        <v>0.0821</v>
      </c>
      <c r="O101" s="165">
        <v>0.037</v>
      </c>
      <c r="P101" s="165">
        <v>0.0058</v>
      </c>
      <c r="Q101" s="165">
        <v>0.8303</v>
      </c>
      <c r="R101" s="165">
        <v>81.5631</v>
      </c>
      <c r="S101" s="165">
        <v>10.5375</v>
      </c>
      <c r="T101" s="165">
        <v>11.7476</v>
      </c>
      <c r="U101" s="165">
        <v>171.6591</v>
      </c>
      <c r="V101" s="165">
        <v>8.1742</v>
      </c>
      <c r="W101" s="165">
        <v>0.109</v>
      </c>
      <c r="X101" s="165">
        <v>65.3142</v>
      </c>
      <c r="Y101" s="165">
        <v>0.3953</v>
      </c>
      <c r="Z101" s="2"/>
      <c r="AA101" s="2"/>
    </row>
    <row r="102">
      <c r="A102" s="2" t="s">
        <v>697</v>
      </c>
      <c r="B102" s="24">
        <v>2175.0</v>
      </c>
      <c r="C102" s="165">
        <v>2.4357</v>
      </c>
      <c r="D102" s="165">
        <v>0.0</v>
      </c>
      <c r="E102" s="165">
        <v>248.9136</v>
      </c>
      <c r="F102" s="165">
        <v>9.0414</v>
      </c>
      <c r="G102" s="165">
        <v>10.4387</v>
      </c>
      <c r="H102" s="165">
        <v>792.2257</v>
      </c>
      <c r="I102" s="165">
        <v>172.1477</v>
      </c>
      <c r="J102" s="165">
        <v>16.0859</v>
      </c>
      <c r="K102" s="165">
        <v>4.3615</v>
      </c>
      <c r="L102" s="165">
        <v>32.1652</v>
      </c>
      <c r="M102" s="165">
        <v>61.6418</v>
      </c>
      <c r="N102" s="165">
        <v>0.0821</v>
      </c>
      <c r="O102" s="165">
        <v>0.037</v>
      </c>
      <c r="P102" s="165">
        <v>0.0058</v>
      </c>
      <c r="Q102" s="165">
        <v>0.8307</v>
      </c>
      <c r="R102" s="165">
        <v>81.5992</v>
      </c>
      <c r="S102" s="165">
        <v>10.5422</v>
      </c>
      <c r="T102" s="165">
        <v>11.7528</v>
      </c>
      <c r="U102" s="165">
        <v>171.7352</v>
      </c>
      <c r="V102" s="165">
        <v>8.1778</v>
      </c>
      <c r="W102" s="165">
        <v>0.1091</v>
      </c>
      <c r="X102" s="165">
        <v>65.3432</v>
      </c>
      <c r="Y102" s="165">
        <v>0.3953</v>
      </c>
      <c r="Z102" s="2"/>
      <c r="AA102" s="2"/>
    </row>
    <row r="103">
      <c r="A103" s="2" t="s">
        <v>697</v>
      </c>
      <c r="B103" s="24">
        <v>2180.0</v>
      </c>
      <c r="C103" s="165">
        <v>2.3018</v>
      </c>
      <c r="D103" s="165">
        <v>0.0</v>
      </c>
      <c r="E103" s="165">
        <v>249.1068</v>
      </c>
      <c r="F103" s="165">
        <v>9.0414</v>
      </c>
      <c r="G103" s="165">
        <v>10.4387</v>
      </c>
      <c r="H103" s="165">
        <v>792.2257</v>
      </c>
      <c r="I103" s="165">
        <v>172.1477</v>
      </c>
      <c r="J103" s="165">
        <v>16.0859</v>
      </c>
      <c r="K103" s="165">
        <v>4.3615</v>
      </c>
      <c r="L103" s="165">
        <v>32.1652</v>
      </c>
      <c r="M103" s="165">
        <v>61.6418</v>
      </c>
      <c r="N103" s="165">
        <v>0.0821</v>
      </c>
      <c r="O103" s="165">
        <v>0.037</v>
      </c>
      <c r="P103" s="165">
        <v>0.0058</v>
      </c>
      <c r="Q103" s="165">
        <v>0.8311</v>
      </c>
      <c r="R103" s="165">
        <v>81.6333</v>
      </c>
      <c r="S103" s="165">
        <v>10.5466</v>
      </c>
      <c r="T103" s="165">
        <v>11.7577</v>
      </c>
      <c r="U103" s="165">
        <v>171.807</v>
      </c>
      <c r="V103" s="165">
        <v>8.1812</v>
      </c>
      <c r="W103" s="165">
        <v>0.1091</v>
      </c>
      <c r="X103" s="165">
        <v>65.3705</v>
      </c>
      <c r="Y103" s="165">
        <v>0.3953</v>
      </c>
      <c r="Z103" s="2"/>
      <c r="AA103" s="2"/>
    </row>
    <row r="104">
      <c r="A104" s="2" t="s">
        <v>697</v>
      </c>
      <c r="B104" s="24">
        <v>2185.0</v>
      </c>
      <c r="C104" s="165">
        <v>2.1829</v>
      </c>
      <c r="D104" s="165">
        <v>0.0</v>
      </c>
      <c r="E104" s="165">
        <v>249.29</v>
      </c>
      <c r="F104" s="165">
        <v>9.0414</v>
      </c>
      <c r="G104" s="165">
        <v>10.4387</v>
      </c>
      <c r="H104" s="165">
        <v>792.2257</v>
      </c>
      <c r="I104" s="165">
        <v>172.1477</v>
      </c>
      <c r="J104" s="165">
        <v>16.0859</v>
      </c>
      <c r="K104" s="165">
        <v>4.3615</v>
      </c>
      <c r="L104" s="165">
        <v>32.1652</v>
      </c>
      <c r="M104" s="165">
        <v>61.6418</v>
      </c>
      <c r="N104" s="165">
        <v>0.0822</v>
      </c>
      <c r="O104" s="165">
        <v>0.037</v>
      </c>
      <c r="P104" s="165">
        <v>0.0058</v>
      </c>
      <c r="Q104" s="165">
        <v>0.8314</v>
      </c>
      <c r="R104" s="165">
        <v>81.6657</v>
      </c>
      <c r="S104" s="165">
        <v>10.5508</v>
      </c>
      <c r="T104" s="165">
        <v>11.7624</v>
      </c>
      <c r="U104" s="165">
        <v>171.875</v>
      </c>
      <c r="V104" s="165">
        <v>8.1845</v>
      </c>
      <c r="W104" s="165">
        <v>0.1091</v>
      </c>
      <c r="X104" s="165">
        <v>65.3964</v>
      </c>
      <c r="Y104" s="165">
        <v>0.3953</v>
      </c>
      <c r="Z104" s="2"/>
      <c r="AA104" s="2"/>
    </row>
    <row r="105">
      <c r="A105" s="2" t="s">
        <v>697</v>
      </c>
      <c r="B105" s="24">
        <v>2190.0</v>
      </c>
      <c r="C105" s="165">
        <v>2.0769</v>
      </c>
      <c r="D105" s="165">
        <v>0.0</v>
      </c>
      <c r="E105" s="165">
        <v>249.4645</v>
      </c>
      <c r="F105" s="165">
        <v>9.0414</v>
      </c>
      <c r="G105" s="165">
        <v>10.4387</v>
      </c>
      <c r="H105" s="165">
        <v>792.2257</v>
      </c>
      <c r="I105" s="165">
        <v>172.1477</v>
      </c>
      <c r="J105" s="165">
        <v>16.0859</v>
      </c>
      <c r="K105" s="165">
        <v>4.3615</v>
      </c>
      <c r="L105" s="165">
        <v>32.1652</v>
      </c>
      <c r="M105" s="165">
        <v>61.6418</v>
      </c>
      <c r="N105" s="165">
        <v>0.0822</v>
      </c>
      <c r="O105" s="165">
        <v>0.037</v>
      </c>
      <c r="P105" s="165">
        <v>0.0058</v>
      </c>
      <c r="Q105" s="165">
        <v>0.8317</v>
      </c>
      <c r="R105" s="165">
        <v>81.6965</v>
      </c>
      <c r="S105" s="165">
        <v>10.5547</v>
      </c>
      <c r="T105" s="165">
        <v>11.7668</v>
      </c>
      <c r="U105" s="165">
        <v>171.9399</v>
      </c>
      <c r="V105" s="165">
        <v>8.1876</v>
      </c>
      <c r="W105" s="165">
        <v>0.1092</v>
      </c>
      <c r="X105" s="165">
        <v>65.421</v>
      </c>
      <c r="Y105" s="165">
        <v>0.3953</v>
      </c>
      <c r="Z105" s="2"/>
      <c r="AA105" s="2"/>
    </row>
    <row r="106">
      <c r="A106" s="2" t="s">
        <v>697</v>
      </c>
      <c r="B106" s="24">
        <v>2195.0</v>
      </c>
      <c r="C106" s="165">
        <v>1.982</v>
      </c>
      <c r="D106" s="165">
        <v>0.0</v>
      </c>
      <c r="E106" s="165">
        <v>249.6311</v>
      </c>
      <c r="F106" s="165">
        <v>9.0414</v>
      </c>
      <c r="G106" s="165">
        <v>10.4387</v>
      </c>
      <c r="H106" s="165">
        <v>792.2257</v>
      </c>
      <c r="I106" s="165">
        <v>172.1477</v>
      </c>
      <c r="J106" s="165">
        <v>16.0859</v>
      </c>
      <c r="K106" s="165">
        <v>4.3615</v>
      </c>
      <c r="L106" s="165">
        <v>32.1652</v>
      </c>
      <c r="M106" s="165">
        <v>61.6418</v>
      </c>
      <c r="N106" s="165">
        <v>0.0822</v>
      </c>
      <c r="O106" s="165">
        <v>0.037</v>
      </c>
      <c r="P106" s="165">
        <v>0.0058</v>
      </c>
      <c r="Q106" s="165">
        <v>0.832</v>
      </c>
      <c r="R106" s="165">
        <v>81.7259</v>
      </c>
      <c r="S106" s="165">
        <v>10.5585</v>
      </c>
      <c r="T106" s="165">
        <v>11.7711</v>
      </c>
      <c r="U106" s="165">
        <v>172.0018</v>
      </c>
      <c r="V106" s="165">
        <v>8.1905</v>
      </c>
      <c r="W106" s="165">
        <v>0.1092</v>
      </c>
      <c r="X106" s="165">
        <v>65.4446</v>
      </c>
      <c r="Y106" s="165">
        <v>0.3953</v>
      </c>
      <c r="Z106" s="2"/>
      <c r="AA106" s="2"/>
    </row>
    <row r="107">
      <c r="A107" s="2" t="s">
        <v>697</v>
      </c>
      <c r="B107" s="24">
        <v>2200.0</v>
      </c>
      <c r="C107" s="165">
        <v>1.8969</v>
      </c>
      <c r="D107" s="165">
        <v>0.0</v>
      </c>
      <c r="E107" s="165">
        <v>249.7907</v>
      </c>
      <c r="F107" s="165">
        <v>9.0414</v>
      </c>
      <c r="G107" s="165">
        <v>10.4387</v>
      </c>
      <c r="H107" s="165">
        <v>792.2257</v>
      </c>
      <c r="I107" s="165">
        <v>172.1477</v>
      </c>
      <c r="J107" s="165">
        <v>16.0859</v>
      </c>
      <c r="K107" s="165">
        <v>4.3615</v>
      </c>
      <c r="L107" s="165">
        <v>32.1652</v>
      </c>
      <c r="M107" s="165">
        <v>61.6418</v>
      </c>
      <c r="N107" s="165">
        <v>0.0823</v>
      </c>
      <c r="O107" s="165">
        <v>0.037</v>
      </c>
      <c r="P107" s="165">
        <v>0.0058</v>
      </c>
      <c r="Q107" s="165">
        <v>0.8323</v>
      </c>
      <c r="R107" s="165">
        <v>81.7541</v>
      </c>
      <c r="S107" s="165">
        <v>10.5622</v>
      </c>
      <c r="T107" s="165">
        <v>11.7751</v>
      </c>
      <c r="U107" s="165">
        <v>172.0611</v>
      </c>
      <c r="V107" s="165">
        <v>8.1933</v>
      </c>
      <c r="W107" s="165">
        <v>0.1093</v>
      </c>
      <c r="X107" s="165">
        <v>65.4672</v>
      </c>
      <c r="Y107" s="165">
        <v>0.3953</v>
      </c>
      <c r="Z107" s="2"/>
      <c r="AA107" s="2"/>
    </row>
    <row r="108">
      <c r="A108" s="2" t="s">
        <v>697</v>
      </c>
      <c r="B108" s="24">
        <v>2210.0</v>
      </c>
      <c r="C108" s="165">
        <v>1.7514</v>
      </c>
      <c r="D108" s="165">
        <v>0.0</v>
      </c>
      <c r="E108" s="165">
        <v>250.0913</v>
      </c>
      <c r="F108" s="165">
        <v>9.0414</v>
      </c>
      <c r="G108" s="165">
        <v>10.4387</v>
      </c>
      <c r="H108" s="165">
        <v>792.2257</v>
      </c>
      <c r="I108" s="165">
        <v>172.1477</v>
      </c>
      <c r="J108" s="165">
        <v>16.0859</v>
      </c>
      <c r="K108" s="165">
        <v>4.3615</v>
      </c>
      <c r="L108" s="165">
        <v>32.1652</v>
      </c>
      <c r="M108" s="165">
        <v>61.6418</v>
      </c>
      <c r="N108" s="165">
        <v>0.0823</v>
      </c>
      <c r="O108" s="165">
        <v>0.037</v>
      </c>
      <c r="P108" s="165">
        <v>0.0058</v>
      </c>
      <c r="Q108" s="165">
        <v>0.8328</v>
      </c>
      <c r="R108" s="165">
        <v>81.8072</v>
      </c>
      <c r="S108" s="165">
        <v>10.569</v>
      </c>
      <c r="T108" s="165">
        <v>11.7828</v>
      </c>
      <c r="U108" s="165">
        <v>172.1728</v>
      </c>
      <c r="V108" s="165">
        <v>8.1987</v>
      </c>
      <c r="W108" s="165">
        <v>0.1093</v>
      </c>
      <c r="X108" s="165">
        <v>65.5097</v>
      </c>
      <c r="Y108" s="165">
        <v>0.3953</v>
      </c>
      <c r="Z108" s="2"/>
      <c r="AA108" s="2"/>
    </row>
    <row r="109">
      <c r="A109" s="2" t="s">
        <v>697</v>
      </c>
      <c r="B109" s="24">
        <v>2220.0</v>
      </c>
      <c r="C109" s="165">
        <v>1.6327</v>
      </c>
      <c r="D109" s="165">
        <v>0.0</v>
      </c>
      <c r="E109" s="165">
        <v>250.3706</v>
      </c>
      <c r="F109" s="165">
        <v>9.0414</v>
      </c>
      <c r="G109" s="165">
        <v>10.4387</v>
      </c>
      <c r="H109" s="165">
        <v>792.2257</v>
      </c>
      <c r="I109" s="165">
        <v>172.1477</v>
      </c>
      <c r="J109" s="165">
        <v>16.0859</v>
      </c>
      <c r="K109" s="165">
        <v>4.3615</v>
      </c>
      <c r="L109" s="165">
        <v>32.1652</v>
      </c>
      <c r="M109" s="165">
        <v>61.6418</v>
      </c>
      <c r="N109" s="165">
        <v>0.0824</v>
      </c>
      <c r="O109" s="165">
        <v>0.037</v>
      </c>
      <c r="P109" s="165">
        <v>0.0058</v>
      </c>
      <c r="Q109" s="165">
        <v>0.8333</v>
      </c>
      <c r="R109" s="165">
        <v>81.8565</v>
      </c>
      <c r="S109" s="165">
        <v>10.5754</v>
      </c>
      <c r="T109" s="165">
        <v>11.7899</v>
      </c>
      <c r="U109" s="165">
        <v>172.2766</v>
      </c>
      <c r="V109" s="165">
        <v>8.2036</v>
      </c>
      <c r="W109" s="165">
        <v>0.1094</v>
      </c>
      <c r="X109" s="165">
        <v>65.5492</v>
      </c>
      <c r="Y109" s="165">
        <v>0.3953</v>
      </c>
      <c r="Z109" s="2"/>
      <c r="AA109" s="2"/>
    </row>
    <row r="110">
      <c r="A110" s="2" t="s">
        <v>697</v>
      </c>
      <c r="B110" s="24">
        <v>2230.0</v>
      </c>
      <c r="C110" s="165">
        <v>1.535</v>
      </c>
      <c r="D110" s="165">
        <v>0.0</v>
      </c>
      <c r="E110" s="165">
        <v>250.6315</v>
      </c>
      <c r="F110" s="165">
        <v>9.0414</v>
      </c>
      <c r="G110" s="165">
        <v>10.4387</v>
      </c>
      <c r="H110" s="165">
        <v>792.2257</v>
      </c>
      <c r="I110" s="165">
        <v>172.1477</v>
      </c>
      <c r="J110" s="165">
        <v>16.0859</v>
      </c>
      <c r="K110" s="165">
        <v>4.3615</v>
      </c>
      <c r="L110" s="165">
        <v>32.1652</v>
      </c>
      <c r="M110" s="165">
        <v>61.6418</v>
      </c>
      <c r="N110" s="165">
        <v>0.0824</v>
      </c>
      <c r="O110" s="165">
        <v>0.037</v>
      </c>
      <c r="P110" s="165">
        <v>0.0058</v>
      </c>
      <c r="Q110" s="165">
        <v>0.8338</v>
      </c>
      <c r="R110" s="165">
        <v>81.9026</v>
      </c>
      <c r="S110" s="165">
        <v>10.5814</v>
      </c>
      <c r="T110" s="165">
        <v>11.7965</v>
      </c>
      <c r="U110" s="165">
        <v>172.3736</v>
      </c>
      <c r="V110" s="165">
        <v>8.2082</v>
      </c>
      <c r="W110" s="165">
        <v>0.1095</v>
      </c>
      <c r="X110" s="165">
        <v>65.5861</v>
      </c>
      <c r="Y110" s="165">
        <v>0.3953</v>
      </c>
      <c r="Z110" s="2"/>
      <c r="AA110" s="2"/>
    </row>
    <row r="111">
      <c r="A111" s="2" t="s">
        <v>697</v>
      </c>
      <c r="B111" s="24">
        <v>2240.0</v>
      </c>
      <c r="C111" s="165">
        <v>1.4539</v>
      </c>
      <c r="D111" s="165">
        <v>0.0</v>
      </c>
      <c r="E111" s="165">
        <v>250.8767</v>
      </c>
      <c r="F111" s="165">
        <v>9.0414</v>
      </c>
      <c r="G111" s="165">
        <v>10.4387</v>
      </c>
      <c r="H111" s="165">
        <v>792.2257</v>
      </c>
      <c r="I111" s="165">
        <v>172.1477</v>
      </c>
      <c r="J111" s="165">
        <v>16.0859</v>
      </c>
      <c r="K111" s="165">
        <v>4.3615</v>
      </c>
      <c r="L111" s="165">
        <v>32.1652</v>
      </c>
      <c r="M111" s="165">
        <v>61.6418</v>
      </c>
      <c r="N111" s="165">
        <v>0.0825</v>
      </c>
      <c r="O111" s="165">
        <v>0.037</v>
      </c>
      <c r="P111" s="165">
        <v>0.0058</v>
      </c>
      <c r="Q111" s="165">
        <v>0.8342</v>
      </c>
      <c r="R111" s="165">
        <v>81.9458</v>
      </c>
      <c r="S111" s="165">
        <v>10.587</v>
      </c>
      <c r="T111" s="165">
        <v>11.8028</v>
      </c>
      <c r="U111" s="165">
        <v>172.4647</v>
      </c>
      <c r="V111" s="165">
        <v>8.2126</v>
      </c>
      <c r="W111" s="165">
        <v>0.1095</v>
      </c>
      <c r="X111" s="165">
        <v>65.6207</v>
      </c>
      <c r="Y111" s="165">
        <v>0.3953</v>
      </c>
      <c r="Z111" s="2"/>
      <c r="AA111" s="2"/>
    </row>
    <row r="112">
      <c r="A112" s="2" t="s">
        <v>697</v>
      </c>
      <c r="B112" s="24">
        <v>2250.0</v>
      </c>
      <c r="C112" s="165">
        <v>1.386</v>
      </c>
      <c r="D112" s="165">
        <v>0.0</v>
      </c>
      <c r="E112" s="165">
        <v>251.1079</v>
      </c>
      <c r="F112" s="165">
        <v>9.0414</v>
      </c>
      <c r="G112" s="165">
        <v>10.4387</v>
      </c>
      <c r="H112" s="165">
        <v>792.2257</v>
      </c>
      <c r="I112" s="165">
        <v>172.1477</v>
      </c>
      <c r="J112" s="165">
        <v>16.0859</v>
      </c>
      <c r="K112" s="165">
        <v>4.3615</v>
      </c>
      <c r="L112" s="165">
        <v>32.1652</v>
      </c>
      <c r="M112" s="165">
        <v>61.6418</v>
      </c>
      <c r="N112" s="165">
        <v>0.0825</v>
      </c>
      <c r="O112" s="165">
        <v>0.037</v>
      </c>
      <c r="P112" s="165">
        <v>0.0058</v>
      </c>
      <c r="Q112" s="165">
        <v>0.8346</v>
      </c>
      <c r="R112" s="165">
        <v>81.9867</v>
      </c>
      <c r="S112" s="165">
        <v>10.5922</v>
      </c>
      <c r="T112" s="165">
        <v>11.8086</v>
      </c>
      <c r="U112" s="165">
        <v>172.5506</v>
      </c>
      <c r="V112" s="165">
        <v>8.2166</v>
      </c>
      <c r="W112" s="165">
        <v>0.1096</v>
      </c>
      <c r="X112" s="165">
        <v>65.6534</v>
      </c>
      <c r="Y112" s="165">
        <v>0.3953</v>
      </c>
      <c r="Z112" s="2"/>
      <c r="AA112" s="2"/>
    </row>
    <row r="113">
      <c r="A113" s="2" t="s">
        <v>697</v>
      </c>
      <c r="B113" s="24">
        <v>2275.0</v>
      </c>
      <c r="C113" s="165">
        <v>1.2578</v>
      </c>
      <c r="D113" s="165">
        <v>0.0</v>
      </c>
      <c r="E113" s="165">
        <v>251.6347</v>
      </c>
      <c r="F113" s="165">
        <v>9.0414</v>
      </c>
      <c r="G113" s="165">
        <v>10.4387</v>
      </c>
      <c r="H113" s="165">
        <v>792.2257</v>
      </c>
      <c r="I113" s="165">
        <v>172.1477</v>
      </c>
      <c r="J113" s="165">
        <v>16.0859</v>
      </c>
      <c r="K113" s="165">
        <v>4.3615</v>
      </c>
      <c r="L113" s="165">
        <v>32.1652</v>
      </c>
      <c r="M113" s="165">
        <v>61.6418</v>
      </c>
      <c r="N113" s="165">
        <v>0.0826</v>
      </c>
      <c r="O113" s="165">
        <v>0.037</v>
      </c>
      <c r="P113" s="165">
        <v>0.0058</v>
      </c>
      <c r="Q113" s="165">
        <v>0.8356</v>
      </c>
      <c r="R113" s="165">
        <v>82.0797</v>
      </c>
      <c r="S113" s="165">
        <v>10.6042</v>
      </c>
      <c r="T113" s="165">
        <v>11.822</v>
      </c>
      <c r="U113" s="165">
        <v>172.7463</v>
      </c>
      <c r="V113" s="165">
        <v>8.226</v>
      </c>
      <c r="W113" s="165">
        <v>0.1097</v>
      </c>
      <c r="X113" s="165">
        <v>65.7279</v>
      </c>
      <c r="Y113" s="165">
        <v>0.3953</v>
      </c>
      <c r="Z113" s="2"/>
      <c r="AA113" s="2"/>
    </row>
    <row r="114">
      <c r="A114" s="2" t="s">
        <v>697</v>
      </c>
      <c r="B114" s="24">
        <v>2300.0</v>
      </c>
      <c r="C114" s="165">
        <v>1.1686</v>
      </c>
      <c r="D114" s="165">
        <v>0.0</v>
      </c>
      <c r="E114" s="165">
        <v>252.1019</v>
      </c>
      <c r="F114" s="165">
        <v>9.0414</v>
      </c>
      <c r="G114" s="165">
        <v>10.4387</v>
      </c>
      <c r="H114" s="165">
        <v>792.2257</v>
      </c>
      <c r="I114" s="165">
        <v>172.1477</v>
      </c>
      <c r="J114" s="165">
        <v>16.0859</v>
      </c>
      <c r="K114" s="165">
        <v>4.3615</v>
      </c>
      <c r="L114" s="165">
        <v>32.1652</v>
      </c>
      <c r="M114" s="165">
        <v>61.6418</v>
      </c>
      <c r="N114" s="165">
        <v>0.0827</v>
      </c>
      <c r="O114" s="165">
        <v>0.037</v>
      </c>
      <c r="P114" s="165">
        <v>0.0058</v>
      </c>
      <c r="Q114" s="165">
        <v>0.8364</v>
      </c>
      <c r="R114" s="165">
        <v>82.1622</v>
      </c>
      <c r="S114" s="165">
        <v>10.6149</v>
      </c>
      <c r="T114" s="165">
        <v>11.8339</v>
      </c>
      <c r="U114" s="165">
        <v>172.92</v>
      </c>
      <c r="V114" s="165">
        <v>8.2342</v>
      </c>
      <c r="W114" s="165">
        <v>0.1098</v>
      </c>
      <c r="X114" s="165">
        <v>65.794</v>
      </c>
      <c r="Y114" s="165">
        <v>0.3953</v>
      </c>
      <c r="Z114" s="2"/>
      <c r="AA114" s="2"/>
    </row>
    <row r="115">
      <c r="A115" s="2" t="s">
        <v>697</v>
      </c>
      <c r="B115" s="24">
        <v>2325.0</v>
      </c>
      <c r="C115" s="165">
        <v>1.1027</v>
      </c>
      <c r="D115" s="165">
        <v>0.0</v>
      </c>
      <c r="E115" s="165">
        <v>252.5219</v>
      </c>
      <c r="F115" s="165">
        <v>9.0414</v>
      </c>
      <c r="G115" s="165">
        <v>10.4387</v>
      </c>
      <c r="H115" s="165">
        <v>792.2257</v>
      </c>
      <c r="I115" s="165">
        <v>172.1477</v>
      </c>
      <c r="J115" s="165">
        <v>16.0859</v>
      </c>
      <c r="K115" s="165">
        <v>4.3615</v>
      </c>
      <c r="L115" s="165">
        <v>32.1652</v>
      </c>
      <c r="M115" s="165">
        <v>61.6418</v>
      </c>
      <c r="N115" s="165">
        <v>0.0827</v>
      </c>
      <c r="O115" s="165">
        <v>0.037</v>
      </c>
      <c r="P115" s="165">
        <v>0.0058</v>
      </c>
      <c r="Q115" s="165">
        <v>0.8372</v>
      </c>
      <c r="R115" s="165">
        <v>82.2363</v>
      </c>
      <c r="S115" s="165">
        <v>10.6245</v>
      </c>
      <c r="T115" s="165">
        <v>11.8446</v>
      </c>
      <c r="U115" s="165">
        <v>173.076</v>
      </c>
      <c r="V115" s="165">
        <v>8.2417</v>
      </c>
      <c r="W115" s="165">
        <v>0.1099</v>
      </c>
      <c r="X115" s="165">
        <v>65.8533</v>
      </c>
      <c r="Y115" s="165">
        <v>0.3953</v>
      </c>
      <c r="Z115" s="2"/>
      <c r="AA115" s="2"/>
    </row>
    <row r="116">
      <c r="A116" s="2" t="s">
        <v>697</v>
      </c>
      <c r="B116" s="24">
        <v>2350.0</v>
      </c>
      <c r="C116" s="165">
        <v>1.0509</v>
      </c>
      <c r="D116" s="165">
        <v>0.0</v>
      </c>
      <c r="E116" s="165">
        <v>252.9032</v>
      </c>
      <c r="F116" s="165">
        <v>9.0414</v>
      </c>
      <c r="G116" s="165">
        <v>10.4387</v>
      </c>
      <c r="H116" s="165">
        <v>792.2257</v>
      </c>
      <c r="I116" s="165">
        <v>172.1477</v>
      </c>
      <c r="J116" s="165">
        <v>16.0859</v>
      </c>
      <c r="K116" s="165">
        <v>4.3615</v>
      </c>
      <c r="L116" s="165">
        <v>32.1652</v>
      </c>
      <c r="M116" s="165">
        <v>61.6418</v>
      </c>
      <c r="N116" s="165">
        <v>0.0828</v>
      </c>
      <c r="O116" s="165">
        <v>0.037</v>
      </c>
      <c r="P116" s="165">
        <v>0.0058</v>
      </c>
      <c r="Q116" s="165">
        <v>0.8379</v>
      </c>
      <c r="R116" s="165">
        <v>82.3037</v>
      </c>
      <c r="S116" s="165">
        <v>10.6332</v>
      </c>
      <c r="T116" s="165">
        <v>11.8543</v>
      </c>
      <c r="U116" s="165">
        <v>173.2177</v>
      </c>
      <c r="V116" s="165">
        <v>8.2484</v>
      </c>
      <c r="W116" s="165">
        <v>0.11</v>
      </c>
      <c r="X116" s="165">
        <v>65.9073</v>
      </c>
      <c r="Y116" s="165">
        <v>0.3953</v>
      </c>
      <c r="Z116" s="2"/>
      <c r="AA116" s="2"/>
    </row>
    <row r="117">
      <c r="A117" s="2" t="s">
        <v>697</v>
      </c>
      <c r="B117" s="24">
        <v>2375.0</v>
      </c>
      <c r="C117" s="165">
        <v>1.0082</v>
      </c>
      <c r="D117" s="165">
        <v>0.0</v>
      </c>
      <c r="E117" s="165">
        <v>253.2523</v>
      </c>
      <c r="F117" s="165">
        <v>9.0414</v>
      </c>
      <c r="G117" s="165">
        <v>10.4387</v>
      </c>
      <c r="H117" s="165">
        <v>792.2257</v>
      </c>
      <c r="I117" s="165">
        <v>172.1477</v>
      </c>
      <c r="J117" s="165">
        <v>16.0859</v>
      </c>
      <c r="K117" s="165">
        <v>4.3615</v>
      </c>
      <c r="L117" s="165">
        <v>32.1652</v>
      </c>
      <c r="M117" s="165">
        <v>61.6418</v>
      </c>
      <c r="N117" s="165">
        <v>0.0829</v>
      </c>
      <c r="O117" s="165">
        <v>0.037</v>
      </c>
      <c r="P117" s="165">
        <v>0.0058</v>
      </c>
      <c r="Q117" s="165">
        <v>0.8385</v>
      </c>
      <c r="R117" s="165">
        <v>82.3653</v>
      </c>
      <c r="S117" s="165">
        <v>10.6411</v>
      </c>
      <c r="T117" s="165">
        <v>11.8632</v>
      </c>
      <c r="U117" s="165">
        <v>173.3475</v>
      </c>
      <c r="V117" s="165">
        <v>8.2546</v>
      </c>
      <c r="W117" s="165">
        <v>0.1101</v>
      </c>
      <c r="X117" s="165">
        <v>65.9566</v>
      </c>
      <c r="Y117" s="165">
        <v>0.3953</v>
      </c>
      <c r="Z117" s="2"/>
      <c r="AA117" s="2"/>
    </row>
    <row r="118">
      <c r="A118" s="2" t="s">
        <v>697</v>
      </c>
      <c r="B118" s="24">
        <v>2400.0</v>
      </c>
      <c r="C118" s="165">
        <v>0.9713</v>
      </c>
      <c r="D118" s="165">
        <v>0.0</v>
      </c>
      <c r="E118" s="165">
        <v>253.5742</v>
      </c>
      <c r="F118" s="165">
        <v>9.0414</v>
      </c>
      <c r="G118" s="165">
        <v>10.4387</v>
      </c>
      <c r="H118" s="165">
        <v>792.2257</v>
      </c>
      <c r="I118" s="165">
        <v>172.1477</v>
      </c>
      <c r="J118" s="165">
        <v>16.0859</v>
      </c>
      <c r="K118" s="165">
        <v>4.3615</v>
      </c>
      <c r="L118" s="165">
        <v>32.1652</v>
      </c>
      <c r="M118" s="165">
        <v>61.6418</v>
      </c>
      <c r="N118" s="165">
        <v>0.0829</v>
      </c>
      <c r="O118" s="165">
        <v>0.037</v>
      </c>
      <c r="P118" s="165">
        <v>0.0058</v>
      </c>
      <c r="Q118" s="165">
        <v>0.8391</v>
      </c>
      <c r="R118" s="165">
        <v>82.4222</v>
      </c>
      <c r="S118" s="165">
        <v>10.6485</v>
      </c>
      <c r="T118" s="165">
        <v>11.8714</v>
      </c>
      <c r="U118" s="165">
        <v>173.4671</v>
      </c>
      <c r="V118" s="165">
        <v>8.2603</v>
      </c>
      <c r="W118" s="165">
        <v>0.1102</v>
      </c>
      <c r="X118" s="165">
        <v>66.0021</v>
      </c>
      <c r="Y118" s="165">
        <v>0.3953</v>
      </c>
      <c r="Z118" s="2"/>
      <c r="AA118" s="2"/>
    </row>
    <row r="119">
      <c r="A119" s="2" t="s">
        <v>697</v>
      </c>
      <c r="B119" s="24">
        <v>2425.0</v>
      </c>
      <c r="C119" s="165">
        <v>0.9383</v>
      </c>
      <c r="D119" s="165">
        <v>0.0</v>
      </c>
      <c r="E119" s="165">
        <v>253.8728</v>
      </c>
      <c r="F119" s="165">
        <v>9.0414</v>
      </c>
      <c r="G119" s="165">
        <v>10.4387</v>
      </c>
      <c r="H119" s="165">
        <v>792.2257</v>
      </c>
      <c r="I119" s="165">
        <v>172.1477</v>
      </c>
      <c r="J119" s="165">
        <v>16.0859</v>
      </c>
      <c r="K119" s="165">
        <v>4.3615</v>
      </c>
      <c r="L119" s="165">
        <v>32.1652</v>
      </c>
      <c r="M119" s="165">
        <v>61.6418</v>
      </c>
      <c r="N119" s="165">
        <v>0.083</v>
      </c>
      <c r="O119" s="165">
        <v>0.037</v>
      </c>
      <c r="P119" s="165">
        <v>0.0058</v>
      </c>
      <c r="Q119" s="165">
        <v>0.8396</v>
      </c>
      <c r="R119" s="165">
        <v>82.4749</v>
      </c>
      <c r="S119" s="165">
        <v>10.6553</v>
      </c>
      <c r="T119" s="165">
        <v>11.879</v>
      </c>
      <c r="U119" s="165">
        <v>173.578</v>
      </c>
      <c r="V119" s="165">
        <v>8.2656</v>
      </c>
      <c r="W119" s="165">
        <v>0.1102</v>
      </c>
      <c r="X119" s="165">
        <v>66.0443</v>
      </c>
      <c r="Y119" s="165">
        <v>0.3953</v>
      </c>
      <c r="Z119" s="2"/>
      <c r="AA119" s="2"/>
    </row>
    <row r="120">
      <c r="A120" s="2" t="s">
        <v>697</v>
      </c>
      <c r="B120" s="24">
        <v>2450.0</v>
      </c>
      <c r="C120" s="165">
        <v>0.9082</v>
      </c>
      <c r="D120" s="165">
        <v>0.0</v>
      </c>
      <c r="E120" s="165">
        <v>254.1509</v>
      </c>
      <c r="F120" s="165">
        <v>9.0414</v>
      </c>
      <c r="G120" s="165">
        <v>10.4387</v>
      </c>
      <c r="H120" s="165">
        <v>792.2257</v>
      </c>
      <c r="I120" s="165">
        <v>172.1477</v>
      </c>
      <c r="J120" s="165">
        <v>16.0859</v>
      </c>
      <c r="K120" s="165">
        <v>4.3615</v>
      </c>
      <c r="L120" s="165">
        <v>32.1652</v>
      </c>
      <c r="M120" s="165">
        <v>61.6418</v>
      </c>
      <c r="N120" s="165">
        <v>0.083</v>
      </c>
      <c r="O120" s="165">
        <v>0.037</v>
      </c>
      <c r="P120" s="165">
        <v>0.0058</v>
      </c>
      <c r="Q120" s="165">
        <v>0.8401</v>
      </c>
      <c r="R120" s="165">
        <v>82.524</v>
      </c>
      <c r="S120" s="165">
        <v>10.6616</v>
      </c>
      <c r="T120" s="165">
        <v>11.886</v>
      </c>
      <c r="U120" s="165">
        <v>173.6814</v>
      </c>
      <c r="V120" s="165">
        <v>8.2705</v>
      </c>
      <c r="W120" s="165">
        <v>0.1103</v>
      </c>
      <c r="X120" s="165">
        <v>66.0837</v>
      </c>
      <c r="Y120" s="165">
        <v>0.3953</v>
      </c>
      <c r="Z120" s="2"/>
      <c r="AA120" s="2"/>
    </row>
    <row r="121">
      <c r="A121" s="2" t="s">
        <v>697</v>
      </c>
      <c r="B121" s="24">
        <v>2475.0</v>
      </c>
      <c r="C121" s="165">
        <v>0.8803</v>
      </c>
      <c r="D121" s="165">
        <v>0.0</v>
      </c>
      <c r="E121" s="165">
        <v>254.4113</v>
      </c>
      <c r="F121" s="165">
        <v>9.0414</v>
      </c>
      <c r="G121" s="165">
        <v>10.4387</v>
      </c>
      <c r="H121" s="165">
        <v>792.2257</v>
      </c>
      <c r="I121" s="165">
        <v>172.1477</v>
      </c>
      <c r="J121" s="165">
        <v>16.0859</v>
      </c>
      <c r="K121" s="165">
        <v>4.3615</v>
      </c>
      <c r="L121" s="165">
        <v>32.1652</v>
      </c>
      <c r="M121" s="165">
        <v>61.6418</v>
      </c>
      <c r="N121" s="165">
        <v>0.0831</v>
      </c>
      <c r="O121" s="165">
        <v>0.037</v>
      </c>
      <c r="P121" s="165">
        <v>0.0058</v>
      </c>
      <c r="Q121" s="165">
        <v>0.8406</v>
      </c>
      <c r="R121" s="165">
        <v>82.57</v>
      </c>
      <c r="S121" s="165">
        <v>10.6676</v>
      </c>
      <c r="T121" s="165">
        <v>11.8926</v>
      </c>
      <c r="U121" s="165">
        <v>173.7782</v>
      </c>
      <c r="V121" s="165">
        <v>8.2751</v>
      </c>
      <c r="W121" s="165">
        <v>0.1104</v>
      </c>
      <c r="X121" s="165">
        <v>66.1205</v>
      </c>
      <c r="Y121" s="165">
        <v>0.3953</v>
      </c>
      <c r="Z121" s="2"/>
      <c r="AA121" s="2"/>
    </row>
    <row r="122">
      <c r="A122" s="2" t="s">
        <v>697</v>
      </c>
      <c r="B122" s="24">
        <v>2500.0</v>
      </c>
      <c r="C122" s="165">
        <v>0.8539</v>
      </c>
      <c r="D122" s="165">
        <v>0.0</v>
      </c>
      <c r="E122" s="165">
        <v>254.6559</v>
      </c>
      <c r="F122" s="165">
        <v>9.0414</v>
      </c>
      <c r="G122" s="165">
        <v>10.4387</v>
      </c>
      <c r="H122" s="165">
        <v>792.2257</v>
      </c>
      <c r="I122" s="165">
        <v>172.1477</v>
      </c>
      <c r="J122" s="165">
        <v>16.0859</v>
      </c>
      <c r="K122" s="165">
        <v>4.3615</v>
      </c>
      <c r="L122" s="165">
        <v>32.1652</v>
      </c>
      <c r="M122" s="165">
        <v>61.6418</v>
      </c>
      <c r="N122" s="165">
        <v>0.0831</v>
      </c>
      <c r="O122" s="165">
        <v>0.037</v>
      </c>
      <c r="P122" s="165">
        <v>0.0058</v>
      </c>
      <c r="Q122" s="165">
        <v>0.841</v>
      </c>
      <c r="R122" s="165">
        <v>82.6131</v>
      </c>
      <c r="S122" s="165">
        <v>10.6732</v>
      </c>
      <c r="T122" s="165">
        <v>11.8989</v>
      </c>
      <c r="U122" s="165">
        <v>173.869</v>
      </c>
      <c r="V122" s="165">
        <v>8.2794</v>
      </c>
      <c r="W122" s="165">
        <v>0.1104</v>
      </c>
      <c r="X122" s="165">
        <v>66.1551</v>
      </c>
      <c r="Y122" s="165">
        <v>0.3953</v>
      </c>
      <c r="Z122" s="2"/>
      <c r="AA122" s="2"/>
    </row>
    <row r="123">
      <c r="A123" s="2" t="s">
        <v>702</v>
      </c>
      <c r="B123" s="24">
        <v>2000.0</v>
      </c>
      <c r="C123" s="165">
        <v>6.735</v>
      </c>
      <c r="D123" s="165">
        <v>1.1488</v>
      </c>
      <c r="E123" s="165">
        <v>300.207</v>
      </c>
      <c r="F123" s="165">
        <v>7.4567</v>
      </c>
      <c r="G123" s="165">
        <v>53.8413</v>
      </c>
      <c r="H123" s="165">
        <v>1068.0009</v>
      </c>
      <c r="I123" s="165">
        <v>210.623</v>
      </c>
      <c r="J123" s="165">
        <v>38.1623</v>
      </c>
      <c r="K123" s="165">
        <v>7.8048</v>
      </c>
      <c r="L123" s="165">
        <v>35.5434</v>
      </c>
      <c r="M123" s="165">
        <v>40.0185</v>
      </c>
      <c r="N123" s="165">
        <v>12.0</v>
      </c>
      <c r="O123" s="165">
        <v>2.375</v>
      </c>
      <c r="P123" s="165">
        <v>0.4624</v>
      </c>
      <c r="Q123" s="165">
        <v>10.3949</v>
      </c>
      <c r="R123" s="165">
        <v>4.0</v>
      </c>
      <c r="S123" s="165">
        <v>0.0</v>
      </c>
      <c r="T123" s="165">
        <v>8.5381</v>
      </c>
      <c r="U123" s="165">
        <v>75.0394</v>
      </c>
      <c r="V123" s="165">
        <v>6.2341</v>
      </c>
      <c r="W123" s="165">
        <v>1.951</v>
      </c>
      <c r="X123" s="165">
        <v>17.9257</v>
      </c>
      <c r="Y123" s="165">
        <v>5.5382</v>
      </c>
      <c r="Z123" s="2"/>
      <c r="AA123" s="2"/>
    </row>
    <row r="124">
      <c r="A124" s="2" t="s">
        <v>702</v>
      </c>
      <c r="B124" s="24">
        <v>2001.0</v>
      </c>
      <c r="C124" s="165">
        <v>6.896</v>
      </c>
      <c r="D124" s="165">
        <v>1.132</v>
      </c>
      <c r="E124" s="165">
        <v>303.4093</v>
      </c>
      <c r="F124" s="165">
        <v>7.5029</v>
      </c>
      <c r="G124" s="165">
        <v>54.4192</v>
      </c>
      <c r="H124" s="165">
        <v>1066.7447</v>
      </c>
      <c r="I124" s="165">
        <v>211.5938</v>
      </c>
      <c r="J124" s="165">
        <v>38.2888</v>
      </c>
      <c r="K124" s="165">
        <v>7.8946</v>
      </c>
      <c r="L124" s="165">
        <v>35.7143</v>
      </c>
      <c r="M124" s="165">
        <v>40.3916</v>
      </c>
      <c r="N124" s="165">
        <v>11.925</v>
      </c>
      <c r="O124" s="165">
        <v>2.4344</v>
      </c>
      <c r="P124" s="165">
        <v>0.4651</v>
      </c>
      <c r="Q124" s="165">
        <v>10.4328</v>
      </c>
      <c r="R124" s="165">
        <v>5.3987</v>
      </c>
      <c r="S124" s="165">
        <v>0.647</v>
      </c>
      <c r="T124" s="165">
        <v>9.0301</v>
      </c>
      <c r="U124" s="165">
        <v>84.0409</v>
      </c>
      <c r="V124" s="165">
        <v>7.4947</v>
      </c>
      <c r="W124" s="165">
        <v>1.645</v>
      </c>
      <c r="X124" s="165">
        <v>19.7183</v>
      </c>
      <c r="Y124" s="165">
        <v>5.699</v>
      </c>
      <c r="Z124" s="2"/>
      <c r="AA124" s="2"/>
    </row>
    <row r="125">
      <c r="A125" s="2" t="s">
        <v>702</v>
      </c>
      <c r="B125" s="24">
        <v>2002.0</v>
      </c>
      <c r="C125" s="165">
        <v>6.949</v>
      </c>
      <c r="D125" s="165">
        <v>1.2317</v>
      </c>
      <c r="E125" s="165">
        <v>306.5787</v>
      </c>
      <c r="F125" s="165">
        <v>7.5487</v>
      </c>
      <c r="G125" s="165">
        <v>54.996</v>
      </c>
      <c r="H125" s="165">
        <v>1065.4692</v>
      </c>
      <c r="I125" s="165">
        <v>212.5632</v>
      </c>
      <c r="J125" s="165">
        <v>38.4153</v>
      </c>
      <c r="K125" s="165">
        <v>7.9841</v>
      </c>
      <c r="L125" s="165">
        <v>35.8846</v>
      </c>
      <c r="M125" s="165">
        <v>40.7647</v>
      </c>
      <c r="N125" s="165">
        <v>11.848</v>
      </c>
      <c r="O125" s="165">
        <v>2.4915</v>
      </c>
      <c r="P125" s="165">
        <v>0.4058</v>
      </c>
      <c r="Q125" s="165">
        <v>10.4708</v>
      </c>
      <c r="R125" s="165">
        <v>6.7974</v>
      </c>
      <c r="S125" s="165">
        <v>1.2941</v>
      </c>
      <c r="T125" s="165">
        <v>9.8853</v>
      </c>
      <c r="U125" s="165">
        <v>94.7162</v>
      </c>
      <c r="V125" s="165">
        <v>8.7389</v>
      </c>
      <c r="W125" s="165">
        <v>2.508</v>
      </c>
      <c r="X125" s="165">
        <v>21.5109</v>
      </c>
      <c r="Y125" s="165">
        <v>5.8596</v>
      </c>
      <c r="Z125" s="2"/>
      <c r="AA125" s="2"/>
    </row>
    <row r="126">
      <c r="A126" s="2" t="s">
        <v>702</v>
      </c>
      <c r="B126" s="24">
        <v>2003.0</v>
      </c>
      <c r="C126" s="165">
        <v>7.286</v>
      </c>
      <c r="D126" s="165">
        <v>1.2256</v>
      </c>
      <c r="E126" s="165">
        <v>309.7165</v>
      </c>
      <c r="F126" s="165">
        <v>7.5942</v>
      </c>
      <c r="G126" s="165">
        <v>55.5716</v>
      </c>
      <c r="H126" s="165">
        <v>1064.1742</v>
      </c>
      <c r="I126" s="165">
        <v>213.5311</v>
      </c>
      <c r="J126" s="165">
        <v>38.5418</v>
      </c>
      <c r="K126" s="165">
        <v>8.0734</v>
      </c>
      <c r="L126" s="165">
        <v>36.0543</v>
      </c>
      <c r="M126" s="165">
        <v>41.1377</v>
      </c>
      <c r="N126" s="165">
        <v>11.7692</v>
      </c>
      <c r="O126" s="165">
        <v>2.5464</v>
      </c>
      <c r="P126" s="165">
        <v>0.3939</v>
      </c>
      <c r="Q126" s="165">
        <v>10.5083</v>
      </c>
      <c r="R126" s="165">
        <v>8.1961</v>
      </c>
      <c r="S126" s="165">
        <v>1.9411</v>
      </c>
      <c r="T126" s="165">
        <v>12.0788</v>
      </c>
      <c r="U126" s="165">
        <v>101.4157</v>
      </c>
      <c r="V126" s="165">
        <v>9.9776</v>
      </c>
      <c r="W126" s="165">
        <v>3.341</v>
      </c>
      <c r="X126" s="165">
        <v>23.3034</v>
      </c>
      <c r="Y126" s="165">
        <v>6.0202</v>
      </c>
      <c r="Z126" s="2"/>
      <c r="AA126" s="2"/>
    </row>
    <row r="127">
      <c r="A127" s="2" t="s">
        <v>702</v>
      </c>
      <c r="B127" s="24">
        <v>2004.0</v>
      </c>
      <c r="C127" s="165">
        <v>7.672</v>
      </c>
      <c r="D127" s="165">
        <v>1.2428</v>
      </c>
      <c r="E127" s="165">
        <v>312.8241</v>
      </c>
      <c r="F127" s="165">
        <v>7.6394</v>
      </c>
      <c r="G127" s="165">
        <v>56.1461</v>
      </c>
      <c r="H127" s="165">
        <v>1062.8596</v>
      </c>
      <c r="I127" s="165">
        <v>214.4977</v>
      </c>
      <c r="J127" s="165">
        <v>38.6683</v>
      </c>
      <c r="K127" s="165">
        <v>8.1624</v>
      </c>
      <c r="L127" s="165">
        <v>36.2233</v>
      </c>
      <c r="M127" s="165">
        <v>41.5107</v>
      </c>
      <c r="N127" s="165">
        <v>11.6885</v>
      </c>
      <c r="O127" s="165">
        <v>2.599</v>
      </c>
      <c r="P127" s="165">
        <v>0.4062</v>
      </c>
      <c r="Q127" s="165">
        <v>10.5455</v>
      </c>
      <c r="R127" s="165">
        <v>9.5948</v>
      </c>
      <c r="S127" s="165">
        <v>2.5881</v>
      </c>
      <c r="T127" s="165">
        <v>12.5074</v>
      </c>
      <c r="U127" s="165">
        <v>113.9297</v>
      </c>
      <c r="V127" s="165">
        <v>11.2136</v>
      </c>
      <c r="W127" s="165">
        <v>4.269</v>
      </c>
      <c r="X127" s="165">
        <v>25.096</v>
      </c>
      <c r="Y127" s="165">
        <v>6.1806</v>
      </c>
      <c r="Z127" s="2"/>
      <c r="AA127" s="2"/>
    </row>
    <row r="128">
      <c r="A128" s="2" t="s">
        <v>702</v>
      </c>
      <c r="B128" s="24">
        <v>2005.0</v>
      </c>
      <c r="C128" s="165">
        <v>7.971</v>
      </c>
      <c r="D128" s="165">
        <v>1.1955</v>
      </c>
      <c r="E128" s="165">
        <v>315.9027</v>
      </c>
      <c r="F128" s="165">
        <v>7.6842</v>
      </c>
      <c r="G128" s="165">
        <v>56.7195</v>
      </c>
      <c r="H128" s="165">
        <v>1061.5255</v>
      </c>
      <c r="I128" s="165">
        <v>215.4629</v>
      </c>
      <c r="J128" s="165">
        <v>38.7948</v>
      </c>
      <c r="K128" s="165">
        <v>8.2512</v>
      </c>
      <c r="L128" s="165">
        <v>36.3917</v>
      </c>
      <c r="M128" s="165">
        <v>41.8837</v>
      </c>
      <c r="N128" s="165">
        <v>11.6059</v>
      </c>
      <c r="O128" s="165">
        <v>2.6495</v>
      </c>
      <c r="P128" s="165">
        <v>0.4358</v>
      </c>
      <c r="Q128" s="165">
        <v>10.8117</v>
      </c>
      <c r="R128" s="165">
        <v>10.9934</v>
      </c>
      <c r="S128" s="165">
        <v>3.2352</v>
      </c>
      <c r="T128" s="165">
        <v>13.7591</v>
      </c>
      <c r="U128" s="165">
        <v>120.9334</v>
      </c>
      <c r="V128" s="165">
        <v>12.4483</v>
      </c>
      <c r="W128" s="165">
        <v>4.89</v>
      </c>
      <c r="X128" s="165">
        <v>26.8886</v>
      </c>
      <c r="Y128" s="165">
        <v>6.3408</v>
      </c>
      <c r="Z128" s="2"/>
      <c r="AA128" s="2"/>
    </row>
    <row r="129">
      <c r="A129" s="2" t="s">
        <v>702</v>
      </c>
      <c r="B129" s="24">
        <v>2006.0</v>
      </c>
      <c r="C129" s="165">
        <v>8.1616</v>
      </c>
      <c r="D129" s="165">
        <v>1.1651</v>
      </c>
      <c r="E129" s="165">
        <v>322.1576</v>
      </c>
      <c r="F129" s="165">
        <v>7.778</v>
      </c>
      <c r="G129" s="165">
        <v>55.4142</v>
      </c>
      <c r="H129" s="165">
        <v>1058.9366</v>
      </c>
      <c r="I129" s="165">
        <v>215.6436</v>
      </c>
      <c r="J129" s="165">
        <v>38.9081</v>
      </c>
      <c r="K129" s="165">
        <v>8.2076</v>
      </c>
      <c r="L129" s="165">
        <v>36.1913</v>
      </c>
      <c r="M129" s="165">
        <v>42.2092</v>
      </c>
      <c r="N129" s="165">
        <v>11.4148</v>
      </c>
      <c r="O129" s="165">
        <v>2.6</v>
      </c>
      <c r="P129" s="165">
        <v>0.4427</v>
      </c>
      <c r="Q129" s="165">
        <v>10.553</v>
      </c>
      <c r="R129" s="165">
        <v>12.3832</v>
      </c>
      <c r="S129" s="165">
        <v>3.8841</v>
      </c>
      <c r="T129" s="165">
        <v>17.9374</v>
      </c>
      <c r="U129" s="165">
        <v>121.0747</v>
      </c>
      <c r="V129" s="165">
        <v>15.3187</v>
      </c>
      <c r="W129" s="165">
        <v>6.2176</v>
      </c>
      <c r="X129" s="165">
        <v>38.6318</v>
      </c>
      <c r="Y129" s="165">
        <v>6.471</v>
      </c>
      <c r="Z129" s="2"/>
      <c r="AA129" s="2"/>
    </row>
    <row r="130">
      <c r="A130" s="2" t="s">
        <v>702</v>
      </c>
      <c r="B130" s="24">
        <v>2007.0</v>
      </c>
      <c r="C130" s="165">
        <v>8.3523</v>
      </c>
      <c r="D130" s="165">
        <v>1.1348</v>
      </c>
      <c r="E130" s="165">
        <v>328.4341</v>
      </c>
      <c r="F130" s="165">
        <v>7.8718</v>
      </c>
      <c r="G130" s="165">
        <v>54.1117</v>
      </c>
      <c r="H130" s="165">
        <v>1056.3789</v>
      </c>
      <c r="I130" s="165">
        <v>215.8292</v>
      </c>
      <c r="J130" s="165">
        <v>39.0225</v>
      </c>
      <c r="K130" s="165">
        <v>8.1642</v>
      </c>
      <c r="L130" s="165">
        <v>35.9908</v>
      </c>
      <c r="M130" s="165">
        <v>42.5349</v>
      </c>
      <c r="N130" s="165">
        <v>11.2222</v>
      </c>
      <c r="O130" s="165">
        <v>2.5503</v>
      </c>
      <c r="P130" s="165">
        <v>0.4492</v>
      </c>
      <c r="Q130" s="165">
        <v>10.2947</v>
      </c>
      <c r="R130" s="165">
        <v>13.7729</v>
      </c>
      <c r="S130" s="165">
        <v>4.5338</v>
      </c>
      <c r="T130" s="165">
        <v>22.1104</v>
      </c>
      <c r="U130" s="165">
        <v>129.6222</v>
      </c>
      <c r="V130" s="165">
        <v>18.1628</v>
      </c>
      <c r="W130" s="165">
        <v>7.5465</v>
      </c>
      <c r="X130" s="165">
        <v>50.375</v>
      </c>
      <c r="Y130" s="165">
        <v>6.6012</v>
      </c>
      <c r="Z130" s="2"/>
      <c r="AA130" s="2"/>
    </row>
    <row r="131">
      <c r="A131" s="2" t="s">
        <v>702</v>
      </c>
      <c r="B131" s="24">
        <v>2010.0</v>
      </c>
      <c r="C131" s="165">
        <v>8.9256</v>
      </c>
      <c r="D131" s="165">
        <v>1.0438</v>
      </c>
      <c r="E131" s="165">
        <v>347.3935</v>
      </c>
      <c r="F131" s="165">
        <v>8.1527</v>
      </c>
      <c r="G131" s="165">
        <v>50.2207</v>
      </c>
      <c r="H131" s="165">
        <v>1048.8921</v>
      </c>
      <c r="I131" s="165">
        <v>216.4157</v>
      </c>
      <c r="J131" s="165">
        <v>39.373</v>
      </c>
      <c r="K131" s="165">
        <v>8.0345</v>
      </c>
      <c r="L131" s="165">
        <v>35.3887</v>
      </c>
      <c r="M131" s="165">
        <v>43.5127</v>
      </c>
      <c r="N131" s="165">
        <v>10.6344</v>
      </c>
      <c r="O131" s="165">
        <v>2.3992</v>
      </c>
      <c r="P131" s="165">
        <v>0.4666</v>
      </c>
      <c r="Q131" s="165">
        <v>9.5222</v>
      </c>
      <c r="R131" s="165">
        <v>17.9421</v>
      </c>
      <c r="S131" s="165">
        <v>6.4867</v>
      </c>
      <c r="T131" s="165">
        <v>34.5984</v>
      </c>
      <c r="U131" s="165">
        <v>152.5132</v>
      </c>
      <c r="V131" s="165">
        <v>26.5373</v>
      </c>
      <c r="W131" s="165">
        <v>11.5413</v>
      </c>
      <c r="X131" s="165">
        <v>85.6048</v>
      </c>
      <c r="Y131" s="165">
        <v>7.0443</v>
      </c>
      <c r="Z131" s="2"/>
      <c r="AA131" s="2"/>
    </row>
    <row r="132">
      <c r="A132" s="2" t="s">
        <v>702</v>
      </c>
      <c r="B132" s="28">
        <v>2020.0</v>
      </c>
      <c r="C132" s="40">
        <v>11.5376</v>
      </c>
      <c r="D132" s="165">
        <v>0.9064</v>
      </c>
      <c r="E132" s="165">
        <v>419.066</v>
      </c>
      <c r="F132" s="165">
        <v>9.5553</v>
      </c>
      <c r="G132" s="165">
        <v>47.6978</v>
      </c>
      <c r="H132" s="165">
        <v>1065.4294</v>
      </c>
      <c r="I132" s="165">
        <v>225.4575</v>
      </c>
      <c r="J132" s="165">
        <v>41.976</v>
      </c>
      <c r="K132" s="165">
        <v>7.6608</v>
      </c>
      <c r="L132" s="165">
        <v>34.4861</v>
      </c>
      <c r="M132" s="165">
        <v>48.5031</v>
      </c>
      <c r="N132" s="165">
        <v>11.7746</v>
      </c>
      <c r="O132" s="165">
        <v>2.6294</v>
      </c>
      <c r="P132" s="165">
        <v>0.1844</v>
      </c>
      <c r="Q132" s="165">
        <v>1.1524</v>
      </c>
      <c r="R132" s="165">
        <v>60.642</v>
      </c>
      <c r="S132" s="165">
        <v>7.2666</v>
      </c>
      <c r="T132" s="165">
        <v>66.6963</v>
      </c>
      <c r="U132" s="165">
        <v>265.0801</v>
      </c>
      <c r="V132" s="165">
        <v>35.0666</v>
      </c>
      <c r="W132" s="165">
        <v>1.1594</v>
      </c>
      <c r="X132" s="165">
        <v>148.2227</v>
      </c>
      <c r="Y132" s="165">
        <v>8.0812</v>
      </c>
      <c r="Z132" s="2"/>
      <c r="AA132" s="2"/>
    </row>
    <row r="133">
      <c r="A133" s="2" t="s">
        <v>702</v>
      </c>
      <c r="B133" s="28">
        <v>2030.0</v>
      </c>
      <c r="C133" s="40">
        <v>13.839</v>
      </c>
      <c r="D133" s="165">
        <v>0.715</v>
      </c>
      <c r="E133" s="165">
        <v>484.2074</v>
      </c>
      <c r="F133" s="165">
        <v>10.7789</v>
      </c>
      <c r="G133" s="165">
        <v>42.4794</v>
      </c>
      <c r="H133" s="165">
        <v>1018.1373</v>
      </c>
      <c r="I133" s="165">
        <v>225.4535</v>
      </c>
      <c r="J133" s="165">
        <v>41.3451</v>
      </c>
      <c r="K133" s="165">
        <v>7.0434</v>
      </c>
      <c r="L133" s="165">
        <v>33.1247</v>
      </c>
      <c r="M133" s="165">
        <v>52.3599</v>
      </c>
      <c r="N133" s="165">
        <v>12.4148</v>
      </c>
      <c r="O133" s="165">
        <v>2.7754</v>
      </c>
      <c r="P133" s="165">
        <v>0.1118</v>
      </c>
      <c r="Q133" s="165">
        <v>0.6914</v>
      </c>
      <c r="R133" s="165">
        <v>72.0353</v>
      </c>
      <c r="S133" s="165">
        <v>8.1253</v>
      </c>
      <c r="T133" s="165">
        <v>78.9556</v>
      </c>
      <c r="U133" s="165">
        <v>333.8761</v>
      </c>
      <c r="V133" s="165">
        <v>38.1836</v>
      </c>
      <c r="W133" s="165">
        <v>0.6056</v>
      </c>
      <c r="X133" s="165">
        <v>193.7653</v>
      </c>
      <c r="Y133" s="165">
        <v>9.9883</v>
      </c>
      <c r="Z133" s="2"/>
      <c r="AA133" s="2"/>
    </row>
    <row r="134">
      <c r="A134" s="2" t="s">
        <v>702</v>
      </c>
      <c r="B134" s="28">
        <v>2040.0</v>
      </c>
      <c r="C134" s="40">
        <v>16.7866</v>
      </c>
      <c r="D134" s="165">
        <v>0.645</v>
      </c>
      <c r="E134" s="165">
        <v>577.3889</v>
      </c>
      <c r="F134" s="165">
        <v>12.0281</v>
      </c>
      <c r="G134" s="165">
        <v>32.7305</v>
      </c>
      <c r="H134" s="165">
        <v>955.0174</v>
      </c>
      <c r="I134" s="165">
        <v>218.1788</v>
      </c>
      <c r="J134" s="165">
        <v>36.9222</v>
      </c>
      <c r="K134" s="165">
        <v>6.1334</v>
      </c>
      <c r="L134" s="165">
        <v>31.5369</v>
      </c>
      <c r="M134" s="165">
        <v>55.882</v>
      </c>
      <c r="N134" s="165">
        <v>12.1396</v>
      </c>
      <c r="O134" s="165">
        <v>2.7284</v>
      </c>
      <c r="P134" s="165">
        <v>0.1128</v>
      </c>
      <c r="Q134" s="165">
        <v>0.4134</v>
      </c>
      <c r="R134" s="165">
        <v>80.7117</v>
      </c>
      <c r="S134" s="165">
        <v>9.1117</v>
      </c>
      <c r="T134" s="165">
        <v>100.2499</v>
      </c>
      <c r="U134" s="165">
        <v>406.9629</v>
      </c>
      <c r="V134" s="165">
        <v>45.8367</v>
      </c>
      <c r="W134" s="165">
        <v>0.7636</v>
      </c>
      <c r="X134" s="165">
        <v>181.1707</v>
      </c>
      <c r="Y134" s="165">
        <v>11.2603</v>
      </c>
      <c r="Z134" s="2"/>
      <c r="AA134" s="2"/>
    </row>
    <row r="135">
      <c r="A135" s="2" t="s">
        <v>702</v>
      </c>
      <c r="B135" s="28">
        <v>2050.0</v>
      </c>
      <c r="C135" s="40">
        <v>20.2046</v>
      </c>
      <c r="D135" s="165">
        <v>0.576</v>
      </c>
      <c r="E135" s="165">
        <v>676.8141</v>
      </c>
      <c r="F135" s="165">
        <v>12.7959</v>
      </c>
      <c r="G135" s="165">
        <v>26.111</v>
      </c>
      <c r="H135" s="165">
        <v>906.1915</v>
      </c>
      <c r="I135" s="165">
        <v>208.4302</v>
      </c>
      <c r="J135" s="165">
        <v>33.5079</v>
      </c>
      <c r="K135" s="165">
        <v>5.6407</v>
      </c>
      <c r="L135" s="165">
        <v>30.0415</v>
      </c>
      <c r="M135" s="165">
        <v>58.6441</v>
      </c>
      <c r="N135" s="165">
        <v>12.4908</v>
      </c>
      <c r="O135" s="165">
        <v>2.8189</v>
      </c>
      <c r="P135" s="165">
        <v>0.1087</v>
      </c>
      <c r="Q135" s="165">
        <v>0.2463</v>
      </c>
      <c r="R135" s="165">
        <v>74.6075</v>
      </c>
      <c r="S135" s="165">
        <v>10.3873</v>
      </c>
      <c r="T135" s="165">
        <v>116.135</v>
      </c>
      <c r="U135" s="165">
        <v>464.9027</v>
      </c>
      <c r="V135" s="165">
        <v>50.2069</v>
      </c>
      <c r="W135" s="165">
        <v>0.3202</v>
      </c>
      <c r="X135" s="165">
        <v>161.7105</v>
      </c>
      <c r="Y135" s="165">
        <v>11.9653</v>
      </c>
      <c r="Z135" s="2"/>
      <c r="AA135" s="2"/>
    </row>
    <row r="136">
      <c r="A136" s="2" t="s">
        <v>702</v>
      </c>
      <c r="B136" s="24">
        <v>2060.0</v>
      </c>
      <c r="C136" s="165">
        <v>23.5962</v>
      </c>
      <c r="D136" s="165">
        <v>0.501</v>
      </c>
      <c r="E136" s="165">
        <v>745.174</v>
      </c>
      <c r="F136" s="165">
        <v>13.4216</v>
      </c>
      <c r="G136" s="165">
        <v>22.7056</v>
      </c>
      <c r="H136" s="165">
        <v>841.1704</v>
      </c>
      <c r="I136" s="165">
        <v>201.2039</v>
      </c>
      <c r="J136" s="165">
        <v>31.6555</v>
      </c>
      <c r="K136" s="165">
        <v>5.1865</v>
      </c>
      <c r="L136" s="165">
        <v>28.417</v>
      </c>
      <c r="M136" s="165">
        <v>60.7116</v>
      </c>
      <c r="N136" s="165">
        <v>11.7735</v>
      </c>
      <c r="O136" s="165">
        <v>2.6873</v>
      </c>
      <c r="P136" s="165">
        <v>0.1074</v>
      </c>
      <c r="Q136" s="165">
        <v>0.1375</v>
      </c>
      <c r="R136" s="165">
        <v>84.0857</v>
      </c>
      <c r="S136" s="165">
        <v>12.1565</v>
      </c>
      <c r="T136" s="165">
        <v>128.0801</v>
      </c>
      <c r="U136" s="165">
        <v>508.0582</v>
      </c>
      <c r="V136" s="165">
        <v>52.4242</v>
      </c>
      <c r="W136" s="165">
        <v>0.1479</v>
      </c>
      <c r="X136" s="165">
        <v>149.1092</v>
      </c>
      <c r="Y136" s="165">
        <v>14.0597</v>
      </c>
      <c r="Z136" s="2"/>
      <c r="AA136" s="2"/>
    </row>
    <row r="137">
      <c r="A137" s="2" t="s">
        <v>702</v>
      </c>
      <c r="B137" s="24">
        <v>2070.0</v>
      </c>
      <c r="C137" s="165">
        <v>25.9622</v>
      </c>
      <c r="D137" s="165">
        <v>0.412</v>
      </c>
      <c r="E137" s="165">
        <v>780.1125</v>
      </c>
      <c r="F137" s="165">
        <v>13.9402</v>
      </c>
      <c r="G137" s="165">
        <v>20.0645</v>
      </c>
      <c r="H137" s="165">
        <v>795.4674</v>
      </c>
      <c r="I137" s="165">
        <v>193.5691</v>
      </c>
      <c r="J137" s="165">
        <v>30.188</v>
      </c>
      <c r="K137" s="165">
        <v>4.8553</v>
      </c>
      <c r="L137" s="165">
        <v>27.2959</v>
      </c>
      <c r="M137" s="165">
        <v>62.5089</v>
      </c>
      <c r="N137" s="165">
        <v>11.8409</v>
      </c>
      <c r="O137" s="165">
        <v>2.7527</v>
      </c>
      <c r="P137" s="165">
        <v>0.1066</v>
      </c>
      <c r="Q137" s="165">
        <v>0.073</v>
      </c>
      <c r="R137" s="165">
        <v>93.8802</v>
      </c>
      <c r="S137" s="165">
        <v>13.9559</v>
      </c>
      <c r="T137" s="165">
        <v>140.7143</v>
      </c>
      <c r="U137" s="165">
        <v>554.7132</v>
      </c>
      <c r="V137" s="165">
        <v>54.619</v>
      </c>
      <c r="W137" s="165">
        <v>0.1289</v>
      </c>
      <c r="X137" s="165">
        <v>136.4907</v>
      </c>
      <c r="Y137" s="165">
        <v>13.492</v>
      </c>
      <c r="Z137" s="2"/>
      <c r="AA137" s="2"/>
    </row>
    <row r="138">
      <c r="A138" s="2" t="s">
        <v>702</v>
      </c>
      <c r="B138" s="24">
        <v>2080.0</v>
      </c>
      <c r="C138" s="165">
        <v>27.4061</v>
      </c>
      <c r="D138" s="165">
        <v>0.309</v>
      </c>
      <c r="E138" s="165">
        <v>821.3939</v>
      </c>
      <c r="F138" s="165">
        <v>14.5586</v>
      </c>
      <c r="G138" s="165">
        <v>18.4456</v>
      </c>
      <c r="H138" s="165">
        <v>757.2599</v>
      </c>
      <c r="I138" s="165">
        <v>188.6373</v>
      </c>
      <c r="J138" s="165">
        <v>28.9635</v>
      </c>
      <c r="K138" s="165">
        <v>4.6512</v>
      </c>
      <c r="L138" s="165">
        <v>26.3724</v>
      </c>
      <c r="M138" s="165">
        <v>63.8435</v>
      </c>
      <c r="N138" s="165">
        <v>11.5928</v>
      </c>
      <c r="O138" s="165">
        <v>2.7431</v>
      </c>
      <c r="P138" s="165">
        <v>0.1032</v>
      </c>
      <c r="Q138" s="165">
        <v>0.0373</v>
      </c>
      <c r="R138" s="165">
        <v>96.2713</v>
      </c>
      <c r="S138" s="165">
        <v>16.2077</v>
      </c>
      <c r="T138" s="165">
        <v>144.7261</v>
      </c>
      <c r="U138" s="165">
        <v>605.0509</v>
      </c>
      <c r="V138" s="165">
        <v>52.7073</v>
      </c>
      <c r="W138" s="165">
        <v>0.1133</v>
      </c>
      <c r="X138" s="165">
        <v>128.2365</v>
      </c>
      <c r="Y138" s="165">
        <v>14.8758</v>
      </c>
      <c r="Z138" s="2"/>
      <c r="AA138" s="2"/>
    </row>
    <row r="139">
      <c r="A139" s="2" t="s">
        <v>702</v>
      </c>
      <c r="B139" s="24">
        <v>2090.0</v>
      </c>
      <c r="C139" s="165">
        <v>28.3367</v>
      </c>
      <c r="D139" s="165">
        <v>0.194</v>
      </c>
      <c r="E139" s="165">
        <v>870.7491</v>
      </c>
      <c r="F139" s="165">
        <v>15.2927</v>
      </c>
      <c r="G139" s="165">
        <v>14.4765</v>
      </c>
      <c r="H139" s="165">
        <v>718.0928</v>
      </c>
      <c r="I139" s="165">
        <v>181.1658</v>
      </c>
      <c r="J139" s="165">
        <v>27.1899</v>
      </c>
      <c r="K139" s="165">
        <v>4.4158</v>
      </c>
      <c r="L139" s="165">
        <v>24.9608</v>
      </c>
      <c r="M139" s="165">
        <v>65.3651</v>
      </c>
      <c r="N139" s="165">
        <v>11.0932</v>
      </c>
      <c r="O139" s="165">
        <v>2.6728</v>
      </c>
      <c r="P139" s="165">
        <v>0.0972</v>
      </c>
      <c r="Q139" s="165">
        <v>0.0</v>
      </c>
      <c r="R139" s="165">
        <v>91.2036</v>
      </c>
      <c r="S139" s="165">
        <v>19.0093</v>
      </c>
      <c r="T139" s="165">
        <v>147.5471</v>
      </c>
      <c r="U139" s="165">
        <v>653.132</v>
      </c>
      <c r="V139" s="165">
        <v>50.1774</v>
      </c>
      <c r="W139" s="165">
        <v>0.1016</v>
      </c>
      <c r="X139" s="165">
        <v>120.2448</v>
      </c>
      <c r="Y139" s="165">
        <v>16.0527</v>
      </c>
      <c r="Z139" s="2"/>
      <c r="AA139" s="2"/>
    </row>
    <row r="140">
      <c r="A140" s="2" t="s">
        <v>702</v>
      </c>
      <c r="B140" s="24">
        <v>2100.0</v>
      </c>
      <c r="C140" s="165">
        <v>28.7401</v>
      </c>
      <c r="D140" s="165">
        <v>0.077</v>
      </c>
      <c r="E140" s="165">
        <v>887.5909</v>
      </c>
      <c r="F140" s="165">
        <v>15.7756</v>
      </c>
      <c r="G140" s="165">
        <v>12.8564</v>
      </c>
      <c r="H140" s="165">
        <v>690.2832</v>
      </c>
      <c r="I140" s="165">
        <v>176.2395</v>
      </c>
      <c r="J140" s="165">
        <v>26.2415</v>
      </c>
      <c r="K140" s="165">
        <v>4.2497</v>
      </c>
      <c r="L140" s="165">
        <v>23.9072</v>
      </c>
      <c r="M140" s="165">
        <v>67.177</v>
      </c>
      <c r="N140" s="165">
        <v>10.7654</v>
      </c>
      <c r="O140" s="165">
        <v>2.6256</v>
      </c>
      <c r="P140" s="165">
        <v>0.0886</v>
      </c>
      <c r="Q140" s="165">
        <v>0.0</v>
      </c>
      <c r="R140" s="165">
        <v>81.2268</v>
      </c>
      <c r="S140" s="165">
        <v>21.8323</v>
      </c>
      <c r="T140" s="165">
        <v>148.3044</v>
      </c>
      <c r="U140" s="165">
        <v>703.4588</v>
      </c>
      <c r="V140" s="165">
        <v>46.842</v>
      </c>
      <c r="W140" s="165">
        <v>0.0911</v>
      </c>
      <c r="X140" s="165">
        <v>131.8054</v>
      </c>
      <c r="Y140" s="165">
        <v>16.9223</v>
      </c>
      <c r="Z140" s="2"/>
      <c r="AA140" s="2"/>
    </row>
    <row r="141">
      <c r="A141" s="2" t="s">
        <v>702</v>
      </c>
      <c r="B141" s="24">
        <v>2125.0</v>
      </c>
      <c r="C141" s="165">
        <v>28.7401</v>
      </c>
      <c r="D141" s="165">
        <v>0.0</v>
      </c>
      <c r="E141" s="165">
        <v>887.5909</v>
      </c>
      <c r="F141" s="165">
        <v>15.7756</v>
      </c>
      <c r="G141" s="165">
        <v>12.8564</v>
      </c>
      <c r="H141" s="165">
        <v>690.2832</v>
      </c>
      <c r="I141" s="165">
        <v>176.2395</v>
      </c>
      <c r="J141" s="165">
        <v>26.2415</v>
      </c>
      <c r="K141" s="165">
        <v>4.2497</v>
      </c>
      <c r="L141" s="165">
        <v>23.9072</v>
      </c>
      <c r="M141" s="165">
        <v>67.177</v>
      </c>
      <c r="N141" s="165">
        <v>10.7654</v>
      </c>
      <c r="O141" s="165">
        <v>2.6256</v>
      </c>
      <c r="P141" s="165">
        <v>0.0886</v>
      </c>
      <c r="Q141" s="165">
        <v>0.0</v>
      </c>
      <c r="R141" s="165">
        <v>81.2268</v>
      </c>
      <c r="S141" s="165">
        <v>21.8323</v>
      </c>
      <c r="T141" s="165">
        <v>148.3044</v>
      </c>
      <c r="U141" s="165">
        <v>703.4588</v>
      </c>
      <c r="V141" s="165">
        <v>46.842</v>
      </c>
      <c r="W141" s="165">
        <v>0.0911</v>
      </c>
      <c r="X141" s="165">
        <v>131.8054</v>
      </c>
      <c r="Y141" s="165">
        <v>16.9223</v>
      </c>
      <c r="Z141" s="2"/>
      <c r="AA141" s="2"/>
    </row>
    <row r="142">
      <c r="A142" s="2" t="s">
        <v>702</v>
      </c>
      <c r="B142" s="24">
        <v>2150.0</v>
      </c>
      <c r="C142" s="165">
        <v>28.7401</v>
      </c>
      <c r="D142" s="165">
        <v>0.0</v>
      </c>
      <c r="E142" s="165">
        <v>887.5909</v>
      </c>
      <c r="F142" s="165">
        <v>15.7756</v>
      </c>
      <c r="G142" s="165">
        <v>12.8564</v>
      </c>
      <c r="H142" s="165">
        <v>690.2832</v>
      </c>
      <c r="I142" s="165">
        <v>176.2395</v>
      </c>
      <c r="J142" s="165">
        <v>26.2415</v>
      </c>
      <c r="K142" s="165">
        <v>4.2497</v>
      </c>
      <c r="L142" s="165">
        <v>23.9072</v>
      </c>
      <c r="M142" s="165">
        <v>67.177</v>
      </c>
      <c r="N142" s="165">
        <v>10.7654</v>
      </c>
      <c r="O142" s="165">
        <v>2.6256</v>
      </c>
      <c r="P142" s="165">
        <v>0.0886</v>
      </c>
      <c r="Q142" s="165">
        <v>0.0</v>
      </c>
      <c r="R142" s="165">
        <v>81.2268</v>
      </c>
      <c r="S142" s="165">
        <v>21.8323</v>
      </c>
      <c r="T142" s="165">
        <v>148.3044</v>
      </c>
      <c r="U142" s="165">
        <v>703.4588</v>
      </c>
      <c r="V142" s="165">
        <v>46.842</v>
      </c>
      <c r="W142" s="165">
        <v>0.0911</v>
      </c>
      <c r="X142" s="165">
        <v>131.8054</v>
      </c>
      <c r="Y142" s="165">
        <v>16.9223</v>
      </c>
      <c r="Z142" s="2"/>
      <c r="AA142" s="2"/>
    </row>
    <row r="143">
      <c r="A143" s="2" t="s">
        <v>702</v>
      </c>
      <c r="B143" s="24">
        <v>2248.0</v>
      </c>
      <c r="C143" s="165">
        <v>2.3</v>
      </c>
      <c r="D143" s="165">
        <v>0.0</v>
      </c>
      <c r="E143" s="165">
        <v>904.2806</v>
      </c>
      <c r="F143" s="165">
        <v>13.338</v>
      </c>
      <c r="G143" s="165">
        <v>12.8564</v>
      </c>
      <c r="H143" s="165">
        <v>690.2832</v>
      </c>
      <c r="I143" s="165">
        <v>176.2395</v>
      </c>
      <c r="J143" s="165">
        <v>26.2415</v>
      </c>
      <c r="K143" s="165">
        <v>4.2497</v>
      </c>
      <c r="L143" s="165">
        <v>23.9072</v>
      </c>
      <c r="M143" s="165">
        <v>67.177</v>
      </c>
      <c r="N143" s="165">
        <v>0.0709</v>
      </c>
      <c r="O143" s="165">
        <v>0.0595</v>
      </c>
      <c r="P143" s="165">
        <v>0.0077</v>
      </c>
      <c r="Q143" s="165">
        <v>0.7004</v>
      </c>
      <c r="R143" s="165">
        <v>82.2409</v>
      </c>
      <c r="S143" s="165">
        <v>22.3708</v>
      </c>
      <c r="T143" s="165">
        <v>153.6036</v>
      </c>
      <c r="U143" s="165">
        <v>719.4444</v>
      </c>
      <c r="V143" s="165">
        <v>48.5741</v>
      </c>
      <c r="W143" s="165">
        <v>0.1191</v>
      </c>
      <c r="X143" s="165">
        <v>133.8356</v>
      </c>
      <c r="Y143" s="165">
        <v>0.9114</v>
      </c>
      <c r="Z143" s="2"/>
      <c r="AA143" s="2"/>
    </row>
    <row r="144">
      <c r="A144" s="2" t="s">
        <v>702</v>
      </c>
      <c r="B144" s="24">
        <v>2249.0</v>
      </c>
      <c r="C144" s="165">
        <v>2.088</v>
      </c>
      <c r="D144" s="165">
        <v>0.0</v>
      </c>
      <c r="E144" s="165">
        <v>904.7895</v>
      </c>
      <c r="F144" s="165">
        <v>13.343</v>
      </c>
      <c r="G144" s="165">
        <v>12.8564</v>
      </c>
      <c r="H144" s="165">
        <v>690.2832</v>
      </c>
      <c r="I144" s="165">
        <v>176.2395</v>
      </c>
      <c r="J144" s="165">
        <v>26.2415</v>
      </c>
      <c r="K144" s="165">
        <v>4.2497</v>
      </c>
      <c r="L144" s="165">
        <v>23.9072</v>
      </c>
      <c r="M144" s="165">
        <v>67.177</v>
      </c>
      <c r="N144" s="165">
        <v>0.0705</v>
      </c>
      <c r="O144" s="165">
        <v>0.0592</v>
      </c>
      <c r="P144" s="165">
        <v>0.0077</v>
      </c>
      <c r="Q144" s="165">
        <v>0.7033</v>
      </c>
      <c r="R144" s="165">
        <v>82.2471</v>
      </c>
      <c r="S144" s="165">
        <v>22.3987</v>
      </c>
      <c r="T144" s="165">
        <v>153.9762</v>
      </c>
      <c r="U144" s="165">
        <v>720.2033</v>
      </c>
      <c r="V144" s="165">
        <v>48.7474</v>
      </c>
      <c r="W144" s="165">
        <v>0.1179</v>
      </c>
      <c r="X144" s="165">
        <v>133.8877</v>
      </c>
      <c r="Y144" s="165">
        <v>0.9043</v>
      </c>
      <c r="Z144" s="2"/>
      <c r="AA144" s="2"/>
    </row>
    <row r="145">
      <c r="A145" s="2" t="s">
        <v>702</v>
      </c>
      <c r="B145" s="24">
        <v>2250.0</v>
      </c>
      <c r="C145" s="165">
        <v>2.0459</v>
      </c>
      <c r="D145" s="165">
        <v>0.0</v>
      </c>
      <c r="E145" s="165">
        <v>904.8603</v>
      </c>
      <c r="F145" s="165">
        <v>13.3435</v>
      </c>
      <c r="G145" s="165">
        <v>12.8564</v>
      </c>
      <c r="H145" s="165">
        <v>690.2832</v>
      </c>
      <c r="I145" s="165">
        <v>176.2395</v>
      </c>
      <c r="J145" s="165">
        <v>26.2415</v>
      </c>
      <c r="K145" s="165">
        <v>4.2497</v>
      </c>
      <c r="L145" s="165">
        <v>23.9072</v>
      </c>
      <c r="M145" s="165">
        <v>67.177</v>
      </c>
      <c r="N145" s="165">
        <v>0.0705</v>
      </c>
      <c r="O145" s="165">
        <v>0.0592</v>
      </c>
      <c r="P145" s="165">
        <v>0.0077</v>
      </c>
      <c r="Q145" s="165">
        <v>0.7033</v>
      </c>
      <c r="R145" s="165">
        <v>82.2527</v>
      </c>
      <c r="S145" s="165">
        <v>22.4002</v>
      </c>
      <c r="T145" s="165">
        <v>153.9867</v>
      </c>
      <c r="U145" s="165">
        <v>720.2523</v>
      </c>
      <c r="V145" s="165">
        <v>48.7507</v>
      </c>
      <c r="W145" s="165">
        <v>0.1179</v>
      </c>
      <c r="X145" s="165">
        <v>133.8968</v>
      </c>
      <c r="Y145" s="165">
        <v>0.9043</v>
      </c>
      <c r="Z145" s="2"/>
      <c r="AA145" s="2"/>
    </row>
    <row r="146">
      <c r="A146" s="2" t="s">
        <v>702</v>
      </c>
      <c r="B146" s="24">
        <v>2255.0</v>
      </c>
      <c r="C146" s="165">
        <v>2.067</v>
      </c>
      <c r="D146" s="165">
        <v>0.0</v>
      </c>
      <c r="E146" s="165">
        <v>905.3349</v>
      </c>
      <c r="F146" s="165">
        <v>13.3439</v>
      </c>
      <c r="G146" s="165">
        <v>12.8564</v>
      </c>
      <c r="H146" s="165">
        <v>690.2832</v>
      </c>
      <c r="I146" s="165">
        <v>176.2395</v>
      </c>
      <c r="J146" s="165">
        <v>26.2415</v>
      </c>
      <c r="K146" s="165">
        <v>4.2497</v>
      </c>
      <c r="L146" s="165">
        <v>23.9072</v>
      </c>
      <c r="M146" s="165">
        <v>67.177</v>
      </c>
      <c r="N146" s="165">
        <v>0.0706</v>
      </c>
      <c r="O146" s="165">
        <v>0.0592</v>
      </c>
      <c r="P146" s="165">
        <v>0.0077</v>
      </c>
      <c r="Q146" s="165">
        <v>0.7036</v>
      </c>
      <c r="R146" s="165">
        <v>82.2903</v>
      </c>
      <c r="S146" s="165">
        <v>22.4104</v>
      </c>
      <c r="T146" s="165">
        <v>154.057</v>
      </c>
      <c r="U146" s="165">
        <v>720.5811</v>
      </c>
      <c r="V146" s="165">
        <v>48.7729</v>
      </c>
      <c r="W146" s="165">
        <v>0.118</v>
      </c>
      <c r="X146" s="165">
        <v>133.9579</v>
      </c>
      <c r="Y146" s="165">
        <v>0.9043</v>
      </c>
      <c r="Z146" s="2"/>
      <c r="AA146" s="2"/>
    </row>
    <row r="147">
      <c r="A147" s="2" t="s">
        <v>702</v>
      </c>
      <c r="B147" s="24">
        <v>2260.0</v>
      </c>
      <c r="C147" s="165">
        <v>2.1246</v>
      </c>
      <c r="D147" s="165">
        <v>0.0</v>
      </c>
      <c r="E147" s="165">
        <v>905.8686</v>
      </c>
      <c r="F147" s="165">
        <v>13.3439</v>
      </c>
      <c r="G147" s="165">
        <v>12.8564</v>
      </c>
      <c r="H147" s="165">
        <v>690.2832</v>
      </c>
      <c r="I147" s="165">
        <v>176.2395</v>
      </c>
      <c r="J147" s="165">
        <v>26.2415</v>
      </c>
      <c r="K147" s="165">
        <v>4.2497</v>
      </c>
      <c r="L147" s="165">
        <v>23.9072</v>
      </c>
      <c r="M147" s="165">
        <v>67.177</v>
      </c>
      <c r="N147" s="165">
        <v>0.0706</v>
      </c>
      <c r="O147" s="165">
        <v>0.0592</v>
      </c>
      <c r="P147" s="165">
        <v>0.0077</v>
      </c>
      <c r="Q147" s="165">
        <v>0.704</v>
      </c>
      <c r="R147" s="165">
        <v>82.3325</v>
      </c>
      <c r="S147" s="165">
        <v>22.4219</v>
      </c>
      <c r="T147" s="165">
        <v>154.1361</v>
      </c>
      <c r="U147" s="165">
        <v>720.9509</v>
      </c>
      <c r="V147" s="165">
        <v>48.798</v>
      </c>
      <c r="W147" s="165">
        <v>0.118</v>
      </c>
      <c r="X147" s="165">
        <v>134.0267</v>
      </c>
      <c r="Y147" s="165">
        <v>0.9043</v>
      </c>
      <c r="Z147" s="2"/>
      <c r="AA147" s="2"/>
    </row>
    <row r="148">
      <c r="A148" s="2" t="s">
        <v>702</v>
      </c>
      <c r="B148" s="24">
        <v>2275.0</v>
      </c>
      <c r="C148" s="165">
        <v>2.0815</v>
      </c>
      <c r="D148" s="165">
        <v>0.0</v>
      </c>
      <c r="E148" s="165">
        <v>907.5502</v>
      </c>
      <c r="F148" s="165">
        <v>13.3439</v>
      </c>
      <c r="G148" s="165">
        <v>12.8564</v>
      </c>
      <c r="H148" s="165">
        <v>690.2832</v>
      </c>
      <c r="I148" s="165">
        <v>176.2395</v>
      </c>
      <c r="J148" s="165">
        <v>26.2415</v>
      </c>
      <c r="K148" s="165">
        <v>4.2497</v>
      </c>
      <c r="L148" s="165">
        <v>23.9072</v>
      </c>
      <c r="M148" s="165">
        <v>67.177</v>
      </c>
      <c r="N148" s="165">
        <v>0.0707</v>
      </c>
      <c r="O148" s="165">
        <v>0.0592</v>
      </c>
      <c r="P148" s="165">
        <v>0.0077</v>
      </c>
      <c r="Q148" s="165">
        <v>0.7051</v>
      </c>
      <c r="R148" s="165">
        <v>82.4656</v>
      </c>
      <c r="S148" s="165">
        <v>22.4582</v>
      </c>
      <c r="T148" s="165">
        <v>154.3851</v>
      </c>
      <c r="U148" s="165">
        <v>722.1158</v>
      </c>
      <c r="V148" s="165">
        <v>48.8768</v>
      </c>
      <c r="W148" s="165">
        <v>0.1182</v>
      </c>
      <c r="X148" s="165">
        <v>134.2432</v>
      </c>
      <c r="Y148" s="165">
        <v>0.9043</v>
      </c>
      <c r="Z148" s="2"/>
      <c r="AA148" s="2"/>
    </row>
    <row r="149">
      <c r="A149" s="2" t="s">
        <v>702</v>
      </c>
      <c r="B149" s="24">
        <v>2300.0</v>
      </c>
      <c r="C149" s="165">
        <v>1.9941</v>
      </c>
      <c r="D149" s="165">
        <v>0.0</v>
      </c>
      <c r="E149" s="165">
        <v>910.0611</v>
      </c>
      <c r="F149" s="165">
        <v>13.3439</v>
      </c>
      <c r="G149" s="165">
        <v>12.8564</v>
      </c>
      <c r="H149" s="165">
        <v>690.2832</v>
      </c>
      <c r="I149" s="165">
        <v>176.2395</v>
      </c>
      <c r="J149" s="165">
        <v>26.2415</v>
      </c>
      <c r="K149" s="165">
        <v>4.2497</v>
      </c>
      <c r="L149" s="165">
        <v>23.9072</v>
      </c>
      <c r="M149" s="165">
        <v>67.177</v>
      </c>
      <c r="N149" s="165">
        <v>0.0709</v>
      </c>
      <c r="O149" s="165">
        <v>0.0592</v>
      </c>
      <c r="P149" s="165">
        <v>0.0077</v>
      </c>
      <c r="Q149" s="165">
        <v>0.7068</v>
      </c>
      <c r="R149" s="165">
        <v>82.6642</v>
      </c>
      <c r="S149" s="165">
        <v>22.5123</v>
      </c>
      <c r="T149" s="165">
        <v>154.757</v>
      </c>
      <c r="U149" s="165">
        <v>723.8553</v>
      </c>
      <c r="V149" s="165">
        <v>48.9946</v>
      </c>
      <c r="W149" s="165">
        <v>0.1185</v>
      </c>
      <c r="X149" s="165">
        <v>134.5666</v>
      </c>
      <c r="Y149" s="165">
        <v>0.9043</v>
      </c>
      <c r="Z149" s="2"/>
      <c r="AA149" s="2"/>
    </row>
    <row r="150">
      <c r="A150" s="2" t="s">
        <v>702</v>
      </c>
      <c r="B150" s="24">
        <v>2350.0</v>
      </c>
      <c r="C150" s="165">
        <v>1.8886</v>
      </c>
      <c r="D150" s="165">
        <v>0.0</v>
      </c>
      <c r="E150" s="165">
        <v>914.2354</v>
      </c>
      <c r="F150" s="165">
        <v>13.3439</v>
      </c>
      <c r="G150" s="165">
        <v>12.8564</v>
      </c>
      <c r="H150" s="165">
        <v>690.2832</v>
      </c>
      <c r="I150" s="165">
        <v>176.2395</v>
      </c>
      <c r="J150" s="165">
        <v>26.2415</v>
      </c>
      <c r="K150" s="165">
        <v>4.2497</v>
      </c>
      <c r="L150" s="165">
        <v>23.9072</v>
      </c>
      <c r="M150" s="165">
        <v>67.177</v>
      </c>
      <c r="N150" s="165">
        <v>0.0712</v>
      </c>
      <c r="O150" s="165">
        <v>0.0592</v>
      </c>
      <c r="P150" s="165">
        <v>0.0077</v>
      </c>
      <c r="Q150" s="165">
        <v>0.7097</v>
      </c>
      <c r="R150" s="165">
        <v>82.9945</v>
      </c>
      <c r="S150" s="165">
        <v>22.6022</v>
      </c>
      <c r="T150" s="165">
        <v>155.3752</v>
      </c>
      <c r="U150" s="165">
        <v>726.7471</v>
      </c>
      <c r="V150" s="165">
        <v>49.1903</v>
      </c>
      <c r="W150" s="165">
        <v>0.119</v>
      </c>
      <c r="X150" s="165">
        <v>135.1042</v>
      </c>
      <c r="Y150" s="165">
        <v>0.9043</v>
      </c>
      <c r="Z150" s="2"/>
      <c r="AA150" s="2"/>
    </row>
    <row r="151">
      <c r="A151" s="2" t="s">
        <v>702</v>
      </c>
      <c r="B151" s="24">
        <v>2400.0</v>
      </c>
      <c r="C151" s="165">
        <v>1.7632</v>
      </c>
      <c r="D151" s="165">
        <v>0.0</v>
      </c>
      <c r="E151" s="165">
        <v>917.68</v>
      </c>
      <c r="F151" s="165">
        <v>13.3439</v>
      </c>
      <c r="G151" s="165">
        <v>12.8564</v>
      </c>
      <c r="H151" s="165">
        <v>690.2832</v>
      </c>
      <c r="I151" s="165">
        <v>176.2395</v>
      </c>
      <c r="J151" s="165">
        <v>26.2415</v>
      </c>
      <c r="K151" s="165">
        <v>4.2497</v>
      </c>
      <c r="L151" s="165">
        <v>23.9072</v>
      </c>
      <c r="M151" s="165">
        <v>67.177</v>
      </c>
      <c r="N151" s="165">
        <v>0.0714</v>
      </c>
      <c r="O151" s="165">
        <v>0.0592</v>
      </c>
      <c r="P151" s="165">
        <v>0.0077</v>
      </c>
      <c r="Q151" s="165">
        <v>0.712</v>
      </c>
      <c r="R151" s="165">
        <v>83.267</v>
      </c>
      <c r="S151" s="165">
        <v>22.6764</v>
      </c>
      <c r="T151" s="165">
        <v>155.8854</v>
      </c>
      <c r="U151" s="165">
        <v>729.1334</v>
      </c>
      <c r="V151" s="165">
        <v>49.3518</v>
      </c>
      <c r="W151" s="165">
        <v>0.1194</v>
      </c>
      <c r="X151" s="165">
        <v>135.5478</v>
      </c>
      <c r="Y151" s="165">
        <v>0.9043</v>
      </c>
      <c r="Z151" s="2"/>
      <c r="AA151" s="2"/>
    </row>
    <row r="152">
      <c r="A152" s="2" t="s">
        <v>702</v>
      </c>
      <c r="B152" s="24">
        <v>2450.0</v>
      </c>
      <c r="C152" s="165">
        <v>1.6171</v>
      </c>
      <c r="D152" s="165">
        <v>0.0</v>
      </c>
      <c r="E152" s="165">
        <v>920.64</v>
      </c>
      <c r="F152" s="165">
        <v>13.3439</v>
      </c>
      <c r="G152" s="165">
        <v>12.8564</v>
      </c>
      <c r="H152" s="165">
        <v>690.2832</v>
      </c>
      <c r="I152" s="165">
        <v>176.2395</v>
      </c>
      <c r="J152" s="165">
        <v>26.2415</v>
      </c>
      <c r="K152" s="165">
        <v>4.2497</v>
      </c>
      <c r="L152" s="165">
        <v>23.9072</v>
      </c>
      <c r="M152" s="165">
        <v>67.177</v>
      </c>
      <c r="N152" s="165">
        <v>0.0716</v>
      </c>
      <c r="O152" s="165">
        <v>0.0592</v>
      </c>
      <c r="P152" s="165">
        <v>0.0077</v>
      </c>
      <c r="Q152" s="165">
        <v>0.714</v>
      </c>
      <c r="R152" s="165">
        <v>83.5011</v>
      </c>
      <c r="S152" s="165">
        <v>22.7402</v>
      </c>
      <c r="T152" s="165">
        <v>156.3238</v>
      </c>
      <c r="U152" s="165">
        <v>731.184</v>
      </c>
      <c r="V152" s="165">
        <v>49.4906</v>
      </c>
      <c r="W152" s="165">
        <v>0.1197</v>
      </c>
      <c r="X152" s="165">
        <v>135.929</v>
      </c>
      <c r="Y152" s="165">
        <v>0.9043</v>
      </c>
      <c r="Z152" s="2"/>
      <c r="AA152" s="2"/>
    </row>
    <row r="153">
      <c r="A153" s="2" t="s">
        <v>702</v>
      </c>
      <c r="B153" s="24">
        <v>2500.0</v>
      </c>
      <c r="C153" s="165">
        <v>1.4845</v>
      </c>
      <c r="D153" s="165">
        <v>0.0</v>
      </c>
      <c r="E153" s="165">
        <v>923.1946</v>
      </c>
      <c r="F153" s="165">
        <v>13.3439</v>
      </c>
      <c r="G153" s="165">
        <v>12.8564</v>
      </c>
      <c r="H153" s="165">
        <v>690.2832</v>
      </c>
      <c r="I153" s="165">
        <v>176.2395</v>
      </c>
      <c r="J153" s="165">
        <v>26.2415</v>
      </c>
      <c r="K153" s="165">
        <v>4.2497</v>
      </c>
      <c r="L153" s="165">
        <v>23.9072</v>
      </c>
      <c r="M153" s="165">
        <v>67.177</v>
      </c>
      <c r="N153" s="165">
        <v>0.0716</v>
      </c>
      <c r="O153" s="165">
        <v>0.0592</v>
      </c>
      <c r="P153" s="165">
        <v>0.0077</v>
      </c>
      <c r="Q153" s="165">
        <v>0.714</v>
      </c>
      <c r="R153" s="165">
        <v>83.5011</v>
      </c>
      <c r="S153" s="165">
        <v>22.7402</v>
      </c>
      <c r="T153" s="165">
        <v>156.3238</v>
      </c>
      <c r="U153" s="165">
        <v>731.184</v>
      </c>
      <c r="V153" s="165">
        <v>49.4906</v>
      </c>
      <c r="W153" s="165">
        <v>0.1197</v>
      </c>
      <c r="X153" s="165">
        <v>135.929</v>
      </c>
      <c r="Y153" s="165">
        <v>0.9043</v>
      </c>
      <c r="Z153" s="2"/>
      <c r="AA153" s="2"/>
    </row>
    <row r="154">
      <c r="A154" s="2"/>
      <c r="B154" s="2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2"/>
      <c r="AA154" s="2"/>
    </row>
    <row r="155">
      <c r="A155" s="2"/>
      <c r="B155" s="2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2"/>
      <c r="AA155" s="2"/>
    </row>
    <row r="156">
      <c r="A156" s="2"/>
      <c r="B156" s="2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2"/>
      <c r="AA156" s="2"/>
    </row>
    <row r="157">
      <c r="A157" s="2"/>
      <c r="B157" s="2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2"/>
      <c r="AA157" s="2"/>
    </row>
    <row r="158">
      <c r="A158" s="2"/>
      <c r="B158" s="2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2"/>
      <c r="AA158" s="2"/>
    </row>
    <row r="159">
      <c r="A159" s="2"/>
      <c r="B159" s="2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2"/>
      <c r="AA159" s="2"/>
    </row>
    <row r="160">
      <c r="A160" s="2"/>
      <c r="B160" s="2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2"/>
      <c r="AA160" s="2"/>
    </row>
    <row r="161">
      <c r="A161" s="2"/>
      <c r="B161" s="2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2"/>
      <c r="AA161" s="2"/>
    </row>
    <row r="162">
      <c r="A162" s="2"/>
      <c r="B162" s="2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2"/>
      <c r="AA162" s="2"/>
    </row>
    <row r="163">
      <c r="A163" s="2"/>
      <c r="B163" s="2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2"/>
      <c r="AA163" s="2"/>
    </row>
    <row r="164">
      <c r="A164" s="2"/>
      <c r="B164" s="2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2"/>
      <c r="AA164" s="2"/>
    </row>
    <row r="165">
      <c r="A165" s="2"/>
      <c r="B165" s="2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2"/>
      <c r="AA165" s="2"/>
    </row>
    <row r="166">
      <c r="A166" s="2"/>
      <c r="B166" s="2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2"/>
      <c r="AA166" s="2"/>
    </row>
    <row r="167">
      <c r="A167" s="2"/>
      <c r="B167" s="2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2"/>
      <c r="AA167" s="2"/>
    </row>
    <row r="168">
      <c r="A168" s="2"/>
      <c r="B168" s="2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2"/>
      <c r="AA168" s="2"/>
    </row>
    <row r="169">
      <c r="A169" s="2"/>
      <c r="B169" s="2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2"/>
      <c r="AA169" s="2"/>
    </row>
    <row r="170">
      <c r="A170" s="2"/>
      <c r="B170" s="2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2"/>
      <c r="AA170" s="2"/>
    </row>
    <row r="171">
      <c r="A171" s="2"/>
      <c r="B171" s="2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2"/>
      <c r="AA171" s="2"/>
    </row>
    <row r="172">
      <c r="A172" s="2"/>
      <c r="B172" s="2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2"/>
      <c r="AA172" s="2"/>
    </row>
    <row r="173">
      <c r="A173" s="2"/>
      <c r="B173" s="2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2"/>
      <c r="AA173" s="2"/>
    </row>
    <row r="174">
      <c r="A174" s="2"/>
      <c r="B174" s="2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2"/>
      <c r="AA174" s="2"/>
    </row>
    <row r="175">
      <c r="A175" s="2"/>
      <c r="B175" s="2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2"/>
      <c r="AA175" s="2"/>
    </row>
    <row r="176">
      <c r="A176" s="2"/>
      <c r="B176" s="2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2"/>
      <c r="AA176" s="2"/>
    </row>
    <row r="177">
      <c r="A177" s="2"/>
      <c r="B177" s="2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2"/>
      <c r="AA177" s="2"/>
    </row>
    <row r="178">
      <c r="A178" s="2"/>
      <c r="B178" s="2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2"/>
      <c r="AA178" s="2"/>
    </row>
    <row r="179">
      <c r="A179" s="2"/>
      <c r="B179" s="2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2"/>
      <c r="AA179" s="2"/>
    </row>
    <row r="180">
      <c r="A180" s="2"/>
      <c r="B180" s="2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2"/>
      <c r="AA180" s="2"/>
    </row>
    <row r="181">
      <c r="A181" s="2"/>
      <c r="B181" s="2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2"/>
      <c r="AA181" s="2"/>
    </row>
    <row r="182">
      <c r="A182" s="2"/>
      <c r="B182" s="2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2"/>
      <c r="AA182" s="2"/>
    </row>
    <row r="183">
      <c r="A183" s="2"/>
      <c r="B183" s="2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2"/>
      <c r="AA183" s="2"/>
    </row>
    <row r="184">
      <c r="A184" s="2"/>
      <c r="B184" s="2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2"/>
      <c r="AA184" s="2"/>
    </row>
    <row r="185">
      <c r="A185" s="2"/>
      <c r="B185" s="2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2"/>
      <c r="AA185" s="2"/>
    </row>
    <row r="186">
      <c r="A186" s="2"/>
      <c r="B186" s="2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2"/>
      <c r="AA186" s="2"/>
    </row>
    <row r="187">
      <c r="A187" s="2"/>
      <c r="B187" s="2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2"/>
      <c r="AA187" s="2"/>
    </row>
    <row r="188">
      <c r="A188" s="2"/>
      <c r="B188" s="2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2"/>
      <c r="AA188" s="2"/>
    </row>
    <row r="189">
      <c r="A189" s="2"/>
      <c r="B189" s="2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2"/>
      <c r="AA189" s="2"/>
    </row>
    <row r="190">
      <c r="A190" s="2"/>
      <c r="B190" s="2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2"/>
      <c r="AA190" s="2"/>
    </row>
    <row r="191">
      <c r="A191" s="2"/>
      <c r="B191" s="2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2"/>
      <c r="AA191" s="2"/>
    </row>
    <row r="192">
      <c r="A192" s="2"/>
      <c r="B192" s="2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2"/>
      <c r="AA192" s="2"/>
    </row>
    <row r="193">
      <c r="A193" s="2"/>
      <c r="B193" s="2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2"/>
      <c r="AA193" s="2"/>
    </row>
    <row r="194">
      <c r="A194" s="2"/>
      <c r="B194" s="2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2"/>
      <c r="AA194" s="2"/>
    </row>
    <row r="195">
      <c r="A195" s="2"/>
      <c r="B195" s="2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2"/>
      <c r="AA195" s="2"/>
    </row>
    <row r="196">
      <c r="A196" s="2"/>
      <c r="B196" s="2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2"/>
      <c r="AA196" s="2"/>
    </row>
    <row r="197">
      <c r="A197" s="2"/>
      <c r="B197" s="2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2"/>
      <c r="AA197" s="2"/>
    </row>
    <row r="198">
      <c r="A198" s="2"/>
      <c r="B198" s="2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2"/>
      <c r="AA198" s="2"/>
    </row>
    <row r="199">
      <c r="A199" s="2"/>
      <c r="B199" s="2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2"/>
      <c r="AA199" s="2"/>
    </row>
    <row r="200">
      <c r="A200" s="2"/>
      <c r="B200" s="2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2"/>
      <c r="AA200" s="2"/>
    </row>
    <row r="201">
      <c r="A201" s="2"/>
      <c r="B201" s="2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2"/>
      <c r="AA201" s="2"/>
    </row>
    <row r="202">
      <c r="A202" s="2"/>
      <c r="B202" s="2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2"/>
      <c r="AA202" s="2"/>
    </row>
    <row r="203">
      <c r="A203" s="2"/>
      <c r="B203" s="2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2"/>
      <c r="AA203" s="2"/>
    </row>
    <row r="204">
      <c r="A204" s="2"/>
      <c r="B204" s="2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2"/>
      <c r="AA204" s="2"/>
    </row>
    <row r="205">
      <c r="A205" s="2"/>
      <c r="B205" s="2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2"/>
      <c r="AA205" s="2"/>
    </row>
    <row r="206">
      <c r="A206" s="2"/>
      <c r="B206" s="2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2"/>
      <c r="AA206" s="2"/>
    </row>
    <row r="207">
      <c r="A207" s="2"/>
      <c r="B207" s="2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2"/>
      <c r="AA207" s="2"/>
    </row>
    <row r="208">
      <c r="A208" s="2"/>
      <c r="B208" s="2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2"/>
      <c r="AA208" s="2"/>
    </row>
    <row r="209">
      <c r="A209" s="2"/>
      <c r="B209" s="2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2"/>
      <c r="AA209" s="2"/>
    </row>
    <row r="210">
      <c r="A210" s="2"/>
      <c r="B210" s="2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2"/>
      <c r="AA210" s="2"/>
    </row>
    <row r="211">
      <c r="A211" s="2"/>
      <c r="B211" s="2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2"/>
      <c r="AA211" s="2"/>
    </row>
    <row r="212">
      <c r="A212" s="2"/>
      <c r="B212" s="2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2"/>
      <c r="AA212" s="2"/>
    </row>
    <row r="213">
      <c r="A213" s="2"/>
      <c r="B213" s="2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2"/>
      <c r="AA213" s="2"/>
    </row>
    <row r="214">
      <c r="A214" s="2"/>
      <c r="B214" s="2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2"/>
      <c r="AA214" s="2"/>
    </row>
    <row r="215">
      <c r="A215" s="2"/>
      <c r="B215" s="2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2"/>
      <c r="AA215" s="2"/>
    </row>
    <row r="216">
      <c r="A216" s="2"/>
      <c r="B216" s="2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2"/>
      <c r="AA216" s="2"/>
    </row>
    <row r="217">
      <c r="A217" s="2"/>
      <c r="B217" s="2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2"/>
      <c r="AA217" s="2"/>
    </row>
    <row r="218">
      <c r="A218" s="2"/>
      <c r="B218" s="2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2"/>
      <c r="AA218" s="2"/>
    </row>
    <row r="219">
      <c r="A219" s="2"/>
      <c r="B219" s="2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2"/>
      <c r="AA219" s="2"/>
    </row>
    <row r="220">
      <c r="A220" s="2"/>
      <c r="B220" s="2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2"/>
      <c r="AA220" s="2"/>
    </row>
    <row r="221">
      <c r="A221" s="2"/>
      <c r="B221" s="2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2"/>
      <c r="AA221" s="2"/>
    </row>
    <row r="222">
      <c r="A222" s="2"/>
      <c r="B222" s="2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2"/>
      <c r="AA222" s="2"/>
    </row>
    <row r="223">
      <c r="A223" s="2"/>
      <c r="B223" s="2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2"/>
      <c r="AA223" s="2"/>
    </row>
    <row r="224">
      <c r="A224" s="2"/>
      <c r="B224" s="2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2"/>
      <c r="AA224" s="2"/>
    </row>
    <row r="225">
      <c r="A225" s="2"/>
      <c r="B225" s="2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2"/>
      <c r="AA225" s="2"/>
    </row>
    <row r="226">
      <c r="A226" s="2"/>
      <c r="B226" s="2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2"/>
      <c r="AA226" s="2"/>
    </row>
    <row r="227">
      <c r="A227" s="2"/>
      <c r="B227" s="2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2"/>
      <c r="AA227" s="2"/>
    </row>
    <row r="228">
      <c r="A228" s="2"/>
      <c r="B228" s="2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2"/>
      <c r="AA228" s="2"/>
    </row>
    <row r="229">
      <c r="A229" s="2"/>
      <c r="B229" s="2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2"/>
      <c r="AA229" s="2"/>
    </row>
    <row r="230">
      <c r="A230" s="2"/>
      <c r="B230" s="2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2"/>
      <c r="AA230" s="2"/>
    </row>
    <row r="231">
      <c r="A231" s="2"/>
      <c r="B231" s="2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2"/>
      <c r="AA231" s="2"/>
    </row>
    <row r="232">
      <c r="A232" s="2"/>
      <c r="B232" s="2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2"/>
      <c r="AA232" s="2"/>
    </row>
    <row r="233">
      <c r="A233" s="2"/>
      <c r="B233" s="2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2"/>
      <c r="AA233" s="2"/>
    </row>
    <row r="234">
      <c r="A234" s="2"/>
      <c r="B234" s="2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2"/>
      <c r="AA234" s="2"/>
    </row>
    <row r="235">
      <c r="A235" s="2"/>
      <c r="B235" s="2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2"/>
      <c r="AA235" s="2"/>
    </row>
    <row r="236">
      <c r="A236" s="2"/>
      <c r="B236" s="2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2"/>
      <c r="AA236" s="2"/>
    </row>
    <row r="237">
      <c r="A237" s="2"/>
      <c r="B237" s="2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2"/>
      <c r="AA237" s="2"/>
    </row>
    <row r="238">
      <c r="A238" s="2"/>
      <c r="B238" s="2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2"/>
      <c r="AA238" s="2"/>
    </row>
    <row r="239">
      <c r="A239" s="2"/>
      <c r="B239" s="2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2"/>
      <c r="AA239" s="2"/>
    </row>
    <row r="240">
      <c r="A240" s="2"/>
      <c r="B240" s="2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2"/>
      <c r="AA240" s="2"/>
    </row>
    <row r="241">
      <c r="A241" s="2"/>
      <c r="B241" s="2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2"/>
      <c r="AA241" s="2"/>
    </row>
    <row r="242">
      <c r="A242" s="2"/>
      <c r="B242" s="2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2"/>
      <c r="AA242" s="2"/>
    </row>
    <row r="243">
      <c r="A243" s="2"/>
      <c r="B243" s="2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2"/>
      <c r="AA243" s="2"/>
    </row>
    <row r="244">
      <c r="A244" s="2"/>
      <c r="B244" s="2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2"/>
      <c r="AA244" s="2"/>
    </row>
    <row r="245">
      <c r="A245" s="2"/>
      <c r="B245" s="2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2"/>
      <c r="AA245" s="2"/>
    </row>
    <row r="246">
      <c r="A246" s="2"/>
      <c r="B246" s="2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2"/>
      <c r="AA246" s="2"/>
    </row>
    <row r="247">
      <c r="A247" s="2"/>
      <c r="B247" s="2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2"/>
      <c r="AA247" s="2"/>
    </row>
    <row r="248">
      <c r="A248" s="2"/>
      <c r="B248" s="2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2"/>
      <c r="AA248" s="2"/>
    </row>
    <row r="249">
      <c r="A249" s="2"/>
      <c r="B249" s="2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2"/>
      <c r="AA249" s="2"/>
    </row>
    <row r="250">
      <c r="A250" s="2"/>
      <c r="B250" s="2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2"/>
      <c r="AA250" s="2"/>
    </row>
    <row r="251">
      <c r="A251" s="2"/>
      <c r="B251" s="2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2"/>
      <c r="AA251" s="2"/>
    </row>
    <row r="252">
      <c r="A252" s="2"/>
      <c r="B252" s="2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2"/>
      <c r="AA252" s="2"/>
    </row>
    <row r="253">
      <c r="A253" s="2"/>
      <c r="B253" s="2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2"/>
      <c r="AA253" s="2"/>
    </row>
    <row r="254">
      <c r="A254" s="2"/>
      <c r="B254" s="2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2"/>
      <c r="AA254" s="2"/>
    </row>
    <row r="255">
      <c r="A255" s="2"/>
      <c r="B255" s="2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2"/>
      <c r="AA255" s="2"/>
    </row>
    <row r="256">
      <c r="A256" s="2"/>
      <c r="B256" s="2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2"/>
      <c r="AA256" s="2"/>
    </row>
    <row r="257">
      <c r="A257" s="2"/>
      <c r="B257" s="2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2"/>
      <c r="AA257" s="2"/>
    </row>
    <row r="258">
      <c r="A258" s="2"/>
      <c r="B258" s="2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2"/>
      <c r="AA258" s="2"/>
    </row>
    <row r="259">
      <c r="A259" s="2"/>
      <c r="B259" s="2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2"/>
      <c r="AA259" s="2"/>
    </row>
    <row r="260">
      <c r="A260" s="2"/>
      <c r="B260" s="2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2"/>
      <c r="AA260" s="2"/>
    </row>
    <row r="261">
      <c r="A261" s="2"/>
      <c r="B261" s="2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2"/>
      <c r="AA261" s="2"/>
    </row>
    <row r="262">
      <c r="A262" s="2"/>
      <c r="B262" s="2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2"/>
      <c r="AA262" s="2"/>
    </row>
    <row r="263">
      <c r="A263" s="2"/>
      <c r="B263" s="2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2"/>
      <c r="AA263" s="2"/>
    </row>
    <row r="264">
      <c r="A264" s="2"/>
      <c r="B264" s="2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2"/>
      <c r="AA264" s="2"/>
    </row>
    <row r="265">
      <c r="A265" s="2"/>
      <c r="B265" s="2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2"/>
      <c r="AA265" s="2"/>
    </row>
    <row r="266">
      <c r="A266" s="2"/>
      <c r="B266" s="2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2"/>
      <c r="AA266" s="2"/>
    </row>
    <row r="267">
      <c r="A267" s="2"/>
      <c r="B267" s="2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2"/>
      <c r="AA267" s="2"/>
    </row>
    <row r="268">
      <c r="A268" s="2"/>
      <c r="B268" s="2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2"/>
      <c r="AA268" s="2"/>
    </row>
    <row r="269">
      <c r="A269" s="2"/>
      <c r="B269" s="2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2"/>
      <c r="AA269" s="2"/>
    </row>
    <row r="270">
      <c r="A270" s="2"/>
      <c r="B270" s="2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2"/>
      <c r="AA270" s="2"/>
    </row>
    <row r="271">
      <c r="A271" s="2"/>
      <c r="B271" s="2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2"/>
      <c r="AA271" s="2"/>
    </row>
    <row r="272">
      <c r="A272" s="2"/>
      <c r="B272" s="2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2"/>
      <c r="AA272" s="2"/>
    </row>
    <row r="273">
      <c r="A273" s="2"/>
      <c r="B273" s="2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2"/>
      <c r="AA273" s="2"/>
    </row>
    <row r="274">
      <c r="A274" s="2"/>
      <c r="B274" s="2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2"/>
      <c r="AA274" s="2"/>
    </row>
    <row r="275">
      <c r="A275" s="2"/>
      <c r="B275" s="2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2"/>
      <c r="AA275" s="2"/>
    </row>
    <row r="276">
      <c r="A276" s="2"/>
      <c r="B276" s="2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2"/>
      <c r="AA276" s="2"/>
    </row>
    <row r="277">
      <c r="A277" s="2"/>
      <c r="B277" s="2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2"/>
      <c r="AA277" s="2"/>
    </row>
    <row r="278">
      <c r="A278" s="2"/>
      <c r="B278" s="2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2"/>
      <c r="AA278" s="2"/>
    </row>
    <row r="279">
      <c r="A279" s="2"/>
      <c r="B279" s="2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2"/>
      <c r="AA279" s="2"/>
    </row>
    <row r="280">
      <c r="A280" s="2"/>
      <c r="B280" s="2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2"/>
      <c r="AA280" s="2"/>
    </row>
    <row r="281">
      <c r="A281" s="2"/>
      <c r="B281" s="2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2"/>
      <c r="AA281" s="2"/>
    </row>
    <row r="282">
      <c r="A282" s="2"/>
      <c r="B282" s="2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2"/>
      <c r="AA282" s="2"/>
    </row>
    <row r="283">
      <c r="A283" s="2"/>
      <c r="B283" s="2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2"/>
      <c r="AA283" s="2"/>
    </row>
    <row r="284">
      <c r="A284" s="2"/>
      <c r="B284" s="2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2"/>
      <c r="AA284" s="2"/>
    </row>
    <row r="285">
      <c r="A285" s="2"/>
      <c r="B285" s="2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2"/>
      <c r="AA285" s="2"/>
    </row>
    <row r="286">
      <c r="A286" s="2"/>
      <c r="B286" s="2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2"/>
      <c r="AA286" s="2"/>
    </row>
    <row r="287">
      <c r="A287" s="2"/>
      <c r="B287" s="2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2"/>
      <c r="AA287" s="2"/>
    </row>
    <row r="288">
      <c r="A288" s="2"/>
      <c r="B288" s="2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2"/>
      <c r="AA288" s="2"/>
    </row>
    <row r="289">
      <c r="A289" s="2"/>
      <c r="B289" s="2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2"/>
      <c r="AA289" s="2"/>
    </row>
    <row r="290">
      <c r="A290" s="2"/>
      <c r="B290" s="2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2"/>
      <c r="AA290" s="2"/>
    </row>
    <row r="291">
      <c r="A291" s="2"/>
      <c r="B291" s="2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2"/>
      <c r="AA291" s="2"/>
    </row>
    <row r="292">
      <c r="A292" s="2"/>
      <c r="B292" s="2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2"/>
      <c r="AA292" s="2"/>
    </row>
    <row r="293">
      <c r="A293" s="2"/>
      <c r="B293" s="2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2"/>
      <c r="AA293" s="2"/>
    </row>
    <row r="294">
      <c r="A294" s="2"/>
      <c r="B294" s="2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2"/>
      <c r="AA294" s="2"/>
    </row>
    <row r="295">
      <c r="A295" s="2"/>
      <c r="B295" s="2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2"/>
      <c r="AA295" s="2"/>
    </row>
    <row r="296">
      <c r="A296" s="2"/>
      <c r="B296" s="2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2"/>
      <c r="AA296" s="2"/>
    </row>
    <row r="297">
      <c r="A297" s="2"/>
      <c r="B297" s="2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2"/>
      <c r="AA297" s="2"/>
    </row>
    <row r="298">
      <c r="A298" s="2"/>
      <c r="B298" s="2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2"/>
      <c r="AA298" s="2"/>
    </row>
    <row r="299">
      <c r="A299" s="2"/>
      <c r="B299" s="2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2"/>
      <c r="AA299" s="2"/>
    </row>
    <row r="300">
      <c r="A300" s="2"/>
      <c r="B300" s="2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2"/>
      <c r="AA300" s="2"/>
    </row>
    <row r="301">
      <c r="A301" s="2"/>
      <c r="B301" s="2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2"/>
      <c r="AA301" s="2"/>
    </row>
    <row r="302">
      <c r="A302" s="2"/>
      <c r="B302" s="2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2"/>
      <c r="AA302" s="2"/>
    </row>
    <row r="303">
      <c r="A303" s="2"/>
      <c r="B303" s="2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2"/>
      <c r="AA303" s="2"/>
    </row>
    <row r="304">
      <c r="A304" s="2"/>
      <c r="B304" s="2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2"/>
      <c r="AA304" s="2"/>
    </row>
    <row r="305">
      <c r="A305" s="2"/>
      <c r="B305" s="2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2"/>
      <c r="AA305" s="2"/>
    </row>
    <row r="306">
      <c r="A306" s="2"/>
      <c r="B306" s="2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2"/>
      <c r="AA306" s="2"/>
    </row>
    <row r="307">
      <c r="A307" s="2"/>
      <c r="B307" s="2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2"/>
      <c r="AA307" s="2"/>
    </row>
    <row r="308">
      <c r="A308" s="2"/>
      <c r="B308" s="2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2"/>
      <c r="AA308" s="2"/>
    </row>
    <row r="309">
      <c r="A309" s="2"/>
      <c r="B309" s="2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2"/>
      <c r="AA309" s="2"/>
    </row>
    <row r="310">
      <c r="A310" s="2"/>
      <c r="B310" s="2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2"/>
      <c r="AA310" s="2"/>
    </row>
    <row r="311">
      <c r="A311" s="2"/>
      <c r="B311" s="2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2"/>
      <c r="AA311" s="2"/>
    </row>
    <row r="312">
      <c r="A312" s="2"/>
      <c r="B312" s="2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2"/>
      <c r="AA312" s="2"/>
    </row>
    <row r="313">
      <c r="A313" s="2"/>
      <c r="B313" s="2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2"/>
      <c r="AA313" s="2"/>
    </row>
    <row r="314">
      <c r="A314" s="2"/>
      <c r="B314" s="2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2"/>
      <c r="AA314" s="2"/>
    </row>
    <row r="315">
      <c r="A315" s="2"/>
      <c r="B315" s="2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2"/>
      <c r="AA315" s="2"/>
    </row>
    <row r="316">
      <c r="A316" s="2"/>
      <c r="B316" s="2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2"/>
      <c r="AA316" s="2"/>
    </row>
    <row r="317">
      <c r="A317" s="2"/>
      <c r="B317" s="2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2"/>
      <c r="AA317" s="2"/>
    </row>
    <row r="318">
      <c r="A318" s="2"/>
      <c r="B318" s="2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2"/>
      <c r="AA318" s="2"/>
    </row>
    <row r="319">
      <c r="A319" s="2"/>
      <c r="B319" s="2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2"/>
      <c r="AA319" s="2"/>
    </row>
    <row r="320">
      <c r="A320" s="2"/>
      <c r="B320" s="2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2"/>
      <c r="AA320" s="2"/>
    </row>
    <row r="321">
      <c r="A321" s="2"/>
      <c r="B321" s="2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2"/>
      <c r="AA321" s="2"/>
    </row>
    <row r="322">
      <c r="A322" s="2"/>
      <c r="B322" s="2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2"/>
      <c r="AA322" s="2"/>
    </row>
    <row r="323">
      <c r="A323" s="2"/>
      <c r="B323" s="2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2"/>
      <c r="AA323" s="2"/>
    </row>
    <row r="324">
      <c r="A324" s="2"/>
      <c r="B324" s="2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2"/>
      <c r="AA324" s="2"/>
    </row>
    <row r="325">
      <c r="A325" s="2"/>
      <c r="B325" s="2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2"/>
      <c r="AA325" s="2"/>
    </row>
    <row r="326">
      <c r="A326" s="2"/>
      <c r="B326" s="2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2"/>
      <c r="AA326" s="2"/>
    </row>
    <row r="327">
      <c r="A327" s="2"/>
      <c r="B327" s="2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2"/>
      <c r="AA327" s="2"/>
    </row>
    <row r="328">
      <c r="A328" s="2"/>
      <c r="B328" s="2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2"/>
      <c r="AA328" s="2"/>
    </row>
    <row r="329">
      <c r="A329" s="2"/>
      <c r="B329" s="2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2"/>
      <c r="AA329" s="2"/>
    </row>
    <row r="330">
      <c r="A330" s="2"/>
      <c r="B330" s="2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2"/>
      <c r="AA330" s="2"/>
    </row>
    <row r="331">
      <c r="A331" s="2"/>
      <c r="B331" s="2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2"/>
      <c r="AA331" s="2"/>
    </row>
    <row r="332">
      <c r="A332" s="2"/>
      <c r="B332" s="2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2"/>
      <c r="AA332" s="2"/>
    </row>
    <row r="333">
      <c r="A333" s="2"/>
      <c r="B333" s="2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2"/>
      <c r="AA333" s="2"/>
    </row>
    <row r="334">
      <c r="A334" s="2"/>
      <c r="B334" s="2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2"/>
      <c r="AA334" s="2"/>
    </row>
    <row r="335">
      <c r="A335" s="2"/>
      <c r="B335" s="2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2"/>
      <c r="AA335" s="2"/>
    </row>
    <row r="336">
      <c r="A336" s="2"/>
      <c r="B336" s="2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2"/>
      <c r="AA336" s="2"/>
    </row>
    <row r="337">
      <c r="A337" s="2"/>
      <c r="B337" s="2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2"/>
      <c r="AA337" s="2"/>
    </row>
    <row r="338">
      <c r="A338" s="2"/>
      <c r="B338" s="2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2"/>
      <c r="AA338" s="2"/>
    </row>
    <row r="339">
      <c r="A339" s="2"/>
      <c r="B339" s="2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2"/>
      <c r="AA339" s="2"/>
    </row>
    <row r="340">
      <c r="A340" s="2"/>
      <c r="B340" s="2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2"/>
      <c r="AA340" s="2"/>
    </row>
    <row r="341">
      <c r="A341" s="2"/>
      <c r="B341" s="2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2"/>
      <c r="AA341" s="2"/>
    </row>
    <row r="342">
      <c r="A342" s="2"/>
      <c r="B342" s="2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2"/>
      <c r="AA342" s="2"/>
    </row>
    <row r="343">
      <c r="A343" s="2"/>
      <c r="B343" s="2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2"/>
      <c r="AA343" s="2"/>
    </row>
    <row r="344">
      <c r="A344" s="2"/>
      <c r="B344" s="2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2"/>
      <c r="AA344" s="2"/>
    </row>
    <row r="345">
      <c r="A345" s="2"/>
      <c r="B345" s="2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2"/>
      <c r="AA345" s="2"/>
    </row>
    <row r="346">
      <c r="A346" s="2"/>
      <c r="B346" s="2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2"/>
      <c r="AA346" s="2"/>
    </row>
    <row r="347">
      <c r="A347" s="2"/>
      <c r="B347" s="2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2"/>
      <c r="AA347" s="2"/>
    </row>
    <row r="348">
      <c r="A348" s="2"/>
      <c r="B348" s="2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2"/>
      <c r="AA348" s="2"/>
    </row>
    <row r="349">
      <c r="A349" s="2"/>
      <c r="B349" s="2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2"/>
      <c r="AA349" s="2"/>
    </row>
    <row r="350">
      <c r="A350" s="2"/>
      <c r="B350" s="2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2"/>
      <c r="AA350" s="2"/>
    </row>
    <row r="351">
      <c r="A351" s="2"/>
      <c r="B351" s="2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2"/>
      <c r="AA351" s="2"/>
    </row>
    <row r="352">
      <c r="A352" s="2"/>
      <c r="B352" s="2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2"/>
      <c r="AA352" s="2"/>
    </row>
    <row r="353">
      <c r="A353" s="2"/>
      <c r="B353" s="2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2"/>
      <c r="AA353" s="2"/>
    </row>
    <row r="354">
      <c r="A354" s="2"/>
      <c r="B354" s="2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2"/>
      <c r="AA354" s="2"/>
    </row>
    <row r="355">
      <c r="A355" s="2"/>
      <c r="B355" s="2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2"/>
      <c r="AA355" s="2"/>
    </row>
    <row r="356">
      <c r="A356" s="2"/>
      <c r="B356" s="2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2"/>
      <c r="AA356" s="2"/>
    </row>
    <row r="357">
      <c r="A357" s="2"/>
      <c r="B357" s="2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2"/>
      <c r="AA357" s="2"/>
    </row>
    <row r="358">
      <c r="A358" s="2"/>
      <c r="B358" s="2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2"/>
      <c r="AA358" s="2"/>
    </row>
    <row r="359">
      <c r="A359" s="2"/>
      <c r="B359" s="2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2"/>
      <c r="AA359" s="2"/>
    </row>
    <row r="360">
      <c r="A360" s="2"/>
      <c r="B360" s="2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2"/>
      <c r="AA360" s="2"/>
    </row>
    <row r="361">
      <c r="A361" s="2"/>
      <c r="B361" s="2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2"/>
      <c r="AA361" s="2"/>
    </row>
    <row r="362">
      <c r="A362" s="2"/>
      <c r="B362" s="2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2"/>
      <c r="AA362" s="2"/>
    </row>
    <row r="363">
      <c r="A363" s="2"/>
      <c r="B363" s="2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2"/>
      <c r="AA363" s="2"/>
    </row>
    <row r="364">
      <c r="A364" s="2"/>
      <c r="B364" s="2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2"/>
      <c r="AA364" s="2"/>
    </row>
    <row r="365">
      <c r="A365" s="2"/>
      <c r="B365" s="2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2"/>
      <c r="AA365" s="2"/>
    </row>
    <row r="366">
      <c r="A366" s="2"/>
      <c r="B366" s="2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2"/>
      <c r="AA366" s="2"/>
    </row>
    <row r="367">
      <c r="A367" s="2"/>
      <c r="B367" s="2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2"/>
      <c r="AA367" s="2"/>
    </row>
    <row r="368">
      <c r="A368" s="2"/>
      <c r="B368" s="2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2"/>
      <c r="AA368" s="2"/>
    </row>
    <row r="369">
      <c r="A369" s="2"/>
      <c r="B369" s="2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2"/>
      <c r="AA369" s="2"/>
    </row>
    <row r="370">
      <c r="A370" s="2"/>
      <c r="B370" s="2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2"/>
      <c r="AA370" s="2"/>
    </row>
    <row r="371">
      <c r="A371" s="2"/>
      <c r="B371" s="2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2"/>
      <c r="AA371" s="2"/>
    </row>
    <row r="372">
      <c r="A372" s="2"/>
      <c r="B372" s="2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2"/>
      <c r="AA372" s="2"/>
    </row>
    <row r="373">
      <c r="A373" s="2"/>
      <c r="B373" s="2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2"/>
      <c r="AA373" s="2"/>
    </row>
    <row r="374">
      <c r="A374" s="2"/>
      <c r="B374" s="2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2"/>
      <c r="AA374" s="2"/>
    </row>
    <row r="375">
      <c r="A375" s="2"/>
      <c r="B375" s="2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2"/>
      <c r="AA375" s="2"/>
    </row>
    <row r="376">
      <c r="A376" s="2"/>
      <c r="B376" s="2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2"/>
      <c r="AA376" s="2"/>
    </row>
    <row r="377">
      <c r="A377" s="2"/>
      <c r="B377" s="2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2"/>
      <c r="AA377" s="2"/>
    </row>
    <row r="378">
      <c r="A378" s="2"/>
      <c r="B378" s="2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2"/>
      <c r="AA378" s="2"/>
    </row>
    <row r="379">
      <c r="A379" s="2"/>
      <c r="B379" s="2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2"/>
      <c r="AA379" s="2"/>
    </row>
    <row r="380">
      <c r="A380" s="2"/>
      <c r="B380" s="2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2"/>
      <c r="AA380" s="2"/>
    </row>
    <row r="381">
      <c r="A381" s="2"/>
      <c r="B381" s="2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2"/>
      <c r="AA381" s="2"/>
    </row>
    <row r="382">
      <c r="A382" s="2"/>
      <c r="B382" s="2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2"/>
      <c r="AA382" s="2"/>
    </row>
    <row r="383">
      <c r="A383" s="2"/>
      <c r="B383" s="2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2"/>
      <c r="AA383" s="2"/>
    </row>
    <row r="384">
      <c r="A384" s="2"/>
      <c r="B384" s="2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2"/>
      <c r="AA384" s="2"/>
    </row>
    <row r="385">
      <c r="A385" s="2"/>
      <c r="B385" s="2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2"/>
      <c r="AA385" s="2"/>
    </row>
    <row r="386">
      <c r="A386" s="2"/>
      <c r="B386" s="2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2"/>
      <c r="AA386" s="2"/>
    </row>
    <row r="387">
      <c r="A387" s="2"/>
      <c r="B387" s="2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2"/>
      <c r="AA387" s="2"/>
    </row>
    <row r="388">
      <c r="A388" s="2"/>
      <c r="B388" s="2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2"/>
      <c r="AA388" s="2"/>
    </row>
    <row r="389">
      <c r="A389" s="2"/>
      <c r="B389" s="2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2"/>
      <c r="AA389" s="2"/>
    </row>
    <row r="390">
      <c r="A390" s="2"/>
      <c r="B390" s="2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2"/>
      <c r="AA390" s="2"/>
    </row>
    <row r="391">
      <c r="A391" s="2"/>
      <c r="B391" s="2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2"/>
      <c r="AA391" s="2"/>
    </row>
    <row r="392">
      <c r="A392" s="2"/>
      <c r="B392" s="2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2"/>
      <c r="AA392" s="2"/>
    </row>
    <row r="393">
      <c r="A393" s="2"/>
      <c r="B393" s="2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2"/>
      <c r="AA393" s="2"/>
    </row>
    <row r="394">
      <c r="A394" s="2"/>
      <c r="B394" s="2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2"/>
      <c r="AA394" s="2"/>
    </row>
    <row r="395">
      <c r="A395" s="2"/>
      <c r="B395" s="2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2"/>
      <c r="AA395" s="2"/>
    </row>
    <row r="396">
      <c r="A396" s="2"/>
      <c r="B396" s="2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2"/>
      <c r="AA396" s="2"/>
    </row>
    <row r="397">
      <c r="A397" s="2"/>
      <c r="B397" s="2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2"/>
      <c r="AA397" s="2"/>
    </row>
    <row r="398">
      <c r="A398" s="2"/>
      <c r="B398" s="2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2"/>
      <c r="AA398" s="2"/>
    </row>
    <row r="399">
      <c r="A399" s="2"/>
      <c r="B399" s="2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2"/>
      <c r="AA399" s="2"/>
    </row>
    <row r="400">
      <c r="A400" s="2"/>
      <c r="B400" s="2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2"/>
      <c r="AA400" s="2"/>
    </row>
    <row r="401">
      <c r="A401" s="2"/>
      <c r="B401" s="2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2"/>
      <c r="AA401" s="2"/>
    </row>
    <row r="402">
      <c r="A402" s="2"/>
      <c r="B402" s="2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2"/>
      <c r="AA402" s="2"/>
    </row>
    <row r="403">
      <c r="A403" s="2"/>
      <c r="B403" s="2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2"/>
      <c r="AA403" s="2"/>
    </row>
    <row r="404">
      <c r="A404" s="2"/>
      <c r="B404" s="2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2"/>
      <c r="AA404" s="2"/>
    </row>
    <row r="405">
      <c r="A405" s="2"/>
      <c r="B405" s="2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2"/>
      <c r="AA405" s="2"/>
    </row>
    <row r="406">
      <c r="A406" s="2"/>
      <c r="B406" s="2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2"/>
      <c r="AA406" s="2"/>
    </row>
    <row r="407">
      <c r="A407" s="2"/>
      <c r="B407" s="2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2"/>
      <c r="AA407" s="2"/>
    </row>
    <row r="408">
      <c r="A408" s="2"/>
      <c r="B408" s="2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2"/>
      <c r="AA408" s="2"/>
    </row>
    <row r="409">
      <c r="A409" s="2"/>
      <c r="B409" s="2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2"/>
      <c r="AA409" s="2"/>
    </row>
    <row r="410">
      <c r="A410" s="2"/>
      <c r="B410" s="2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2"/>
      <c r="AA410" s="2"/>
    </row>
    <row r="411">
      <c r="A411" s="2"/>
      <c r="B411" s="2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2"/>
      <c r="AA411" s="2"/>
    </row>
    <row r="412">
      <c r="A412" s="2"/>
      <c r="B412" s="2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2"/>
      <c r="AA412" s="2"/>
    </row>
    <row r="413">
      <c r="A413" s="2"/>
      <c r="B413" s="2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2"/>
      <c r="AA413" s="2"/>
    </row>
    <row r="414">
      <c r="A414" s="2"/>
      <c r="B414" s="2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2"/>
      <c r="AA414" s="2"/>
    </row>
    <row r="415">
      <c r="A415" s="2"/>
      <c r="B415" s="2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2"/>
      <c r="AA415" s="2"/>
    </row>
    <row r="416">
      <c r="A416" s="2"/>
      <c r="B416" s="2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2"/>
      <c r="AA416" s="2"/>
    </row>
    <row r="417">
      <c r="A417" s="2"/>
      <c r="B417" s="2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2"/>
      <c r="AA417" s="2"/>
    </row>
    <row r="418">
      <c r="A418" s="2"/>
      <c r="B418" s="2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2"/>
      <c r="AA418" s="2"/>
    </row>
    <row r="419">
      <c r="A419" s="2"/>
      <c r="B419" s="2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2"/>
      <c r="AA419" s="2"/>
    </row>
    <row r="420">
      <c r="A420" s="2"/>
      <c r="B420" s="2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2"/>
      <c r="AA420" s="2"/>
    </row>
    <row r="421">
      <c r="A421" s="2"/>
      <c r="B421" s="2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2"/>
      <c r="AA421" s="2"/>
    </row>
    <row r="422">
      <c r="A422" s="2"/>
      <c r="B422" s="2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2"/>
      <c r="AA422" s="2"/>
    </row>
    <row r="423">
      <c r="A423" s="2"/>
      <c r="B423" s="2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2"/>
      <c r="AA423" s="2"/>
    </row>
    <row r="424">
      <c r="A424" s="2"/>
      <c r="B424" s="2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2"/>
      <c r="AA424" s="2"/>
    </row>
    <row r="425">
      <c r="A425" s="2"/>
      <c r="B425" s="2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2"/>
      <c r="AA425" s="2"/>
    </row>
    <row r="426">
      <c r="A426" s="2"/>
      <c r="B426" s="2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2"/>
      <c r="AA426" s="2"/>
    </row>
    <row r="427">
      <c r="A427" s="2"/>
      <c r="B427" s="2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2"/>
      <c r="AA427" s="2"/>
    </row>
    <row r="428">
      <c r="A428" s="2"/>
      <c r="B428" s="2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2"/>
      <c r="AA428" s="2"/>
    </row>
    <row r="429">
      <c r="A429" s="2"/>
      <c r="B429" s="2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2"/>
      <c r="AA429" s="2"/>
    </row>
    <row r="430">
      <c r="A430" s="2"/>
      <c r="B430" s="2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2"/>
      <c r="AA430" s="2"/>
    </row>
    <row r="431">
      <c r="A431" s="2"/>
      <c r="B431" s="2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2"/>
      <c r="AA431" s="2"/>
    </row>
    <row r="432">
      <c r="A432" s="2"/>
      <c r="B432" s="2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2"/>
      <c r="AA432" s="2"/>
    </row>
    <row r="433">
      <c r="A433" s="2"/>
      <c r="B433" s="2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2"/>
      <c r="AA433" s="2"/>
    </row>
    <row r="434">
      <c r="A434" s="2"/>
      <c r="B434" s="2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2"/>
      <c r="AA434" s="2"/>
    </row>
    <row r="435">
      <c r="A435" s="2"/>
      <c r="B435" s="2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2"/>
      <c r="AA435" s="2"/>
    </row>
    <row r="436">
      <c r="A436" s="2"/>
      <c r="B436" s="2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2"/>
      <c r="AA436" s="2"/>
    </row>
    <row r="437">
      <c r="A437" s="2"/>
      <c r="B437" s="2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2"/>
      <c r="AA437" s="2"/>
    </row>
    <row r="438">
      <c r="A438" s="2"/>
      <c r="B438" s="2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2"/>
      <c r="AA438" s="2"/>
    </row>
    <row r="439">
      <c r="A439" s="2"/>
      <c r="B439" s="2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2"/>
      <c r="AA439" s="2"/>
    </row>
    <row r="440">
      <c r="A440" s="2"/>
      <c r="B440" s="2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2"/>
      <c r="AA440" s="2"/>
    </row>
    <row r="441">
      <c r="A441" s="2"/>
      <c r="B441" s="2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2"/>
      <c r="AA441" s="2"/>
    </row>
    <row r="442">
      <c r="A442" s="2"/>
      <c r="B442" s="2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2"/>
      <c r="AA442" s="2"/>
    </row>
    <row r="443">
      <c r="A443" s="2"/>
      <c r="B443" s="2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2"/>
      <c r="AA443" s="2"/>
    </row>
    <row r="444">
      <c r="A444" s="2"/>
      <c r="B444" s="2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2"/>
      <c r="AA444" s="2"/>
    </row>
    <row r="445">
      <c r="A445" s="2"/>
      <c r="B445" s="2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2"/>
      <c r="AA445" s="2"/>
    </row>
    <row r="446">
      <c r="A446" s="2"/>
      <c r="B446" s="2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2"/>
      <c r="AA446" s="2"/>
    </row>
    <row r="447">
      <c r="A447" s="2"/>
      <c r="B447" s="2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2"/>
      <c r="AA447" s="2"/>
    </row>
    <row r="448">
      <c r="A448" s="2"/>
      <c r="B448" s="2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2"/>
      <c r="AA448" s="2"/>
    </row>
    <row r="449">
      <c r="A449" s="2"/>
      <c r="B449" s="2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2"/>
      <c r="AA449" s="2"/>
    </row>
    <row r="450">
      <c r="A450" s="2"/>
      <c r="B450" s="2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2"/>
      <c r="AA450" s="2"/>
    </row>
    <row r="451">
      <c r="A451" s="2"/>
      <c r="B451" s="2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2"/>
      <c r="AA451" s="2"/>
    </row>
    <row r="452">
      <c r="A452" s="2"/>
      <c r="B452" s="2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2"/>
      <c r="AA452" s="2"/>
    </row>
    <row r="453">
      <c r="A453" s="2"/>
      <c r="B453" s="2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2"/>
      <c r="AA453" s="2"/>
    </row>
    <row r="454">
      <c r="A454" s="2"/>
      <c r="B454" s="2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2"/>
      <c r="AA454" s="2"/>
    </row>
    <row r="455">
      <c r="A455" s="2"/>
      <c r="B455" s="2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2"/>
      <c r="AA455" s="2"/>
    </row>
    <row r="456">
      <c r="A456" s="2"/>
      <c r="B456" s="2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2"/>
      <c r="AA456" s="2"/>
    </row>
    <row r="457">
      <c r="A457" s="2"/>
      <c r="B457" s="2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2"/>
      <c r="AA457" s="2"/>
    </row>
    <row r="458">
      <c r="A458" s="2"/>
      <c r="B458" s="2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2"/>
      <c r="AA458" s="2"/>
    </row>
    <row r="459">
      <c r="A459" s="2"/>
      <c r="B459" s="2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2"/>
      <c r="AA459" s="2"/>
    </row>
    <row r="460">
      <c r="A460" s="2"/>
      <c r="B460" s="2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2"/>
      <c r="AA460" s="2"/>
    </row>
    <row r="461">
      <c r="A461" s="2"/>
      <c r="B461" s="2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2"/>
      <c r="AA461" s="2"/>
    </row>
    <row r="462">
      <c r="A462" s="2"/>
      <c r="B462" s="2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2"/>
      <c r="AA462" s="2"/>
    </row>
    <row r="463">
      <c r="A463" s="2"/>
      <c r="B463" s="2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2"/>
      <c r="AA463" s="2"/>
    </row>
    <row r="464">
      <c r="A464" s="2"/>
      <c r="B464" s="2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2"/>
      <c r="AA464" s="2"/>
    </row>
    <row r="465">
      <c r="A465" s="2"/>
      <c r="B465" s="2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2"/>
      <c r="AA465" s="2"/>
    </row>
    <row r="466">
      <c r="A466" s="2"/>
      <c r="B466" s="2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2"/>
      <c r="AA466" s="2"/>
    </row>
    <row r="467">
      <c r="A467" s="2"/>
      <c r="B467" s="2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2"/>
      <c r="AA467" s="2"/>
    </row>
    <row r="468">
      <c r="A468" s="2"/>
      <c r="B468" s="2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2"/>
      <c r="AA468" s="2"/>
    </row>
    <row r="469">
      <c r="A469" s="2"/>
      <c r="B469" s="2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2"/>
      <c r="AA469" s="2"/>
    </row>
    <row r="470">
      <c r="A470" s="2"/>
      <c r="B470" s="2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2"/>
      <c r="AA470" s="2"/>
    </row>
    <row r="471">
      <c r="A471" s="2"/>
      <c r="B471" s="2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2"/>
      <c r="AA471" s="2"/>
    </row>
    <row r="472">
      <c r="A472" s="2"/>
      <c r="B472" s="2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2"/>
      <c r="AA472" s="2"/>
    </row>
    <row r="473">
      <c r="A473" s="2"/>
      <c r="B473" s="2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2"/>
      <c r="AA473" s="2"/>
    </row>
    <row r="474">
      <c r="A474" s="2"/>
      <c r="B474" s="2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2"/>
      <c r="AA474" s="2"/>
    </row>
    <row r="475">
      <c r="A475" s="2"/>
      <c r="B475" s="2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2"/>
      <c r="AA475" s="2"/>
    </row>
    <row r="476">
      <c r="A476" s="2"/>
      <c r="B476" s="2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2"/>
      <c r="AA476" s="2"/>
    </row>
    <row r="477">
      <c r="A477" s="2"/>
      <c r="B477" s="2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2"/>
      <c r="AA477" s="2"/>
    </row>
    <row r="478">
      <c r="A478" s="2"/>
      <c r="B478" s="2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2"/>
      <c r="AA478" s="2"/>
    </row>
    <row r="479">
      <c r="A479" s="2"/>
      <c r="B479" s="2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2"/>
      <c r="AA479" s="2"/>
    </row>
    <row r="480">
      <c r="A480" s="2"/>
      <c r="B480" s="2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2"/>
      <c r="AA480" s="2"/>
    </row>
    <row r="481">
      <c r="A481" s="2"/>
      <c r="B481" s="2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2"/>
      <c r="AA481" s="2"/>
    </row>
    <row r="482">
      <c r="A482" s="2"/>
      <c r="B482" s="2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2"/>
      <c r="AA482" s="2"/>
    </row>
    <row r="483">
      <c r="A483" s="2"/>
      <c r="B483" s="2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2"/>
      <c r="AA483" s="2"/>
    </row>
    <row r="484">
      <c r="A484" s="2"/>
      <c r="B484" s="2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2"/>
      <c r="AA484" s="2"/>
    </row>
    <row r="485">
      <c r="A485" s="2"/>
      <c r="B485" s="2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2"/>
      <c r="AA485" s="2"/>
    </row>
    <row r="486">
      <c r="A486" s="2"/>
      <c r="B486" s="2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2"/>
      <c r="AA486" s="2"/>
    </row>
    <row r="487">
      <c r="A487" s="2"/>
      <c r="B487" s="2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2"/>
      <c r="AA487" s="2"/>
    </row>
    <row r="488">
      <c r="A488" s="2"/>
      <c r="B488" s="2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2"/>
      <c r="AA488" s="2"/>
    </row>
    <row r="489">
      <c r="A489" s="2"/>
      <c r="B489" s="2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2"/>
      <c r="AA489" s="2"/>
    </row>
    <row r="490">
      <c r="A490" s="2"/>
      <c r="B490" s="2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2"/>
      <c r="AA490" s="2"/>
    </row>
    <row r="491">
      <c r="A491" s="2"/>
      <c r="B491" s="2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2"/>
      <c r="AA491" s="2"/>
    </row>
    <row r="492">
      <c r="A492" s="2"/>
      <c r="B492" s="2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2"/>
      <c r="AA492" s="2"/>
    </row>
    <row r="493">
      <c r="A493" s="2"/>
      <c r="B493" s="2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2"/>
      <c r="AA493" s="2"/>
    </row>
    <row r="494">
      <c r="A494" s="2"/>
      <c r="B494" s="2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2"/>
      <c r="AA494" s="2"/>
    </row>
    <row r="495">
      <c r="A495" s="2"/>
      <c r="B495" s="2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2"/>
      <c r="AA495" s="2"/>
    </row>
    <row r="496">
      <c r="A496" s="2"/>
      <c r="B496" s="2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2"/>
      <c r="AA496" s="2"/>
    </row>
    <row r="497">
      <c r="A497" s="2"/>
      <c r="B497" s="2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2"/>
      <c r="AA497" s="2"/>
    </row>
    <row r="498">
      <c r="A498" s="2"/>
      <c r="B498" s="2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2"/>
      <c r="AA498" s="2"/>
    </row>
    <row r="499">
      <c r="A499" s="2"/>
      <c r="B499" s="2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2"/>
      <c r="AA499" s="2"/>
    </row>
    <row r="500">
      <c r="A500" s="2"/>
      <c r="B500" s="2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2"/>
      <c r="AA500" s="2"/>
    </row>
    <row r="501">
      <c r="A501" s="2"/>
      <c r="B501" s="2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2"/>
      <c r="AA501" s="2"/>
    </row>
    <row r="502">
      <c r="A502" s="2"/>
      <c r="B502" s="2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2"/>
      <c r="AA502" s="2"/>
    </row>
    <row r="503">
      <c r="A503" s="2"/>
      <c r="B503" s="2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2"/>
      <c r="AA503" s="2"/>
    </row>
    <row r="504">
      <c r="A504" s="2"/>
      <c r="B504" s="2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2"/>
      <c r="AA504" s="2"/>
    </row>
    <row r="505">
      <c r="A505" s="2"/>
      <c r="B505" s="2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2"/>
      <c r="AA505" s="2"/>
    </row>
    <row r="506">
      <c r="A506" s="2"/>
      <c r="B506" s="2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2"/>
      <c r="AA506" s="2"/>
    </row>
    <row r="507">
      <c r="A507" s="2"/>
      <c r="B507" s="2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2"/>
      <c r="AA507" s="2"/>
    </row>
    <row r="508">
      <c r="A508" s="2"/>
      <c r="B508" s="2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2"/>
      <c r="AA508" s="2"/>
    </row>
    <row r="509">
      <c r="A509" s="2"/>
      <c r="B509" s="2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2"/>
      <c r="AA509" s="2"/>
    </row>
    <row r="510">
      <c r="A510" s="2"/>
      <c r="B510" s="2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2"/>
      <c r="AA510" s="2"/>
    </row>
    <row r="511">
      <c r="A511" s="2"/>
      <c r="B511" s="2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2"/>
      <c r="AA511" s="2"/>
    </row>
    <row r="512">
      <c r="A512" s="2"/>
      <c r="B512" s="2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2"/>
      <c r="AA512" s="2"/>
    </row>
    <row r="513">
      <c r="A513" s="2"/>
      <c r="B513" s="2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2"/>
      <c r="AA513" s="2"/>
    </row>
    <row r="514">
      <c r="A514" s="2"/>
      <c r="B514" s="2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2"/>
      <c r="AA514" s="2"/>
    </row>
    <row r="515">
      <c r="A515" s="2"/>
      <c r="B515" s="2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2"/>
      <c r="AA515" s="2"/>
    </row>
    <row r="516">
      <c r="A516" s="2"/>
      <c r="B516" s="2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2"/>
      <c r="AA516" s="2"/>
    </row>
    <row r="517">
      <c r="A517" s="2"/>
      <c r="B517" s="2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2"/>
      <c r="AA517" s="2"/>
    </row>
    <row r="518">
      <c r="A518" s="2"/>
      <c r="B518" s="2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2"/>
      <c r="AA518" s="2"/>
    </row>
    <row r="519">
      <c r="A519" s="2"/>
      <c r="B519" s="2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2"/>
      <c r="AA519" s="2"/>
    </row>
    <row r="520">
      <c r="A520" s="2"/>
      <c r="B520" s="2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2"/>
      <c r="AA520" s="2"/>
    </row>
    <row r="521">
      <c r="A521" s="2"/>
      <c r="B521" s="2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2"/>
      <c r="AA521" s="2"/>
    </row>
    <row r="522">
      <c r="A522" s="2"/>
      <c r="B522" s="2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2"/>
      <c r="AA522" s="2"/>
    </row>
    <row r="523">
      <c r="A523" s="2"/>
      <c r="B523" s="2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2"/>
      <c r="AA523" s="2"/>
    </row>
    <row r="524">
      <c r="A524" s="2"/>
      <c r="B524" s="2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2"/>
      <c r="AA524" s="2"/>
    </row>
    <row r="525">
      <c r="A525" s="2"/>
      <c r="B525" s="2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2"/>
      <c r="AA525" s="2"/>
    </row>
    <row r="526">
      <c r="A526" s="2"/>
      <c r="B526" s="2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2"/>
      <c r="AA526" s="2"/>
    </row>
    <row r="527">
      <c r="A527" s="2"/>
      <c r="B527" s="2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2"/>
      <c r="AA527" s="2"/>
    </row>
    <row r="528">
      <c r="A528" s="2"/>
      <c r="B528" s="2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2"/>
      <c r="AA528" s="2"/>
    </row>
    <row r="529">
      <c r="A529" s="2"/>
      <c r="B529" s="2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2"/>
      <c r="AA529" s="2"/>
    </row>
    <row r="530">
      <c r="A530" s="2"/>
      <c r="B530" s="2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2"/>
      <c r="AA530" s="2"/>
    </row>
    <row r="531">
      <c r="A531" s="2"/>
      <c r="B531" s="2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2"/>
      <c r="AA531" s="2"/>
    </row>
    <row r="532">
      <c r="A532" s="2"/>
      <c r="B532" s="2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2"/>
      <c r="AA532" s="2"/>
    </row>
    <row r="533">
      <c r="A533" s="2"/>
      <c r="B533" s="2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2"/>
      <c r="AA533" s="2"/>
    </row>
    <row r="534">
      <c r="A534" s="2"/>
      <c r="B534" s="2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2"/>
      <c r="AA534" s="2"/>
    </row>
    <row r="535">
      <c r="A535" s="2"/>
      <c r="B535" s="2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2"/>
      <c r="AA535" s="2"/>
    </row>
    <row r="536">
      <c r="A536" s="2"/>
      <c r="B536" s="2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2"/>
      <c r="AA536" s="2"/>
    </row>
    <row r="537">
      <c r="A537" s="2"/>
      <c r="B537" s="2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2"/>
      <c r="AA537" s="2"/>
    </row>
    <row r="538">
      <c r="A538" s="2"/>
      <c r="B538" s="2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2"/>
      <c r="AA538" s="2"/>
    </row>
    <row r="539">
      <c r="A539" s="2"/>
      <c r="B539" s="2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2"/>
      <c r="AA539" s="2"/>
    </row>
    <row r="540">
      <c r="A540" s="2"/>
      <c r="B540" s="2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2"/>
      <c r="AA540" s="2"/>
    </row>
    <row r="541">
      <c r="A541" s="2"/>
      <c r="B541" s="2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2"/>
      <c r="AA541" s="2"/>
    </row>
    <row r="542">
      <c r="A542" s="2"/>
      <c r="B542" s="2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2"/>
      <c r="AA542" s="2"/>
    </row>
    <row r="543">
      <c r="A543" s="2"/>
      <c r="B543" s="2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2"/>
      <c r="AA543" s="2"/>
    </row>
    <row r="544">
      <c r="A544" s="2"/>
      <c r="B544" s="2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2"/>
      <c r="AA544" s="2"/>
    </row>
    <row r="545">
      <c r="A545" s="2"/>
      <c r="B545" s="2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2"/>
      <c r="AA545" s="2"/>
    </row>
    <row r="546">
      <c r="A546" s="2"/>
      <c r="B546" s="2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2"/>
      <c r="AA546" s="2"/>
    </row>
    <row r="547">
      <c r="A547" s="2"/>
      <c r="B547" s="2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2"/>
      <c r="AA547" s="2"/>
    </row>
    <row r="548">
      <c r="A548" s="2"/>
      <c r="B548" s="2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2"/>
      <c r="AA548" s="2"/>
    </row>
    <row r="549">
      <c r="A549" s="2"/>
      <c r="B549" s="2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2"/>
      <c r="AA549" s="2"/>
    </row>
    <row r="550">
      <c r="A550" s="2"/>
      <c r="B550" s="2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2"/>
      <c r="AA550" s="2"/>
    </row>
    <row r="551">
      <c r="A551" s="2"/>
      <c r="B551" s="2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2"/>
      <c r="AA551" s="2"/>
    </row>
    <row r="552">
      <c r="A552" s="2"/>
      <c r="B552" s="2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2"/>
      <c r="AA552" s="2"/>
    </row>
    <row r="553">
      <c r="A553" s="2"/>
      <c r="B553" s="2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2"/>
      <c r="AA553" s="2"/>
    </row>
    <row r="554">
      <c r="A554" s="2"/>
      <c r="B554" s="2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2"/>
      <c r="AA554" s="2"/>
    </row>
    <row r="555">
      <c r="A555" s="2"/>
      <c r="B555" s="2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2"/>
      <c r="AA555" s="2"/>
    </row>
    <row r="556">
      <c r="A556" s="2"/>
      <c r="B556" s="2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2"/>
      <c r="AA556" s="2"/>
    </row>
    <row r="557">
      <c r="A557" s="2"/>
      <c r="B557" s="2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2"/>
      <c r="AA557" s="2"/>
    </row>
    <row r="558">
      <c r="A558" s="2"/>
      <c r="B558" s="2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2"/>
      <c r="AA558" s="2"/>
    </row>
    <row r="559">
      <c r="A559" s="2"/>
      <c r="B559" s="2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2"/>
      <c r="AA559" s="2"/>
    </row>
    <row r="560">
      <c r="A560" s="2"/>
      <c r="B560" s="2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2"/>
      <c r="AA560" s="2"/>
    </row>
    <row r="561">
      <c r="A561" s="2"/>
      <c r="B561" s="2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2"/>
      <c r="AA561" s="2"/>
    </row>
    <row r="562">
      <c r="A562" s="2"/>
      <c r="B562" s="2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2"/>
      <c r="AA562" s="2"/>
    </row>
    <row r="563">
      <c r="A563" s="2"/>
      <c r="B563" s="2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2"/>
      <c r="AA563" s="2"/>
    </row>
    <row r="564">
      <c r="A564" s="2"/>
      <c r="B564" s="2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2"/>
      <c r="AA564" s="2"/>
    </row>
    <row r="565">
      <c r="A565" s="2"/>
      <c r="B565" s="2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2"/>
      <c r="AA565" s="2"/>
    </row>
    <row r="566">
      <c r="A566" s="2"/>
      <c r="B566" s="2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2"/>
      <c r="AA566" s="2"/>
    </row>
    <row r="567">
      <c r="A567" s="2"/>
      <c r="B567" s="2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2"/>
      <c r="AA567" s="2"/>
    </row>
    <row r="568">
      <c r="A568" s="2"/>
      <c r="B568" s="2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2"/>
      <c r="AA568" s="2"/>
    </row>
    <row r="569">
      <c r="A569" s="2"/>
      <c r="B569" s="2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2"/>
      <c r="AA569" s="2"/>
    </row>
    <row r="570">
      <c r="A570" s="2"/>
      <c r="B570" s="2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2"/>
      <c r="AA570" s="2"/>
    </row>
    <row r="571">
      <c r="A571" s="2"/>
      <c r="B571" s="2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2"/>
      <c r="AA571" s="2"/>
    </row>
    <row r="572">
      <c r="A572" s="2"/>
      <c r="B572" s="2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2"/>
      <c r="AA572" s="2"/>
    </row>
    <row r="573">
      <c r="A573" s="2"/>
      <c r="B573" s="2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2"/>
      <c r="AA573" s="2"/>
    </row>
    <row r="574">
      <c r="A574" s="2"/>
      <c r="B574" s="2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2"/>
      <c r="AA574" s="2"/>
    </row>
    <row r="575">
      <c r="A575" s="2"/>
      <c r="B575" s="2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2"/>
      <c r="AA575" s="2"/>
    </row>
    <row r="576">
      <c r="A576" s="2"/>
      <c r="B576" s="2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2"/>
      <c r="AA576" s="2"/>
    </row>
    <row r="577">
      <c r="A577" s="2"/>
      <c r="B577" s="2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2"/>
      <c r="AA577" s="2"/>
    </row>
    <row r="578">
      <c r="A578" s="2"/>
      <c r="B578" s="2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2"/>
      <c r="AA578" s="2"/>
    </row>
    <row r="579">
      <c r="A579" s="2"/>
      <c r="B579" s="2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2"/>
      <c r="AA579" s="2"/>
    </row>
    <row r="580">
      <c r="A580" s="2"/>
      <c r="B580" s="2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2"/>
      <c r="AA580" s="2"/>
    </row>
    <row r="581">
      <c r="A581" s="2"/>
      <c r="B581" s="2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2"/>
      <c r="AA581" s="2"/>
    </row>
    <row r="582">
      <c r="A582" s="2"/>
      <c r="B582" s="2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2"/>
      <c r="AA582" s="2"/>
    </row>
    <row r="583">
      <c r="A583" s="2"/>
      <c r="B583" s="2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2"/>
      <c r="AA583" s="2"/>
    </row>
    <row r="584">
      <c r="A584" s="2"/>
      <c r="B584" s="2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2"/>
      <c r="AA584" s="2"/>
    </row>
    <row r="585">
      <c r="A585" s="2"/>
      <c r="B585" s="2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2"/>
      <c r="AA585" s="2"/>
    </row>
    <row r="586">
      <c r="A586" s="2"/>
      <c r="B586" s="2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2"/>
      <c r="AA586" s="2"/>
    </row>
    <row r="587">
      <c r="A587" s="2"/>
      <c r="B587" s="2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2"/>
      <c r="AA587" s="2"/>
    </row>
    <row r="588">
      <c r="A588" s="2"/>
      <c r="B588" s="2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2"/>
      <c r="AA588" s="2"/>
    </row>
    <row r="589">
      <c r="A589" s="2"/>
      <c r="B589" s="2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2"/>
      <c r="AA589" s="2"/>
    </row>
    <row r="590">
      <c r="A590" s="2"/>
      <c r="B590" s="2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2"/>
      <c r="AA590" s="2"/>
    </row>
    <row r="591">
      <c r="A591" s="2"/>
      <c r="B591" s="2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2"/>
      <c r="AA591" s="2"/>
    </row>
    <row r="592">
      <c r="A592" s="2"/>
      <c r="B592" s="2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2"/>
      <c r="AA592" s="2"/>
    </row>
    <row r="593">
      <c r="A593" s="2"/>
      <c r="B593" s="2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2"/>
      <c r="AA593" s="2"/>
    </row>
    <row r="594">
      <c r="A594" s="2"/>
      <c r="B594" s="2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2"/>
      <c r="AA594" s="2"/>
    </row>
    <row r="595">
      <c r="A595" s="2"/>
      <c r="B595" s="2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2"/>
      <c r="AA595" s="2"/>
    </row>
    <row r="596">
      <c r="A596" s="2"/>
      <c r="B596" s="2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2"/>
      <c r="AA596" s="2"/>
    </row>
    <row r="597">
      <c r="A597" s="2"/>
      <c r="B597" s="2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2"/>
      <c r="AA597" s="2"/>
    </row>
    <row r="598">
      <c r="A598" s="2"/>
      <c r="B598" s="2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2"/>
      <c r="AA598" s="2"/>
    </row>
    <row r="599">
      <c r="A599" s="2"/>
      <c r="B599" s="2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2"/>
      <c r="AA599" s="2"/>
    </row>
    <row r="600">
      <c r="A600" s="2"/>
      <c r="B600" s="2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2"/>
      <c r="AA600" s="2"/>
    </row>
    <row r="601">
      <c r="A601" s="2"/>
      <c r="B601" s="2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2"/>
      <c r="AA601" s="2"/>
    </row>
    <row r="602">
      <c r="A602" s="2"/>
      <c r="B602" s="2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2"/>
      <c r="AA602" s="2"/>
    </row>
    <row r="603">
      <c r="A603" s="2"/>
      <c r="B603" s="2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2"/>
      <c r="AA603" s="2"/>
    </row>
    <row r="604">
      <c r="A604" s="2"/>
      <c r="B604" s="2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2"/>
      <c r="AA604" s="2"/>
    </row>
    <row r="605">
      <c r="A605" s="2"/>
      <c r="B605" s="2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2"/>
      <c r="AA605" s="2"/>
    </row>
    <row r="606">
      <c r="A606" s="2"/>
      <c r="B606" s="2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2"/>
      <c r="AA606" s="2"/>
    </row>
    <row r="607">
      <c r="A607" s="2"/>
      <c r="B607" s="2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2"/>
      <c r="AA607" s="2"/>
    </row>
    <row r="608">
      <c r="A608" s="2"/>
      <c r="B608" s="2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2"/>
      <c r="AA608" s="2"/>
    </row>
    <row r="609">
      <c r="A609" s="2"/>
      <c r="B609" s="2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2"/>
      <c r="AA609" s="2"/>
    </row>
    <row r="610">
      <c r="A610" s="2"/>
      <c r="B610" s="2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2"/>
      <c r="AA610" s="2"/>
    </row>
    <row r="611">
      <c r="A611" s="2"/>
      <c r="B611" s="2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2"/>
      <c r="AA611" s="2"/>
    </row>
    <row r="612">
      <c r="A612" s="2"/>
      <c r="B612" s="2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2"/>
      <c r="AA612" s="2"/>
    </row>
    <row r="613">
      <c r="A613" s="2"/>
      <c r="B613" s="2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2"/>
      <c r="AA613" s="2"/>
    </row>
    <row r="614">
      <c r="A614" s="2"/>
      <c r="B614" s="2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2"/>
      <c r="AA614" s="2"/>
    </row>
    <row r="615">
      <c r="A615" s="2"/>
      <c r="B615" s="2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2"/>
      <c r="AA615" s="2"/>
    </row>
    <row r="616">
      <c r="A616" s="2"/>
      <c r="B616" s="2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2"/>
      <c r="AA616" s="2"/>
    </row>
    <row r="617">
      <c r="A617" s="2"/>
      <c r="B617" s="2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2"/>
      <c r="AA617" s="2"/>
    </row>
    <row r="618">
      <c r="A618" s="2"/>
      <c r="B618" s="2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2"/>
      <c r="AA618" s="2"/>
    </row>
    <row r="619">
      <c r="A619" s="2"/>
      <c r="B619" s="2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2"/>
      <c r="AA619" s="2"/>
    </row>
    <row r="620">
      <c r="A620" s="2"/>
      <c r="B620" s="2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2"/>
      <c r="AA620" s="2"/>
    </row>
    <row r="621">
      <c r="A621" s="2"/>
      <c r="B621" s="2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2"/>
      <c r="AA621" s="2"/>
    </row>
    <row r="622">
      <c r="A622" s="2"/>
      <c r="B622" s="2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2"/>
      <c r="AA622" s="2"/>
    </row>
    <row r="623">
      <c r="A623" s="2"/>
      <c r="B623" s="2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2"/>
      <c r="AA623" s="2"/>
    </row>
    <row r="624">
      <c r="A624" s="2"/>
      <c r="B624" s="2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2"/>
      <c r="AA624" s="2"/>
    </row>
    <row r="625">
      <c r="A625" s="2"/>
      <c r="B625" s="2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2"/>
      <c r="AA625" s="2"/>
    </row>
    <row r="626">
      <c r="A626" s="2"/>
      <c r="B626" s="2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2"/>
      <c r="AA626" s="2"/>
    </row>
    <row r="627">
      <c r="A627" s="2"/>
      <c r="B627" s="2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2"/>
      <c r="AA627" s="2"/>
    </row>
    <row r="628">
      <c r="A628" s="2"/>
      <c r="B628" s="2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2"/>
      <c r="AA628" s="2"/>
    </row>
    <row r="629">
      <c r="A629" s="2"/>
      <c r="B629" s="2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2"/>
      <c r="AA629" s="2"/>
    </row>
    <row r="630">
      <c r="A630" s="2"/>
      <c r="B630" s="2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2"/>
      <c r="AA630" s="2"/>
    </row>
    <row r="631">
      <c r="A631" s="2"/>
      <c r="B631" s="2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2"/>
      <c r="AA631" s="2"/>
    </row>
    <row r="632">
      <c r="A632" s="2"/>
      <c r="B632" s="2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2"/>
      <c r="AA632" s="2"/>
    </row>
    <row r="633">
      <c r="A633" s="2"/>
      <c r="B633" s="2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2"/>
      <c r="AA633" s="2"/>
    </row>
    <row r="634">
      <c r="A634" s="2"/>
      <c r="B634" s="2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2"/>
      <c r="AA634" s="2"/>
    </row>
    <row r="635">
      <c r="A635" s="2"/>
      <c r="B635" s="2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2"/>
      <c r="AA635" s="2"/>
    </row>
    <row r="636">
      <c r="A636" s="2"/>
      <c r="B636" s="2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2"/>
      <c r="AA636" s="2"/>
    </row>
    <row r="637">
      <c r="A637" s="2"/>
      <c r="B637" s="2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2"/>
      <c r="AA637" s="2"/>
    </row>
    <row r="638">
      <c r="A638" s="2"/>
      <c r="B638" s="2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2"/>
      <c r="AA638" s="2"/>
    </row>
    <row r="639">
      <c r="A639" s="2"/>
      <c r="B639" s="2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2"/>
      <c r="AA639" s="2"/>
    </row>
    <row r="640">
      <c r="A640" s="2"/>
      <c r="B640" s="2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2"/>
      <c r="AA640" s="2"/>
    </row>
    <row r="641">
      <c r="A641" s="2"/>
      <c r="B641" s="2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2"/>
      <c r="AA641" s="2"/>
    </row>
    <row r="642">
      <c r="A642" s="2"/>
      <c r="B642" s="2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2"/>
      <c r="AA642" s="2"/>
    </row>
    <row r="643">
      <c r="A643" s="2"/>
      <c r="B643" s="2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2"/>
      <c r="AA643" s="2"/>
    </row>
    <row r="644">
      <c r="A644" s="2"/>
      <c r="B644" s="2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2"/>
      <c r="AA644" s="2"/>
    </row>
    <row r="645">
      <c r="A645" s="2"/>
      <c r="B645" s="2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2"/>
      <c r="AA645" s="2"/>
    </row>
    <row r="646">
      <c r="A646" s="2"/>
      <c r="B646" s="2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2"/>
      <c r="AA646" s="2"/>
    </row>
    <row r="647">
      <c r="A647" s="2"/>
      <c r="B647" s="2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2"/>
      <c r="AA647" s="2"/>
    </row>
    <row r="648">
      <c r="A648" s="2"/>
      <c r="B648" s="2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2"/>
      <c r="AA648" s="2"/>
    </row>
    <row r="649">
      <c r="A649" s="2"/>
      <c r="B649" s="2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2"/>
      <c r="AA649" s="2"/>
    </row>
    <row r="650">
      <c r="A650" s="2"/>
      <c r="B650" s="2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2"/>
      <c r="AA650" s="2"/>
    </row>
    <row r="651">
      <c r="A651" s="2"/>
      <c r="B651" s="2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2"/>
      <c r="AA651" s="2"/>
    </row>
    <row r="652">
      <c r="A652" s="2"/>
      <c r="B652" s="2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2"/>
      <c r="AA652" s="2"/>
    </row>
    <row r="653">
      <c r="A653" s="2"/>
      <c r="B653" s="2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2"/>
      <c r="AA653" s="2"/>
    </row>
    <row r="654">
      <c r="A654" s="2"/>
      <c r="B654" s="2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2"/>
      <c r="AA654" s="2"/>
    </row>
    <row r="655">
      <c r="A655" s="2"/>
      <c r="B655" s="2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2"/>
      <c r="AA655" s="2"/>
    </row>
    <row r="656">
      <c r="A656" s="2"/>
      <c r="B656" s="2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2"/>
      <c r="AA656" s="2"/>
    </row>
    <row r="657">
      <c r="A657" s="2"/>
      <c r="B657" s="2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2"/>
      <c r="AA657" s="2"/>
    </row>
    <row r="658">
      <c r="A658" s="2"/>
      <c r="B658" s="2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2"/>
      <c r="AA658" s="2"/>
    </row>
    <row r="659">
      <c r="A659" s="2"/>
      <c r="B659" s="2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2"/>
      <c r="AA659" s="2"/>
    </row>
    <row r="660">
      <c r="A660" s="2"/>
      <c r="B660" s="2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2"/>
      <c r="AA660" s="2"/>
    </row>
    <row r="661">
      <c r="A661" s="2"/>
      <c r="B661" s="2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2"/>
      <c r="AA661" s="2"/>
    </row>
    <row r="662">
      <c r="A662" s="2"/>
      <c r="B662" s="2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2"/>
      <c r="AA662" s="2"/>
    </row>
    <row r="663">
      <c r="A663" s="2"/>
      <c r="B663" s="2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2"/>
      <c r="AA663" s="2"/>
    </row>
    <row r="664">
      <c r="A664" s="2"/>
      <c r="B664" s="2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2"/>
      <c r="AA664" s="2"/>
    </row>
    <row r="665">
      <c r="A665" s="2"/>
      <c r="B665" s="2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2"/>
      <c r="AA665" s="2"/>
    </row>
    <row r="666">
      <c r="A666" s="2"/>
      <c r="B666" s="2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2"/>
      <c r="AA666" s="2"/>
    </row>
    <row r="667">
      <c r="A667" s="2"/>
      <c r="B667" s="2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2"/>
      <c r="AA667" s="2"/>
    </row>
    <row r="668">
      <c r="A668" s="2"/>
      <c r="B668" s="2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2"/>
      <c r="AA668" s="2"/>
    </row>
    <row r="669">
      <c r="A669" s="2"/>
      <c r="B669" s="2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2"/>
      <c r="AA669" s="2"/>
    </row>
    <row r="670">
      <c r="A670" s="2"/>
      <c r="B670" s="2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2"/>
      <c r="AA670" s="2"/>
    </row>
    <row r="671">
      <c r="A671" s="2"/>
      <c r="B671" s="2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2"/>
      <c r="AA671" s="2"/>
    </row>
    <row r="672">
      <c r="A672" s="2"/>
      <c r="B672" s="2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2"/>
      <c r="AA672" s="2"/>
    </row>
    <row r="673">
      <c r="A673" s="2"/>
      <c r="B673" s="2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2"/>
      <c r="AA673" s="2"/>
    </row>
    <row r="674">
      <c r="A674" s="2"/>
      <c r="B674" s="2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2"/>
      <c r="AA674" s="2"/>
    </row>
    <row r="675">
      <c r="A675" s="2"/>
      <c r="B675" s="2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2"/>
      <c r="AA675" s="2"/>
    </row>
    <row r="676">
      <c r="A676" s="2"/>
      <c r="B676" s="2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2"/>
      <c r="AA676" s="2"/>
    </row>
    <row r="677">
      <c r="A677" s="2"/>
      <c r="B677" s="2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2"/>
      <c r="AA677" s="2"/>
    </row>
    <row r="678">
      <c r="A678" s="2"/>
      <c r="B678" s="2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2"/>
      <c r="AA678" s="2"/>
    </row>
    <row r="679">
      <c r="A679" s="2"/>
      <c r="B679" s="2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2"/>
      <c r="AA679" s="2"/>
    </row>
    <row r="680">
      <c r="A680" s="2"/>
      <c r="B680" s="2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2"/>
      <c r="AA680" s="2"/>
    </row>
    <row r="681">
      <c r="A681" s="2"/>
      <c r="B681" s="2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2"/>
      <c r="AA681" s="2"/>
    </row>
    <row r="682">
      <c r="A682" s="2"/>
      <c r="B682" s="2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2"/>
      <c r="AA682" s="2"/>
    </row>
    <row r="683">
      <c r="A683" s="2"/>
      <c r="B683" s="2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2"/>
      <c r="AA683" s="2"/>
    </row>
    <row r="684">
      <c r="A684" s="2"/>
      <c r="B684" s="2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2"/>
      <c r="AA684" s="2"/>
    </row>
    <row r="685">
      <c r="A685" s="2"/>
      <c r="B685" s="2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2"/>
      <c r="AA685" s="2"/>
    </row>
    <row r="686">
      <c r="A686" s="2"/>
      <c r="B686" s="2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2"/>
      <c r="AA686" s="2"/>
    </row>
    <row r="687">
      <c r="A687" s="2"/>
      <c r="B687" s="2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2"/>
      <c r="AA687" s="2"/>
    </row>
    <row r="688">
      <c r="A688" s="2"/>
      <c r="B688" s="2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2"/>
      <c r="AA688" s="2"/>
    </row>
    <row r="689">
      <c r="A689" s="2"/>
      <c r="B689" s="2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2"/>
      <c r="AA689" s="2"/>
    </row>
    <row r="690">
      <c r="A690" s="2"/>
      <c r="B690" s="2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2"/>
      <c r="AA690" s="2"/>
    </row>
    <row r="691">
      <c r="A691" s="2"/>
      <c r="B691" s="2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2"/>
      <c r="AA691" s="2"/>
    </row>
    <row r="692">
      <c r="A692" s="2"/>
      <c r="B692" s="2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2"/>
      <c r="AA692" s="2"/>
    </row>
    <row r="693">
      <c r="A693" s="2"/>
      <c r="B693" s="2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2"/>
      <c r="AA693" s="2"/>
    </row>
    <row r="694">
      <c r="A694" s="2"/>
      <c r="B694" s="2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2"/>
      <c r="AA694" s="2"/>
    </row>
    <row r="695">
      <c r="A695" s="2"/>
      <c r="B695" s="2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2"/>
      <c r="AA695" s="2"/>
    </row>
    <row r="696">
      <c r="A696" s="2"/>
      <c r="B696" s="2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2"/>
      <c r="AA696" s="2"/>
    </row>
    <row r="697">
      <c r="A697" s="2"/>
      <c r="B697" s="2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2"/>
      <c r="AA697" s="2"/>
    </row>
    <row r="698">
      <c r="A698" s="2"/>
      <c r="B698" s="2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2"/>
      <c r="AA698" s="2"/>
    </row>
    <row r="699">
      <c r="A699" s="2"/>
      <c r="B699" s="2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2"/>
      <c r="AA699" s="2"/>
    </row>
    <row r="700">
      <c r="A700" s="2"/>
      <c r="B700" s="2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2"/>
      <c r="AA700" s="2"/>
    </row>
    <row r="701">
      <c r="A701" s="2"/>
      <c r="B701" s="2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2"/>
      <c r="AA701" s="2"/>
    </row>
    <row r="702">
      <c r="A702" s="2"/>
      <c r="B702" s="2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2"/>
      <c r="AA702" s="2"/>
    </row>
    <row r="703">
      <c r="A703" s="2"/>
      <c r="B703" s="2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2"/>
      <c r="AA703" s="2"/>
    </row>
    <row r="704">
      <c r="A704" s="2"/>
      <c r="B704" s="2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2"/>
      <c r="AA704" s="2"/>
    </row>
    <row r="705">
      <c r="A705" s="2"/>
      <c r="B705" s="2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2"/>
      <c r="AA705" s="2"/>
    </row>
    <row r="706">
      <c r="A706" s="2"/>
      <c r="B706" s="2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2"/>
      <c r="AA706" s="2"/>
    </row>
    <row r="707">
      <c r="A707" s="2"/>
      <c r="B707" s="2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2"/>
      <c r="AA707" s="2"/>
    </row>
    <row r="708">
      <c r="A708" s="2"/>
      <c r="B708" s="2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2"/>
      <c r="AA708" s="2"/>
    </row>
    <row r="709">
      <c r="A709" s="2"/>
      <c r="B709" s="2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2"/>
      <c r="AA709" s="2"/>
    </row>
    <row r="710">
      <c r="A710" s="2"/>
      <c r="B710" s="2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2"/>
      <c r="AA710" s="2"/>
    </row>
    <row r="711">
      <c r="A711" s="2"/>
      <c r="B711" s="2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2"/>
      <c r="AA711" s="2"/>
    </row>
    <row r="712">
      <c r="A712" s="2"/>
      <c r="B712" s="2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2"/>
      <c r="AA712" s="2"/>
    </row>
    <row r="713">
      <c r="A713" s="2"/>
      <c r="B713" s="2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2"/>
      <c r="AA713" s="2"/>
    </row>
    <row r="714">
      <c r="A714" s="2"/>
      <c r="B714" s="2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2"/>
      <c r="AA714" s="2"/>
    </row>
    <row r="715">
      <c r="A715" s="2"/>
      <c r="B715" s="2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2"/>
      <c r="AA715" s="2"/>
    </row>
    <row r="716">
      <c r="A716" s="2"/>
      <c r="B716" s="2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2"/>
      <c r="AA716" s="2"/>
    </row>
    <row r="717">
      <c r="A717" s="2"/>
      <c r="B717" s="2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2"/>
      <c r="AA717" s="2"/>
    </row>
    <row r="718">
      <c r="A718" s="2"/>
      <c r="B718" s="2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2"/>
      <c r="AA718" s="2"/>
    </row>
    <row r="719">
      <c r="A719" s="2"/>
      <c r="B719" s="2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2"/>
      <c r="AA719" s="2"/>
    </row>
    <row r="720">
      <c r="A720" s="2"/>
      <c r="B720" s="2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2"/>
      <c r="AA720" s="2"/>
    </row>
    <row r="721">
      <c r="A721" s="2"/>
      <c r="B721" s="2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2"/>
      <c r="AA721" s="2"/>
    </row>
    <row r="722">
      <c r="A722" s="2"/>
      <c r="B722" s="2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2"/>
      <c r="AA722" s="2"/>
    </row>
    <row r="723">
      <c r="A723" s="2"/>
      <c r="B723" s="2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2"/>
      <c r="AA723" s="2"/>
    </row>
    <row r="724">
      <c r="A724" s="2"/>
      <c r="B724" s="2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2"/>
      <c r="AA724" s="2"/>
    </row>
    <row r="725">
      <c r="A725" s="2"/>
      <c r="B725" s="2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2"/>
      <c r="AA725" s="2"/>
    </row>
    <row r="726">
      <c r="A726" s="2"/>
      <c r="B726" s="2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2"/>
      <c r="AA726" s="2"/>
    </row>
    <row r="727">
      <c r="A727" s="2"/>
      <c r="B727" s="2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2"/>
      <c r="AA727" s="2"/>
    </row>
    <row r="728">
      <c r="A728" s="2"/>
      <c r="B728" s="2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2"/>
      <c r="AA728" s="2"/>
    </row>
    <row r="729">
      <c r="A729" s="2"/>
      <c r="B729" s="2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2"/>
      <c r="AA729" s="2"/>
    </row>
    <row r="730">
      <c r="A730" s="2"/>
      <c r="B730" s="2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2"/>
      <c r="AA730" s="2"/>
    </row>
    <row r="731">
      <c r="A731" s="2"/>
      <c r="B731" s="2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2"/>
      <c r="AA731" s="2"/>
    </row>
    <row r="732">
      <c r="A732" s="2"/>
      <c r="B732" s="2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2"/>
      <c r="AA732" s="2"/>
    </row>
    <row r="733">
      <c r="A733" s="2"/>
      <c r="B733" s="2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2"/>
      <c r="AA733" s="2"/>
    </row>
    <row r="734">
      <c r="A734" s="2"/>
      <c r="B734" s="2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2"/>
      <c r="AA734" s="2"/>
    </row>
    <row r="735">
      <c r="A735" s="2"/>
      <c r="B735" s="2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2"/>
      <c r="AA735" s="2"/>
    </row>
    <row r="736">
      <c r="A736" s="2"/>
      <c r="B736" s="2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2"/>
      <c r="AA736" s="2"/>
    </row>
    <row r="737">
      <c r="A737" s="2"/>
      <c r="B737" s="2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2"/>
      <c r="AA737" s="2"/>
    </row>
    <row r="738">
      <c r="A738" s="2"/>
      <c r="B738" s="2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2"/>
      <c r="AA738" s="2"/>
    </row>
    <row r="739">
      <c r="A739" s="2"/>
      <c r="B739" s="2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2"/>
      <c r="AA739" s="2"/>
    </row>
    <row r="740">
      <c r="A740" s="2"/>
      <c r="B740" s="2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2"/>
      <c r="AA740" s="2"/>
    </row>
    <row r="741">
      <c r="A741" s="2"/>
      <c r="B741" s="2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2"/>
      <c r="AA741" s="2"/>
    </row>
    <row r="742">
      <c r="A742" s="2"/>
      <c r="B742" s="2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2"/>
      <c r="AA742" s="2"/>
    </row>
    <row r="743">
      <c r="A743" s="2"/>
      <c r="B743" s="2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2"/>
      <c r="AA743" s="2"/>
    </row>
    <row r="744">
      <c r="A744" s="2"/>
      <c r="B744" s="2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2"/>
      <c r="AA744" s="2"/>
    </row>
    <row r="745">
      <c r="A745" s="2"/>
      <c r="B745" s="2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2"/>
      <c r="AA745" s="2"/>
    </row>
    <row r="746">
      <c r="A746" s="2"/>
      <c r="B746" s="2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2"/>
      <c r="AA746" s="2"/>
    </row>
    <row r="747">
      <c r="A747" s="2"/>
      <c r="B747" s="2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2"/>
      <c r="AA747" s="2"/>
    </row>
    <row r="748">
      <c r="A748" s="2"/>
      <c r="B748" s="2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2"/>
      <c r="AA748" s="2"/>
    </row>
    <row r="749">
      <c r="A749" s="2"/>
      <c r="B749" s="2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2"/>
      <c r="AA749" s="2"/>
    </row>
    <row r="750">
      <c r="A750" s="2"/>
      <c r="B750" s="2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2"/>
      <c r="AA750" s="2"/>
    </row>
    <row r="751">
      <c r="A751" s="2"/>
      <c r="B751" s="2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2"/>
      <c r="AA751" s="2"/>
    </row>
    <row r="752">
      <c r="A752" s="2"/>
      <c r="B752" s="2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2"/>
      <c r="AA752" s="2"/>
    </row>
    <row r="753">
      <c r="A753" s="2"/>
      <c r="B753" s="2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2"/>
      <c r="AA753" s="2"/>
    </row>
    <row r="754">
      <c r="A754" s="2"/>
      <c r="B754" s="2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2"/>
      <c r="AA754" s="2"/>
    </row>
    <row r="755">
      <c r="A755" s="2"/>
      <c r="B755" s="2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2"/>
      <c r="AA755" s="2"/>
    </row>
    <row r="756">
      <c r="A756" s="2"/>
      <c r="B756" s="2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2"/>
      <c r="AA756" s="2"/>
    </row>
    <row r="757">
      <c r="A757" s="2"/>
      <c r="B757" s="2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2"/>
      <c r="AA757" s="2"/>
    </row>
    <row r="758">
      <c r="A758" s="2"/>
      <c r="B758" s="2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2"/>
      <c r="AA758" s="2"/>
    </row>
    <row r="759">
      <c r="A759" s="2"/>
      <c r="B759" s="2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2"/>
      <c r="AA759" s="2"/>
    </row>
    <row r="760">
      <c r="A760" s="2"/>
      <c r="B760" s="2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2"/>
      <c r="AA760" s="2"/>
    </row>
    <row r="761">
      <c r="A761" s="2"/>
      <c r="B761" s="2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2"/>
      <c r="AA761" s="2"/>
    </row>
    <row r="762">
      <c r="A762" s="2"/>
      <c r="B762" s="2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2"/>
      <c r="AA762" s="2"/>
    </row>
    <row r="763">
      <c r="A763" s="2"/>
      <c r="B763" s="2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2"/>
      <c r="AA763" s="2"/>
    </row>
    <row r="764">
      <c r="A764" s="2"/>
      <c r="B764" s="2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2"/>
      <c r="AA764" s="2"/>
    </row>
    <row r="765">
      <c r="A765" s="2"/>
      <c r="B765" s="2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2"/>
      <c r="AA765" s="2"/>
    </row>
    <row r="766">
      <c r="A766" s="2"/>
      <c r="B766" s="2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2"/>
      <c r="AA766" s="2"/>
    </row>
    <row r="767">
      <c r="A767" s="2"/>
      <c r="B767" s="2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2"/>
      <c r="AA767" s="2"/>
    </row>
    <row r="768">
      <c r="A768" s="2"/>
      <c r="B768" s="2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2"/>
      <c r="AA768" s="2"/>
    </row>
    <row r="769">
      <c r="A769" s="2"/>
      <c r="B769" s="2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2"/>
      <c r="AA769" s="2"/>
    </row>
    <row r="770">
      <c r="A770" s="2"/>
      <c r="B770" s="2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2"/>
      <c r="AA770" s="2"/>
    </row>
    <row r="771">
      <c r="A771" s="2"/>
      <c r="B771" s="2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2"/>
      <c r="AA771" s="2"/>
    </row>
    <row r="772">
      <c r="A772" s="2"/>
      <c r="B772" s="2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2"/>
      <c r="AA772" s="2"/>
    </row>
    <row r="773">
      <c r="A773" s="2"/>
      <c r="B773" s="2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2"/>
      <c r="AA773" s="2"/>
    </row>
    <row r="774">
      <c r="A774" s="2"/>
      <c r="B774" s="2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2"/>
      <c r="AA774" s="2"/>
    </row>
    <row r="775">
      <c r="A775" s="2"/>
      <c r="B775" s="2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2"/>
      <c r="AA775" s="2"/>
    </row>
    <row r="776">
      <c r="A776" s="2"/>
      <c r="B776" s="2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2"/>
      <c r="AA776" s="2"/>
    </row>
    <row r="777">
      <c r="A777" s="2"/>
      <c r="B777" s="2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2"/>
      <c r="AA777" s="2"/>
    </row>
    <row r="778">
      <c r="A778" s="2"/>
      <c r="B778" s="2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2"/>
      <c r="AA778" s="2"/>
    </row>
    <row r="779">
      <c r="A779" s="2"/>
      <c r="B779" s="2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2"/>
      <c r="AA779" s="2"/>
    </row>
    <row r="780">
      <c r="A780" s="2"/>
      <c r="B780" s="2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2"/>
      <c r="AA780" s="2"/>
    </row>
    <row r="781">
      <c r="A781" s="2"/>
      <c r="B781" s="2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2"/>
      <c r="AA781" s="2"/>
    </row>
    <row r="782">
      <c r="A782" s="2"/>
      <c r="B782" s="2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2"/>
      <c r="AA782" s="2"/>
    </row>
    <row r="783">
      <c r="A783" s="2"/>
      <c r="B783" s="2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2"/>
      <c r="AA783" s="2"/>
    </row>
    <row r="784">
      <c r="A784" s="2"/>
      <c r="B784" s="2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2"/>
      <c r="AA784" s="2"/>
    </row>
    <row r="785">
      <c r="A785" s="2"/>
      <c r="B785" s="2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2"/>
      <c r="AA785" s="2"/>
    </row>
    <row r="786">
      <c r="A786" s="2"/>
      <c r="B786" s="2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2"/>
      <c r="AA786" s="2"/>
    </row>
    <row r="787">
      <c r="A787" s="2"/>
      <c r="B787" s="2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2"/>
      <c r="AA787" s="2"/>
    </row>
    <row r="788">
      <c r="A788" s="2"/>
      <c r="B788" s="2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2"/>
      <c r="AA788" s="2"/>
    </row>
    <row r="789">
      <c r="A789" s="2"/>
      <c r="B789" s="2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2"/>
      <c r="AA789" s="2"/>
    </row>
    <row r="790">
      <c r="A790" s="2"/>
      <c r="B790" s="2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2"/>
      <c r="AA790" s="2"/>
    </row>
    <row r="791">
      <c r="A791" s="2"/>
      <c r="B791" s="2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2"/>
      <c r="AA791" s="2"/>
    </row>
    <row r="792">
      <c r="A792" s="2"/>
      <c r="B792" s="2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2"/>
      <c r="AA792" s="2"/>
    </row>
    <row r="793">
      <c r="A793" s="2"/>
      <c r="B793" s="2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2"/>
      <c r="AA793" s="2"/>
    </row>
    <row r="794">
      <c r="A794" s="2"/>
      <c r="B794" s="2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2"/>
      <c r="AA794" s="2"/>
    </row>
    <row r="795">
      <c r="A795" s="2"/>
      <c r="B795" s="2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2"/>
      <c r="AA795" s="2"/>
    </row>
    <row r="796">
      <c r="A796" s="2"/>
      <c r="B796" s="2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2"/>
      <c r="AA796" s="2"/>
    </row>
    <row r="797">
      <c r="A797" s="2"/>
      <c r="B797" s="2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2"/>
      <c r="AA797" s="2"/>
    </row>
    <row r="798">
      <c r="A798" s="2"/>
      <c r="B798" s="2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2"/>
      <c r="AA798" s="2"/>
    </row>
    <row r="799">
      <c r="A799" s="2"/>
      <c r="B799" s="2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2"/>
      <c r="AA799" s="2"/>
    </row>
    <row r="800">
      <c r="A800" s="2"/>
      <c r="B800" s="2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2"/>
      <c r="AA800" s="2"/>
    </row>
    <row r="801">
      <c r="A801" s="2"/>
      <c r="B801" s="2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2"/>
      <c r="AA801" s="2"/>
    </row>
    <row r="802">
      <c r="A802" s="2"/>
      <c r="B802" s="2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2"/>
      <c r="AA802" s="2"/>
    </row>
    <row r="803">
      <c r="A803" s="2"/>
      <c r="B803" s="2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2"/>
      <c r="AA803" s="2"/>
    </row>
    <row r="804">
      <c r="A804" s="2"/>
      <c r="B804" s="2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2"/>
      <c r="AA804" s="2"/>
    </row>
    <row r="805">
      <c r="A805" s="2"/>
      <c r="B805" s="2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2"/>
      <c r="AA805" s="2"/>
    </row>
    <row r="806">
      <c r="A806" s="2"/>
      <c r="B806" s="2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2"/>
      <c r="AA806" s="2"/>
    </row>
    <row r="807">
      <c r="A807" s="2"/>
      <c r="B807" s="2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2"/>
      <c r="AA807" s="2"/>
    </row>
    <row r="808">
      <c r="A808" s="2"/>
      <c r="B808" s="2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2"/>
      <c r="AA808" s="2"/>
    </row>
    <row r="809">
      <c r="A809" s="2"/>
      <c r="B809" s="2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2"/>
      <c r="AA809" s="2"/>
    </row>
    <row r="810">
      <c r="A810" s="2"/>
      <c r="B810" s="2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2"/>
      <c r="AA810" s="2"/>
    </row>
    <row r="811">
      <c r="A811" s="2"/>
      <c r="B811" s="2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2"/>
      <c r="AA811" s="2"/>
    </row>
    <row r="812">
      <c r="A812" s="2"/>
      <c r="B812" s="2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2"/>
      <c r="AA812" s="2"/>
    </row>
    <row r="813">
      <c r="A813" s="2"/>
      <c r="B813" s="2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2"/>
      <c r="AA813" s="2"/>
    </row>
    <row r="814">
      <c r="A814" s="2"/>
      <c r="B814" s="2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2"/>
      <c r="AA814" s="2"/>
    </row>
    <row r="815">
      <c r="A815" s="2"/>
      <c r="B815" s="2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2"/>
      <c r="AA815" s="2"/>
    </row>
    <row r="816">
      <c r="A816" s="2"/>
      <c r="B816" s="2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2"/>
      <c r="AA816" s="2"/>
    </row>
    <row r="817">
      <c r="A817" s="2"/>
      <c r="B817" s="2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2"/>
      <c r="AA817" s="2"/>
    </row>
    <row r="818">
      <c r="A818" s="2"/>
      <c r="B818" s="2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2"/>
      <c r="AA818" s="2"/>
    </row>
    <row r="819">
      <c r="A819" s="2"/>
      <c r="B819" s="2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2"/>
      <c r="AA819" s="2"/>
    </row>
    <row r="820">
      <c r="A820" s="2"/>
      <c r="B820" s="2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2"/>
      <c r="AA820" s="2"/>
    </row>
    <row r="821">
      <c r="A821" s="2"/>
      <c r="B821" s="2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2"/>
      <c r="AA821" s="2"/>
    </row>
    <row r="822">
      <c r="A822" s="2"/>
      <c r="B822" s="2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2"/>
      <c r="AA822" s="2"/>
    </row>
    <row r="823">
      <c r="A823" s="2"/>
      <c r="B823" s="2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2"/>
      <c r="AA823" s="2"/>
    </row>
    <row r="824">
      <c r="A824" s="2"/>
      <c r="B824" s="2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2"/>
      <c r="AA824" s="2"/>
    </row>
    <row r="825">
      <c r="A825" s="2"/>
      <c r="B825" s="2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2"/>
      <c r="AA825" s="2"/>
    </row>
    <row r="826">
      <c r="A826" s="2"/>
      <c r="B826" s="2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2"/>
      <c r="AA826" s="2"/>
    </row>
    <row r="827">
      <c r="A827" s="2"/>
      <c r="B827" s="2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2"/>
      <c r="AA827" s="2"/>
    </row>
    <row r="828">
      <c r="A828" s="2"/>
      <c r="B828" s="2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2"/>
      <c r="AA828" s="2"/>
    </row>
    <row r="829">
      <c r="A829" s="2"/>
      <c r="B829" s="2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2"/>
      <c r="AA829" s="2"/>
    </row>
    <row r="830">
      <c r="A830" s="2"/>
      <c r="B830" s="2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2"/>
      <c r="AA830" s="2"/>
    </row>
    <row r="831">
      <c r="A831" s="2"/>
      <c r="B831" s="2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2"/>
      <c r="AA831" s="2"/>
    </row>
    <row r="832">
      <c r="A832" s="2"/>
      <c r="B832" s="2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2"/>
      <c r="AA832" s="2"/>
    </row>
    <row r="833">
      <c r="A833" s="2"/>
      <c r="B833" s="2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2"/>
      <c r="AA833" s="2"/>
    </row>
    <row r="834">
      <c r="A834" s="2"/>
      <c r="B834" s="2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2"/>
      <c r="AA834" s="2"/>
    </row>
    <row r="835">
      <c r="A835" s="2"/>
      <c r="B835" s="2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2"/>
      <c r="AA835" s="2"/>
    </row>
    <row r="836">
      <c r="A836" s="2"/>
      <c r="B836" s="2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2"/>
      <c r="AA836" s="2"/>
    </row>
    <row r="837">
      <c r="A837" s="2"/>
      <c r="B837" s="2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2"/>
      <c r="AA837" s="2"/>
    </row>
    <row r="838">
      <c r="A838" s="2"/>
      <c r="B838" s="2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2"/>
      <c r="AA838" s="2"/>
    </row>
    <row r="839">
      <c r="A839" s="2"/>
      <c r="B839" s="2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2"/>
      <c r="AA839" s="2"/>
    </row>
    <row r="840">
      <c r="A840" s="2"/>
      <c r="B840" s="2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2"/>
      <c r="AA840" s="2"/>
    </row>
    <row r="841">
      <c r="A841" s="2"/>
      <c r="B841" s="2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2"/>
      <c r="AA841" s="2"/>
    </row>
    <row r="842">
      <c r="A842" s="2"/>
      <c r="B842" s="2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2"/>
      <c r="AA842" s="2"/>
    </row>
    <row r="843">
      <c r="A843" s="2"/>
      <c r="B843" s="2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2"/>
      <c r="AA843" s="2"/>
    </row>
    <row r="844">
      <c r="A844" s="2"/>
      <c r="B844" s="2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2"/>
      <c r="AA844" s="2"/>
    </row>
    <row r="845">
      <c r="A845" s="2"/>
      <c r="B845" s="2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2"/>
      <c r="AA845" s="2"/>
    </row>
    <row r="846">
      <c r="A846" s="2"/>
      <c r="B846" s="2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2"/>
      <c r="AA846" s="2"/>
    </row>
    <row r="847">
      <c r="A847" s="2"/>
      <c r="B847" s="2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2"/>
      <c r="AA847" s="2"/>
    </row>
    <row r="848">
      <c r="A848" s="2"/>
      <c r="B848" s="2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2"/>
      <c r="AA848" s="2"/>
    </row>
    <row r="849">
      <c r="A849" s="2"/>
      <c r="B849" s="2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2"/>
      <c r="AA849" s="2"/>
    </row>
    <row r="850">
      <c r="A850" s="2"/>
      <c r="B850" s="2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2"/>
      <c r="AA850" s="2"/>
    </row>
    <row r="851">
      <c r="A851" s="2"/>
      <c r="B851" s="2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2"/>
      <c r="AA851" s="2"/>
    </row>
    <row r="852">
      <c r="A852" s="2"/>
      <c r="B852" s="2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2"/>
      <c r="AA852" s="2"/>
    </row>
    <row r="853">
      <c r="A853" s="2"/>
      <c r="B853" s="2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2"/>
      <c r="AA853" s="2"/>
    </row>
    <row r="854">
      <c r="A854" s="2"/>
      <c r="B854" s="2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2"/>
      <c r="AA854" s="2"/>
    </row>
    <row r="855">
      <c r="A855" s="2"/>
      <c r="B855" s="2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2"/>
      <c r="AA855" s="2"/>
    </row>
    <row r="856">
      <c r="A856" s="2"/>
      <c r="B856" s="2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2"/>
      <c r="AA856" s="2"/>
    </row>
    <row r="857">
      <c r="A857" s="2"/>
      <c r="B857" s="2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2"/>
      <c r="AA857" s="2"/>
    </row>
    <row r="858">
      <c r="A858" s="2"/>
      <c r="B858" s="2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2"/>
      <c r="AA858" s="2"/>
    </row>
    <row r="859">
      <c r="A859" s="2"/>
      <c r="B859" s="2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2"/>
      <c r="AA859" s="2"/>
    </row>
    <row r="860">
      <c r="A860" s="2"/>
      <c r="B860" s="2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2"/>
      <c r="AA860" s="2"/>
    </row>
    <row r="861">
      <c r="A861" s="2"/>
      <c r="B861" s="2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2"/>
      <c r="AA861" s="2"/>
    </row>
    <row r="862">
      <c r="A862" s="2"/>
      <c r="B862" s="2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2"/>
      <c r="AA862" s="2"/>
    </row>
    <row r="863">
      <c r="A863" s="2"/>
      <c r="B863" s="2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2"/>
      <c r="AA863" s="2"/>
    </row>
    <row r="864">
      <c r="A864" s="2"/>
      <c r="B864" s="2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2"/>
      <c r="AA864" s="2"/>
    </row>
    <row r="865">
      <c r="A865" s="2"/>
      <c r="B865" s="2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2"/>
      <c r="AA865" s="2"/>
    </row>
    <row r="866">
      <c r="A866" s="2"/>
      <c r="B866" s="2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2"/>
      <c r="AA866" s="2"/>
    </row>
    <row r="867">
      <c r="A867" s="2"/>
      <c r="B867" s="2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2"/>
      <c r="AA867" s="2"/>
    </row>
    <row r="868">
      <c r="A868" s="2"/>
      <c r="B868" s="2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2"/>
      <c r="AA868" s="2"/>
    </row>
    <row r="869">
      <c r="A869" s="2"/>
      <c r="B869" s="2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2"/>
      <c r="AA869" s="2"/>
    </row>
    <row r="870">
      <c r="A870" s="2"/>
      <c r="B870" s="2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2"/>
      <c r="AA870" s="2"/>
    </row>
    <row r="871">
      <c r="A871" s="2"/>
      <c r="B871" s="2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2"/>
      <c r="AA871" s="2"/>
    </row>
    <row r="872">
      <c r="A872" s="2"/>
      <c r="B872" s="2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2"/>
      <c r="AA872" s="2"/>
    </row>
    <row r="873">
      <c r="A873" s="2"/>
      <c r="B873" s="2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2"/>
      <c r="AA873" s="2"/>
    </row>
    <row r="874">
      <c r="A874" s="2"/>
      <c r="B874" s="2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2"/>
      <c r="AA874" s="2"/>
    </row>
    <row r="875">
      <c r="A875" s="2"/>
      <c r="B875" s="2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2"/>
      <c r="AA875" s="2"/>
    </row>
    <row r="876">
      <c r="A876" s="2"/>
      <c r="B876" s="2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2"/>
      <c r="AA876" s="2"/>
    </row>
    <row r="877">
      <c r="A877" s="2"/>
      <c r="B877" s="2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2"/>
      <c r="AA877" s="2"/>
    </row>
    <row r="878">
      <c r="A878" s="2"/>
      <c r="B878" s="2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2"/>
      <c r="AA878" s="2"/>
    </row>
    <row r="879">
      <c r="A879" s="2"/>
      <c r="B879" s="2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2"/>
      <c r="AA879" s="2"/>
    </row>
    <row r="880">
      <c r="A880" s="2"/>
      <c r="B880" s="2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2"/>
      <c r="AA880" s="2"/>
    </row>
    <row r="881">
      <c r="A881" s="2"/>
      <c r="B881" s="2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2"/>
      <c r="AA881" s="2"/>
    </row>
    <row r="882">
      <c r="A882" s="2"/>
      <c r="B882" s="2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2"/>
      <c r="AA882" s="2"/>
    </row>
    <row r="883">
      <c r="A883" s="2"/>
      <c r="B883" s="2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2"/>
      <c r="AA883" s="2"/>
    </row>
    <row r="884">
      <c r="A884" s="2"/>
      <c r="B884" s="2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2"/>
      <c r="AA884" s="2"/>
    </row>
    <row r="885">
      <c r="A885" s="2"/>
      <c r="B885" s="2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2"/>
      <c r="AA885" s="2"/>
    </row>
    <row r="886">
      <c r="A886" s="2"/>
      <c r="B886" s="2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2"/>
      <c r="AA886" s="2"/>
    </row>
    <row r="887">
      <c r="A887" s="2"/>
      <c r="B887" s="2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2"/>
      <c r="AA887" s="2"/>
    </row>
    <row r="888">
      <c r="A888" s="2"/>
      <c r="B888" s="2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2"/>
      <c r="AA888" s="2"/>
    </row>
    <row r="889">
      <c r="A889" s="2"/>
      <c r="B889" s="2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2"/>
      <c r="AA889" s="2"/>
    </row>
    <row r="890">
      <c r="A890" s="2"/>
      <c r="B890" s="2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2"/>
      <c r="AA890" s="2"/>
    </row>
    <row r="891">
      <c r="A891" s="2"/>
      <c r="B891" s="2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2"/>
      <c r="AA891" s="2"/>
    </row>
    <row r="892">
      <c r="A892" s="2"/>
      <c r="B892" s="2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2"/>
      <c r="AA892" s="2"/>
    </row>
    <row r="893">
      <c r="A893" s="2"/>
      <c r="B893" s="2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2"/>
      <c r="AA893" s="2"/>
    </row>
    <row r="894">
      <c r="A894" s="2"/>
      <c r="B894" s="2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2"/>
      <c r="AA894" s="2"/>
    </row>
    <row r="895">
      <c r="A895" s="2"/>
      <c r="B895" s="2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2"/>
      <c r="AA895" s="2"/>
    </row>
    <row r="896">
      <c r="A896" s="2"/>
      <c r="B896" s="2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2"/>
      <c r="AA896" s="2"/>
    </row>
    <row r="897">
      <c r="A897" s="2"/>
      <c r="B897" s="2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2"/>
      <c r="AA897" s="2"/>
    </row>
    <row r="898">
      <c r="A898" s="2"/>
      <c r="B898" s="2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2"/>
      <c r="AA898" s="2"/>
    </row>
    <row r="899">
      <c r="A899" s="2"/>
      <c r="B899" s="2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2"/>
      <c r="AA899" s="2"/>
    </row>
    <row r="900">
      <c r="A900" s="2"/>
      <c r="B900" s="2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2"/>
      <c r="AA900" s="2"/>
    </row>
    <row r="901">
      <c r="A901" s="2"/>
      <c r="B901" s="2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2"/>
      <c r="AA901" s="2"/>
    </row>
    <row r="902">
      <c r="A902" s="2"/>
      <c r="B902" s="2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2"/>
      <c r="AA902" s="2"/>
    </row>
    <row r="903">
      <c r="A903" s="2"/>
      <c r="B903" s="2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2"/>
      <c r="AA903" s="2"/>
    </row>
    <row r="904">
      <c r="A904" s="2"/>
      <c r="B904" s="2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2"/>
      <c r="AA904" s="2"/>
    </row>
    <row r="905">
      <c r="A905" s="2"/>
      <c r="B905" s="2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2"/>
      <c r="AA905" s="2"/>
    </row>
    <row r="906">
      <c r="A906" s="2"/>
      <c r="B906" s="2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2"/>
      <c r="AA906" s="2"/>
    </row>
    <row r="907">
      <c r="A907" s="2"/>
      <c r="B907" s="2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2"/>
      <c r="AA907" s="2"/>
    </row>
    <row r="908">
      <c r="A908" s="2"/>
      <c r="B908" s="2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2"/>
      <c r="AA908" s="2"/>
    </row>
    <row r="909">
      <c r="A909" s="2"/>
      <c r="B909" s="2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2"/>
      <c r="AA909" s="2"/>
    </row>
    <row r="910">
      <c r="A910" s="2"/>
      <c r="B910" s="2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2"/>
      <c r="AA910" s="2"/>
    </row>
    <row r="911">
      <c r="A911" s="2"/>
      <c r="B911" s="2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2"/>
      <c r="AA911" s="2"/>
    </row>
    <row r="912">
      <c r="A912" s="2"/>
      <c r="B912" s="2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2"/>
      <c r="AA912" s="2"/>
    </row>
    <row r="913">
      <c r="A913" s="2"/>
      <c r="B913" s="2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2"/>
      <c r="AA913" s="2"/>
    </row>
    <row r="914">
      <c r="A914" s="2"/>
      <c r="B914" s="2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2"/>
      <c r="AA914" s="2"/>
    </row>
    <row r="915">
      <c r="A915" s="2"/>
      <c r="B915" s="2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2"/>
      <c r="AA915" s="2"/>
    </row>
    <row r="916">
      <c r="A916" s="2"/>
      <c r="B916" s="2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2"/>
      <c r="AA916" s="2"/>
    </row>
    <row r="917">
      <c r="A917" s="2"/>
      <c r="B917" s="2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2"/>
      <c r="AA917" s="2"/>
    </row>
    <row r="918">
      <c r="A918" s="2"/>
      <c r="B918" s="2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2"/>
      <c r="AA918" s="2"/>
    </row>
    <row r="919">
      <c r="A919" s="2"/>
      <c r="B919" s="2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2"/>
      <c r="AA919" s="2"/>
    </row>
    <row r="920">
      <c r="A920" s="2"/>
      <c r="B920" s="2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2"/>
      <c r="AA920" s="2"/>
    </row>
    <row r="921">
      <c r="A921" s="2"/>
      <c r="B921" s="2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2"/>
      <c r="AA921" s="2"/>
    </row>
    <row r="922">
      <c r="A922" s="2"/>
      <c r="B922" s="2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2"/>
      <c r="AA922" s="2"/>
    </row>
    <row r="923">
      <c r="A923" s="2"/>
      <c r="B923" s="2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2"/>
      <c r="AA923" s="2"/>
    </row>
    <row r="924">
      <c r="A924" s="2"/>
      <c r="B924" s="2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2"/>
      <c r="AA924" s="2"/>
    </row>
    <row r="925">
      <c r="A925" s="2"/>
      <c r="B925" s="2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2"/>
      <c r="AA925" s="2"/>
    </row>
    <row r="926">
      <c r="A926" s="2"/>
      <c r="B926" s="2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2"/>
      <c r="AA926" s="2"/>
    </row>
    <row r="927">
      <c r="A927" s="2"/>
      <c r="B927" s="2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2"/>
      <c r="AA927" s="2"/>
    </row>
    <row r="928">
      <c r="A928" s="2"/>
      <c r="B928" s="2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2"/>
      <c r="AA928" s="2"/>
    </row>
    <row r="929">
      <c r="A929" s="2"/>
      <c r="B929" s="2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2"/>
      <c r="AA929" s="2"/>
    </row>
    <row r="930">
      <c r="A930" s="2"/>
      <c r="B930" s="2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2"/>
      <c r="AA930" s="2"/>
    </row>
    <row r="931">
      <c r="A931" s="2"/>
      <c r="B931" s="2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2"/>
      <c r="AA931" s="2"/>
    </row>
    <row r="932">
      <c r="A932" s="2"/>
      <c r="B932" s="2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2"/>
      <c r="AA932" s="2"/>
    </row>
    <row r="933">
      <c r="A933" s="2"/>
      <c r="B933" s="2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2"/>
      <c r="AA933" s="2"/>
    </row>
    <row r="934">
      <c r="A934" s="2"/>
      <c r="B934" s="2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2"/>
      <c r="AA934" s="2"/>
    </row>
    <row r="935">
      <c r="A935" s="2"/>
      <c r="B935" s="2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2"/>
      <c r="AA935" s="2"/>
    </row>
    <row r="936">
      <c r="A936" s="2"/>
      <c r="B936" s="2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2"/>
      <c r="AA936" s="2"/>
    </row>
    <row r="937">
      <c r="A937" s="2"/>
      <c r="B937" s="2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2"/>
      <c r="AA937" s="2"/>
    </row>
    <row r="938">
      <c r="A938" s="2"/>
      <c r="B938" s="2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2"/>
      <c r="AA938" s="2"/>
    </row>
    <row r="939">
      <c r="A939" s="2"/>
      <c r="B939" s="2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2"/>
      <c r="AA939" s="2"/>
    </row>
    <row r="940">
      <c r="A940" s="2"/>
      <c r="B940" s="2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2"/>
      <c r="AA940" s="2"/>
    </row>
    <row r="941">
      <c r="A941" s="2"/>
      <c r="B941" s="2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2"/>
      <c r="AA941" s="2"/>
    </row>
    <row r="942">
      <c r="A942" s="2"/>
      <c r="B942" s="2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2"/>
      <c r="AA942" s="2"/>
    </row>
    <row r="943">
      <c r="A943" s="2"/>
      <c r="B943" s="2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2"/>
      <c r="AA943" s="2"/>
    </row>
    <row r="944">
      <c r="A944" s="2"/>
      <c r="B944" s="2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2"/>
      <c r="AA944" s="2"/>
    </row>
    <row r="945">
      <c r="A945" s="2"/>
      <c r="B945" s="2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2"/>
      <c r="AA945" s="2"/>
    </row>
    <row r="946">
      <c r="A946" s="2"/>
      <c r="B946" s="2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2"/>
      <c r="AA946" s="2"/>
    </row>
    <row r="947">
      <c r="A947" s="2"/>
      <c r="B947" s="2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2"/>
      <c r="AA947" s="2"/>
    </row>
    <row r="948">
      <c r="A948" s="2"/>
      <c r="B948" s="2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2"/>
      <c r="AA948" s="2"/>
    </row>
    <row r="949">
      <c r="A949" s="2"/>
      <c r="B949" s="2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2"/>
      <c r="AA949" s="2"/>
    </row>
    <row r="950">
      <c r="A950" s="2"/>
      <c r="B950" s="2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2"/>
      <c r="AA950" s="2"/>
    </row>
    <row r="951">
      <c r="A951" s="2"/>
      <c r="B951" s="2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2"/>
      <c r="AA951" s="2"/>
    </row>
    <row r="952">
      <c r="A952" s="2"/>
      <c r="B952" s="2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2"/>
      <c r="AA952" s="2"/>
    </row>
    <row r="953">
      <c r="A953" s="2"/>
      <c r="B953" s="2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2"/>
      <c r="AA953" s="2"/>
    </row>
    <row r="954">
      <c r="A954" s="2"/>
      <c r="B954" s="2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2"/>
      <c r="AA954" s="2"/>
    </row>
    <row r="955">
      <c r="A955" s="2"/>
      <c r="B955" s="2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2"/>
      <c r="AA955" s="2"/>
    </row>
    <row r="956">
      <c r="A956" s="2"/>
      <c r="B956" s="2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2"/>
      <c r="AA956" s="2"/>
    </row>
    <row r="957">
      <c r="A957" s="2"/>
      <c r="B957" s="2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2"/>
      <c r="AA957" s="2"/>
    </row>
    <row r="958">
      <c r="A958" s="2"/>
      <c r="B958" s="2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2"/>
      <c r="AA958" s="2"/>
    </row>
    <row r="959">
      <c r="A959" s="2"/>
      <c r="B959" s="2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2"/>
      <c r="AA959" s="2"/>
    </row>
    <row r="960">
      <c r="A960" s="2"/>
      <c r="B960" s="2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2"/>
      <c r="AA960" s="2"/>
    </row>
    <row r="961">
      <c r="A961" s="2"/>
      <c r="B961" s="2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2"/>
      <c r="AA961" s="2"/>
    </row>
    <row r="962">
      <c r="A962" s="2"/>
      <c r="B962" s="2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2"/>
      <c r="AA962" s="2"/>
    </row>
    <row r="963">
      <c r="A963" s="2"/>
      <c r="B963" s="2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2"/>
      <c r="AA963" s="2"/>
    </row>
    <row r="964">
      <c r="A964" s="2"/>
      <c r="B964" s="2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2"/>
      <c r="AA964" s="2"/>
    </row>
    <row r="965">
      <c r="A965" s="2"/>
      <c r="B965" s="2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2"/>
      <c r="AA965" s="2"/>
    </row>
    <row r="966">
      <c r="A966" s="2"/>
      <c r="B966" s="2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2"/>
      <c r="AA966" s="2"/>
    </row>
    <row r="967">
      <c r="A967" s="2"/>
      <c r="B967" s="2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2"/>
      <c r="AA967" s="2"/>
    </row>
    <row r="968">
      <c r="A968" s="2"/>
      <c r="B968" s="2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2"/>
      <c r="AA968" s="2"/>
    </row>
    <row r="969">
      <c r="A969" s="2"/>
      <c r="B969" s="2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2"/>
      <c r="AA969" s="2"/>
    </row>
    <row r="970">
      <c r="A970" s="2"/>
      <c r="B970" s="2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2"/>
      <c r="AA970" s="2"/>
    </row>
    <row r="971">
      <c r="A971" s="2"/>
      <c r="B971" s="2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2"/>
      <c r="AA971" s="2"/>
    </row>
    <row r="972">
      <c r="A972" s="2"/>
      <c r="B972" s="2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2"/>
      <c r="AA972" s="2"/>
    </row>
    <row r="973">
      <c r="A973" s="2"/>
      <c r="B973" s="2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2"/>
      <c r="AA973" s="2"/>
    </row>
    <row r="974">
      <c r="A974" s="2"/>
      <c r="B974" s="2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2"/>
      <c r="AA974" s="2"/>
    </row>
    <row r="975">
      <c r="A975" s="2"/>
      <c r="B975" s="2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2"/>
      <c r="AA975" s="2"/>
    </row>
    <row r="976">
      <c r="A976" s="2"/>
      <c r="B976" s="2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2"/>
      <c r="AA976" s="2"/>
    </row>
    <row r="977">
      <c r="A977" s="2"/>
      <c r="B977" s="2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2"/>
      <c r="AA977" s="2"/>
    </row>
    <row r="978">
      <c r="A978" s="2"/>
      <c r="B978" s="2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2"/>
      <c r="AA978" s="2"/>
    </row>
    <row r="979">
      <c r="A979" s="2"/>
      <c r="B979" s="2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2"/>
      <c r="AA979" s="2"/>
    </row>
    <row r="980">
      <c r="A980" s="2"/>
      <c r="B980" s="2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2"/>
      <c r="AA980" s="2"/>
    </row>
    <row r="981">
      <c r="A981" s="2"/>
      <c r="B981" s="2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2"/>
      <c r="AA981" s="2"/>
    </row>
    <row r="982">
      <c r="A982" s="2"/>
      <c r="B982" s="2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2"/>
      <c r="AA982" s="2"/>
    </row>
    <row r="983">
      <c r="A983" s="2"/>
      <c r="B983" s="2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2"/>
      <c r="AA983" s="2"/>
    </row>
    <row r="984">
      <c r="A984" s="2"/>
      <c r="B984" s="2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2"/>
      <c r="AA984" s="2"/>
    </row>
    <row r="985">
      <c r="A985" s="2"/>
      <c r="B985" s="2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2"/>
      <c r="AA985" s="2"/>
    </row>
    <row r="986">
      <c r="A986" s="2"/>
      <c r="B986" s="2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2"/>
      <c r="AA986" s="2"/>
    </row>
    <row r="987">
      <c r="A987" s="2"/>
      <c r="B987" s="2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2"/>
      <c r="AA987" s="2"/>
    </row>
    <row r="988">
      <c r="A988" s="2"/>
      <c r="B988" s="2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2"/>
      <c r="AA988" s="2"/>
    </row>
    <row r="989">
      <c r="A989" s="2"/>
      <c r="B989" s="2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2"/>
      <c r="AA989" s="2"/>
    </row>
    <row r="990">
      <c r="A990" s="2"/>
      <c r="B990" s="2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2"/>
      <c r="AA990" s="2"/>
    </row>
    <row r="991">
      <c r="A991" s="2"/>
      <c r="B991" s="2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2"/>
      <c r="AA991" s="2"/>
    </row>
    <row r="992">
      <c r="A992" s="2"/>
      <c r="B992" s="2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2"/>
      <c r="AA992" s="2"/>
    </row>
    <row r="993">
      <c r="A993" s="2"/>
      <c r="B993" s="2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2"/>
      <c r="AA993" s="2"/>
    </row>
    <row r="994">
      <c r="A994" s="2"/>
      <c r="B994" s="2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2"/>
      <c r="AA994" s="2"/>
    </row>
    <row r="995">
      <c r="A995" s="2"/>
      <c r="B995" s="2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2"/>
      <c r="AA995" s="2"/>
    </row>
    <row r="996">
      <c r="A996" s="2"/>
      <c r="B996" s="2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2"/>
      <c r="AA996" s="2"/>
    </row>
    <row r="997">
      <c r="A997" s="2"/>
      <c r="B997" s="2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2"/>
      <c r="AA997" s="2"/>
    </row>
  </sheetData>
  <drawing r:id="rId1"/>
</worksheet>
</file>