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rmul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P62" i="1"/>
  <c r="P63" i="1"/>
  <c r="O63" i="1"/>
  <c r="O62" i="1"/>
  <c r="O61" i="1"/>
  <c r="P61" i="1" s="1"/>
  <c r="O60" i="1"/>
  <c r="M62" i="1"/>
  <c r="K62" i="1"/>
  <c r="L62" i="1"/>
  <c r="N62" i="1"/>
  <c r="Q62" i="1"/>
  <c r="R62" i="1"/>
  <c r="K63" i="1"/>
  <c r="L63" i="1"/>
  <c r="M63" i="1" s="1"/>
  <c r="N63" i="1"/>
  <c r="Q63" i="1"/>
  <c r="S61" i="1"/>
  <c r="M61" i="1"/>
  <c r="C63" i="1"/>
  <c r="R63" i="1" s="1"/>
  <c r="S63" i="1" s="1"/>
  <c r="C62" i="1" l="1"/>
  <c r="K61" i="1" l="1"/>
  <c r="L61" i="1"/>
  <c r="N61" i="1"/>
  <c r="Q61" i="1"/>
  <c r="R61" i="1"/>
  <c r="A63" i="1" l="1"/>
  <c r="A62" i="1"/>
  <c r="A61" i="1"/>
  <c r="C61" i="1" s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O25" i="1" l="1"/>
  <c r="R25" i="1"/>
  <c r="L25" i="1"/>
  <c r="K35" i="1"/>
  <c r="K34" i="1"/>
  <c r="K33" i="1"/>
  <c r="K32" i="1"/>
  <c r="K31" i="1"/>
  <c r="K30" i="1"/>
  <c r="K29" i="1"/>
  <c r="K28" i="1"/>
  <c r="K27" i="1"/>
  <c r="K26" i="1"/>
  <c r="K25" i="1"/>
  <c r="Q35" i="1"/>
  <c r="Q34" i="1"/>
  <c r="Q33" i="1"/>
  <c r="Q32" i="1"/>
  <c r="Q31" i="1"/>
  <c r="Q30" i="1"/>
  <c r="Q29" i="1"/>
  <c r="Q28" i="1"/>
  <c r="Q27" i="1"/>
  <c r="Q26" i="1"/>
  <c r="Q25" i="1"/>
  <c r="N35" i="1"/>
  <c r="N34" i="1"/>
  <c r="N33" i="1"/>
  <c r="N32" i="1"/>
  <c r="N31" i="1"/>
  <c r="N30" i="1"/>
  <c r="N29" i="1"/>
  <c r="N28" i="1"/>
  <c r="N27" i="1"/>
  <c r="N26" i="1"/>
  <c r="N25" i="1"/>
  <c r="A26" i="1" l="1"/>
  <c r="A27" i="1"/>
  <c r="A60" i="1" l="1"/>
  <c r="C60" i="1" s="1"/>
  <c r="R60" i="1" l="1"/>
  <c r="L60" i="1"/>
  <c r="A35" i="1"/>
  <c r="C35" i="1" s="1"/>
  <c r="A34" i="1"/>
  <c r="C34" i="1" s="1"/>
  <c r="A33" i="1"/>
  <c r="C33" i="1" s="1"/>
  <c r="A32" i="1"/>
  <c r="C32" i="1" s="1"/>
  <c r="L32" i="1" l="1"/>
  <c r="O32" i="1"/>
  <c r="R32" i="1"/>
  <c r="L34" i="1"/>
  <c r="R34" i="1"/>
  <c r="O34" i="1"/>
  <c r="P35" i="1" s="1"/>
  <c r="O33" i="1"/>
  <c r="R33" i="1"/>
  <c r="L33" i="1"/>
  <c r="L35" i="1"/>
  <c r="O35" i="1"/>
  <c r="R35" i="1"/>
  <c r="C25" i="1"/>
  <c r="A31" i="1"/>
  <c r="C31" i="1" s="1"/>
  <c r="A30" i="1"/>
  <c r="C30" i="1" s="1"/>
  <c r="A29" i="1"/>
  <c r="C29" i="1" s="1"/>
  <c r="A28" i="1"/>
  <c r="C28" i="1" s="1"/>
  <c r="C27" i="1"/>
  <c r="C26" i="1"/>
  <c r="M35" i="1" l="1"/>
  <c r="S35" i="1"/>
  <c r="O31" i="1"/>
  <c r="L31" i="1"/>
  <c r="R31" i="1"/>
  <c r="O30" i="1"/>
  <c r="R30" i="1"/>
  <c r="L30" i="1"/>
  <c r="P26" i="1"/>
  <c r="R26" i="1"/>
  <c r="S26" i="1" s="1"/>
  <c r="L26" i="1"/>
  <c r="M26" i="1" s="1"/>
  <c r="O26" i="1"/>
  <c r="L27" i="1"/>
  <c r="R27" i="1"/>
  <c r="O27" i="1"/>
  <c r="L28" i="1"/>
  <c r="R28" i="1"/>
  <c r="O28" i="1"/>
  <c r="O29" i="1"/>
  <c r="R29" i="1"/>
  <c r="L29" i="1"/>
  <c r="A57" i="1"/>
  <c r="C57" i="1" s="1"/>
  <c r="A59" i="1"/>
  <c r="C59" i="1" s="1"/>
  <c r="A58" i="1"/>
  <c r="C58" i="1" s="1"/>
  <c r="P33" i="1" l="1"/>
  <c r="R57" i="1"/>
  <c r="O57" i="1"/>
  <c r="L57" i="1"/>
  <c r="S33" i="1"/>
  <c r="L59" i="1"/>
  <c r="M59" i="1" s="1"/>
  <c r="R59" i="1"/>
  <c r="S59" i="1" s="1"/>
  <c r="O59" i="1"/>
  <c r="P59" i="1" s="1"/>
  <c r="M33" i="1"/>
  <c r="L58" i="1"/>
  <c r="R58" i="1"/>
  <c r="O58" i="1"/>
  <c r="P58" i="1" s="1"/>
  <c r="A56" i="1"/>
  <c r="C56" i="1" s="1"/>
  <c r="A55" i="1"/>
  <c r="C55" i="1" s="1"/>
  <c r="A54" i="1"/>
  <c r="C54" i="1" s="1"/>
  <c r="A53" i="1"/>
  <c r="C53" i="1" s="1"/>
  <c r="A52" i="1"/>
  <c r="C52" i="1" s="1"/>
  <c r="A51" i="1"/>
  <c r="C51" i="1" s="1"/>
  <c r="A50" i="1"/>
  <c r="C50" i="1" s="1"/>
  <c r="M58" i="1" l="1"/>
  <c r="O54" i="1"/>
  <c r="L54" i="1"/>
  <c r="R54" i="1"/>
  <c r="L56" i="1"/>
  <c r="R56" i="1"/>
  <c r="O56" i="1"/>
  <c r="L51" i="1"/>
  <c r="R51" i="1"/>
  <c r="O51" i="1"/>
  <c r="L52" i="1"/>
  <c r="O52" i="1"/>
  <c r="R52" i="1"/>
  <c r="R55" i="1"/>
  <c r="L55" i="1"/>
  <c r="O55" i="1"/>
  <c r="L50" i="1"/>
  <c r="R50" i="1"/>
  <c r="O50" i="1"/>
  <c r="O53" i="1"/>
  <c r="L53" i="1"/>
  <c r="R53" i="1"/>
  <c r="S58" i="1"/>
  <c r="A42" i="1"/>
  <c r="S56" i="1" l="1"/>
  <c r="P56" i="1"/>
  <c r="P53" i="1"/>
  <c r="P51" i="1"/>
  <c r="M53" i="1"/>
  <c r="S53" i="1"/>
  <c r="S51" i="1"/>
  <c r="M56" i="1"/>
  <c r="M51" i="1"/>
  <c r="A49" i="1"/>
  <c r="C49" i="1" s="1"/>
  <c r="A48" i="1"/>
  <c r="C48" i="1" s="1"/>
  <c r="A47" i="1"/>
  <c r="C47" i="1" s="1"/>
  <c r="A46" i="1"/>
  <c r="C46" i="1" s="1"/>
  <c r="C42" i="1"/>
  <c r="A45" i="1"/>
  <c r="C45" i="1" s="1"/>
  <c r="A44" i="1"/>
  <c r="C44" i="1" s="1"/>
  <c r="A43" i="1"/>
  <c r="C43" i="1" s="1"/>
  <c r="A41" i="1"/>
  <c r="A40" i="1"/>
  <c r="A39" i="1"/>
  <c r="A37" i="1"/>
  <c r="O49" i="1" l="1"/>
  <c r="R49" i="1"/>
  <c r="L49" i="1"/>
  <c r="L43" i="1"/>
  <c r="R43" i="1"/>
  <c r="O43" i="1"/>
  <c r="O47" i="1"/>
  <c r="L47" i="1"/>
  <c r="R47" i="1"/>
  <c r="O46" i="1"/>
  <c r="L46" i="1"/>
  <c r="R46" i="1"/>
  <c r="L48" i="1"/>
  <c r="R48" i="1"/>
  <c r="O48" i="1"/>
  <c r="L44" i="1"/>
  <c r="R44" i="1"/>
  <c r="O44" i="1"/>
  <c r="O45" i="1"/>
  <c r="R45" i="1"/>
  <c r="L45" i="1"/>
  <c r="L42" i="1"/>
  <c r="R42" i="1"/>
  <c r="O42" i="1"/>
  <c r="C41" i="1"/>
  <c r="C40" i="1"/>
  <c r="C39" i="1"/>
  <c r="B37" i="1"/>
  <c r="L39" i="1" l="1"/>
  <c r="O39" i="1"/>
  <c r="R39" i="1"/>
  <c r="R40" i="1"/>
  <c r="L40" i="1"/>
  <c r="O40" i="1"/>
  <c r="O41" i="1"/>
  <c r="L41" i="1"/>
  <c r="R41" i="1"/>
  <c r="C37" i="1"/>
  <c r="A38" i="1"/>
  <c r="C38" i="1" s="1"/>
  <c r="C36" i="1"/>
  <c r="P49" i="1" l="1"/>
  <c r="L36" i="1"/>
  <c r="O36" i="1"/>
  <c r="R36" i="1"/>
  <c r="M49" i="1"/>
  <c r="O38" i="1"/>
  <c r="P39" i="1" s="1"/>
  <c r="R38" i="1"/>
  <c r="S39" i="1" s="1"/>
  <c r="L38" i="1"/>
  <c r="M39" i="1" s="1"/>
  <c r="S49" i="1"/>
  <c r="O37" i="1"/>
  <c r="R37" i="1"/>
  <c r="L37" i="1"/>
  <c r="P37" i="1" l="1"/>
  <c r="S37" i="1"/>
  <c r="M37" i="1"/>
</calcChain>
</file>

<file path=xl/sharedStrings.xml><?xml version="1.0" encoding="utf-8"?>
<sst xmlns="http://schemas.openxmlformats.org/spreadsheetml/2006/main" count="47" uniqueCount="38">
  <si>
    <t>First Day</t>
  </si>
  <si>
    <t>Last Day</t>
  </si>
  <si>
    <t>Storage Allocation</t>
  </si>
  <si>
    <t>Duration</t>
  </si>
  <si>
    <t>Total Allocation</t>
  </si>
  <si>
    <t>In-kind</t>
  </si>
  <si>
    <t>MOU</t>
  </si>
  <si>
    <t>Allocation History</t>
  </si>
  <si>
    <t>Oct 1 Private Storage</t>
  </si>
  <si>
    <t>Allocation per 100,000 MCF in storage</t>
  </si>
  <si>
    <t>MCFD</t>
  </si>
  <si>
    <t>MCF</t>
  </si>
  <si>
    <t>-  -  -  -  -  -  MCFD  -  -  -  -  -  -  -  -</t>
  </si>
  <si>
    <t>Month Total</t>
  </si>
  <si>
    <t>-</t>
  </si>
  <si>
    <t>During limited supply, federal use (MOU and In-kind) is given priority.</t>
  </si>
  <si>
    <t>Roughly 1000 MCF is required to fill an ISO container.</t>
  </si>
  <si>
    <t>Oct 1, 2017:</t>
  </si>
  <si>
    <t>Government: 3,475,395 MCF</t>
  </si>
  <si>
    <t>Private: 3,641,745 MCF</t>
  </si>
  <si>
    <t>Notes:</t>
  </si>
  <si>
    <t>Private storage balance as of Oct 1, 2018 will be used for FY2019 allocation calculations.</t>
  </si>
  <si>
    <t>FY 2018</t>
  </si>
  <si>
    <t>Storage Balances Information:</t>
  </si>
  <si>
    <t>The balance will continue to change from current amounts as the field is produced.</t>
  </si>
  <si>
    <t>The volumes to be offered for sale will be published via the Federal Register Notice.</t>
  </si>
  <si>
    <t>The historical data and example calculation can be used to determine typical daily/monthly allocation based on storage held.</t>
  </si>
  <si>
    <t>Then, remaining helium production is allocated based on company's Oct. 1 storage as a percentage of Oct. 1 total private storage.</t>
  </si>
  <si>
    <t>Example Calculations  -  -  -  -  -  -  -  -  -  -  -  -  -  -  -  -  -  -  -  -  -  -  -  -  -  -  -  -  -  -  -  -  -  -  -  -  -  -  -  -  -  -  -  -  -  -  -  -  -  -</t>
  </si>
  <si>
    <t>Allocation per 1,000,000 MCF in storage</t>
  </si>
  <si>
    <t>Allocation per 10,000 MCF in storage</t>
  </si>
  <si>
    <t>FY 2017</t>
  </si>
  <si>
    <t>Updated 8/21/2018</t>
  </si>
  <si>
    <t>August 1, 2018:</t>
  </si>
  <si>
    <t>Government: 3,351,904 MCF</t>
  </si>
  <si>
    <t>Private: 2,902,981 MCF</t>
  </si>
  <si>
    <t>Volumes sold at August 2018 sale &amp; auction will transfer from Government to Private.</t>
  </si>
  <si>
    <t>Estimated on 8/21/2018, assuming no allocation change for remainder of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</si>
</sst>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2" fillId="0" borderId="0" xfId="0" applyNumberFormat="1" applyFont="1"/>
    <xf numFmtId="0" fontId="4" fillId="0" borderId="0" xfId="0" applyFont="1"/>
    <xf numFmtId="0" fontId="4" fillId="0" borderId="0" xfId="0" quotePrefix="1" applyFont="1" applyAlignment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" fontId="0" fillId="0" borderId="2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" fontId="0" fillId="0" borderId="1" xfId="0" applyNumberFormat="1" applyFill="1" applyBorder="1" applyAlignment="1">
      <alignment horizontal="center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Border="1"/>
    <xf numFmtId="1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workbookViewId="0"/>
  </sheetViews>
  <sheetFormatPr defaultRowHeight="15" x14ac:dyDescent="0.25"/>
  <cols>
    <col min="1" max="1" width="10.7109375" bestFit="1" customWidth="1"/>
    <col min="2" max="2" width="11.140625" customWidth="1"/>
    <col min="3" max="3" width="8.7109375" bestFit="1" customWidth="1"/>
    <col min="4" max="4" width="5.140625" customWidth="1"/>
    <col min="5" max="5" width="10" bestFit="1" customWidth="1"/>
    <col min="6" max="6" width="7.28515625" bestFit="1" customWidth="1"/>
    <col min="7" max="7" width="5.7109375" bestFit="1" customWidth="1"/>
    <col min="8" max="8" width="10" bestFit="1" customWidth="1"/>
    <col min="9" max="9" width="9.140625" style="23" customWidth="1"/>
    <col min="10" max="10" width="12.140625" bestFit="1" customWidth="1"/>
    <col min="11" max="11" width="20.7109375" bestFit="1" customWidth="1"/>
    <col min="12" max="12" width="5" style="7" bestFit="1" customWidth="1"/>
    <col min="13" max="13" width="7" bestFit="1" customWidth="1"/>
    <col min="14" max="14" width="20.7109375" bestFit="1" customWidth="1"/>
    <col min="15" max="15" width="5" style="7" bestFit="1" customWidth="1"/>
    <col min="16" max="16" width="7" bestFit="1" customWidth="1"/>
    <col min="17" max="17" width="22.42578125" bestFit="1" customWidth="1"/>
    <col min="18" max="18" width="6" style="7" bestFit="1" customWidth="1"/>
    <col min="19" max="19" width="7" bestFit="1" customWidth="1"/>
  </cols>
  <sheetData>
    <row r="1" spans="1:4" x14ac:dyDescent="0.25">
      <c r="A1" s="11" t="s">
        <v>7</v>
      </c>
    </row>
    <row r="2" spans="1:4" x14ac:dyDescent="0.25">
      <c r="A2" t="s">
        <v>32</v>
      </c>
    </row>
    <row r="4" spans="1:4" x14ac:dyDescent="0.25">
      <c r="A4" t="s">
        <v>15</v>
      </c>
    </row>
    <row r="5" spans="1:4" x14ac:dyDescent="0.25">
      <c r="A5" t="s">
        <v>27</v>
      </c>
    </row>
    <row r="7" spans="1:4" x14ac:dyDescent="0.25">
      <c r="A7" t="s">
        <v>23</v>
      </c>
    </row>
    <row r="8" spans="1:4" x14ac:dyDescent="0.25">
      <c r="B8" t="s">
        <v>17</v>
      </c>
      <c r="D8" t="s">
        <v>18</v>
      </c>
    </row>
    <row r="9" spans="1:4" x14ac:dyDescent="0.25">
      <c r="D9" t="s">
        <v>19</v>
      </c>
    </row>
    <row r="11" spans="1:4" x14ac:dyDescent="0.25">
      <c r="B11" t="s">
        <v>33</v>
      </c>
      <c r="D11" t="s">
        <v>34</v>
      </c>
    </row>
    <row r="12" spans="1:4" x14ac:dyDescent="0.25">
      <c r="D12" t="s">
        <v>35</v>
      </c>
    </row>
    <row r="14" spans="1:4" x14ac:dyDescent="0.25">
      <c r="B14" t="s">
        <v>20</v>
      </c>
      <c r="D14" t="s">
        <v>21</v>
      </c>
    </row>
    <row r="15" spans="1:4" x14ac:dyDescent="0.25">
      <c r="D15" t="s">
        <v>24</v>
      </c>
    </row>
    <row r="16" spans="1:4" x14ac:dyDescent="0.25">
      <c r="D16" t="s">
        <v>36</v>
      </c>
    </row>
    <row r="17" spans="1:19" x14ac:dyDescent="0.25">
      <c r="D17" t="s">
        <v>25</v>
      </c>
    </row>
    <row r="19" spans="1:19" x14ac:dyDescent="0.25">
      <c r="A19" t="s">
        <v>26</v>
      </c>
    </row>
    <row r="20" spans="1:19" x14ac:dyDescent="0.25">
      <c r="A20" t="s">
        <v>16</v>
      </c>
    </row>
    <row r="22" spans="1:19" x14ac:dyDescent="0.25">
      <c r="K22" s="12" t="s">
        <v>28</v>
      </c>
      <c r="L22" s="12"/>
      <c r="M22" s="12"/>
      <c r="O22" s="12"/>
      <c r="P22" s="12"/>
      <c r="Q22" s="12"/>
      <c r="R22" s="12"/>
      <c r="S22" s="12"/>
    </row>
    <row r="23" spans="1:19" x14ac:dyDescent="0.25">
      <c r="E23" s="27" t="s">
        <v>12</v>
      </c>
      <c r="F23" s="27"/>
      <c r="G23" s="27"/>
      <c r="H23" s="27"/>
      <c r="J23" s="3" t="s">
        <v>11</v>
      </c>
      <c r="K23" s="13" t="s">
        <v>10</v>
      </c>
      <c r="L23" s="14"/>
      <c r="M23" s="19" t="s">
        <v>11</v>
      </c>
      <c r="N23" s="13" t="s">
        <v>10</v>
      </c>
      <c r="O23" s="14"/>
      <c r="P23" s="19" t="s">
        <v>11</v>
      </c>
      <c r="Q23" s="3" t="s">
        <v>10</v>
      </c>
      <c r="R23" s="8"/>
      <c r="S23" s="19" t="s">
        <v>11</v>
      </c>
    </row>
    <row r="24" spans="1:19" s="4" customFormat="1" ht="30" x14ac:dyDescent="0.25">
      <c r="A24" s="5" t="s">
        <v>0</v>
      </c>
      <c r="B24" s="5" t="s">
        <v>1</v>
      </c>
      <c r="C24" s="5" t="s">
        <v>3</v>
      </c>
      <c r="D24" s="5"/>
      <c r="E24" s="5" t="s">
        <v>4</v>
      </c>
      <c r="F24" s="5" t="s">
        <v>5</v>
      </c>
      <c r="G24" s="5" t="s">
        <v>6</v>
      </c>
      <c r="H24" s="5" t="s">
        <v>2</v>
      </c>
      <c r="I24" s="24"/>
      <c r="J24" s="5" t="s">
        <v>8</v>
      </c>
      <c r="K24" s="15" t="s">
        <v>30</v>
      </c>
      <c r="L24" s="16"/>
      <c r="M24" s="20" t="s">
        <v>13</v>
      </c>
      <c r="N24" s="15" t="s">
        <v>9</v>
      </c>
      <c r="O24" s="16"/>
      <c r="P24" s="20" t="s">
        <v>13</v>
      </c>
      <c r="Q24" s="5" t="s">
        <v>29</v>
      </c>
      <c r="R24" s="9"/>
      <c r="S24" s="20" t="s">
        <v>13</v>
      </c>
    </row>
    <row r="25" spans="1:19" x14ac:dyDescent="0.25">
      <c r="A25" s="1">
        <v>42896</v>
      </c>
      <c r="B25" s="1">
        <v>42916</v>
      </c>
      <c r="C25">
        <f t="shared" ref="C25:C63" si="0">B25-A25+1</f>
        <v>21</v>
      </c>
      <c r="D25" s="2"/>
      <c r="E25">
        <v>3075</v>
      </c>
      <c r="F25">
        <v>304</v>
      </c>
      <c r="G25">
        <v>210</v>
      </c>
      <c r="H25">
        <v>2561</v>
      </c>
      <c r="I25" s="23" t="s">
        <v>31</v>
      </c>
      <c r="J25" s="26">
        <v>2745597</v>
      </c>
      <c r="K25" s="17">
        <f t="shared" ref="K25:K35" si="1">10000/$J$25*$H25</f>
        <v>9.32766170708957</v>
      </c>
      <c r="L25" s="18">
        <f t="shared" ref="L25:L63" si="2">K25*$C25</f>
        <v>195.88089584888098</v>
      </c>
      <c r="M25" s="19" t="s">
        <v>14</v>
      </c>
      <c r="N25" s="17">
        <f t="shared" ref="N25:N35" si="3">100000/$J$25*$H25</f>
        <v>93.276617070895696</v>
      </c>
      <c r="O25" s="18">
        <f>N25*$C25</f>
        <v>1958.8089584888096</v>
      </c>
      <c r="P25" s="19" t="s">
        <v>14</v>
      </c>
      <c r="Q25" s="6">
        <f t="shared" ref="Q25:Q35" si="4">1000000/$J$25*$H25</f>
        <v>932.76617070895691</v>
      </c>
      <c r="R25" s="18">
        <f>Q25*$C25</f>
        <v>19588.089584888094</v>
      </c>
      <c r="S25" s="19" t="s">
        <v>14</v>
      </c>
    </row>
    <row r="26" spans="1:19" x14ac:dyDescent="0.25">
      <c r="A26" s="1">
        <f t="shared" ref="A26:A35" si="5">B25+1</f>
        <v>42917</v>
      </c>
      <c r="B26" s="1">
        <v>42947</v>
      </c>
      <c r="C26">
        <f t="shared" si="0"/>
        <v>31</v>
      </c>
      <c r="D26" s="2"/>
      <c r="E26">
        <v>2890</v>
      </c>
      <c r="F26">
        <v>304</v>
      </c>
      <c r="G26">
        <v>203</v>
      </c>
      <c r="H26">
        <v>2383</v>
      </c>
      <c r="I26" s="25"/>
      <c r="J26" s="3"/>
      <c r="K26" s="17">
        <f t="shared" si="1"/>
        <v>8.6793509753980658</v>
      </c>
      <c r="L26" s="18">
        <f t="shared" si="2"/>
        <v>269.05988023734005</v>
      </c>
      <c r="M26" s="22">
        <f>SUM(L26)</f>
        <v>269.05988023734005</v>
      </c>
      <c r="N26" s="17">
        <f t="shared" si="3"/>
        <v>86.793509753980643</v>
      </c>
      <c r="O26" s="18">
        <f>N26*$C26</f>
        <v>2690.5988023733998</v>
      </c>
      <c r="P26" s="22">
        <f>SUM(O26)</f>
        <v>2690.5988023733998</v>
      </c>
      <c r="Q26" s="6">
        <f t="shared" si="4"/>
        <v>867.93509753980641</v>
      </c>
      <c r="R26" s="10">
        <f t="shared" ref="R26:R59" si="6">Q26*$C26</f>
        <v>26905.988023734</v>
      </c>
      <c r="S26" s="22">
        <f>SUM(R26)</f>
        <v>26905.988023734</v>
      </c>
    </row>
    <row r="27" spans="1:19" x14ac:dyDescent="0.25">
      <c r="A27" s="1">
        <f t="shared" si="5"/>
        <v>42948</v>
      </c>
      <c r="B27" s="1">
        <v>42957</v>
      </c>
      <c r="C27">
        <f t="shared" si="0"/>
        <v>10</v>
      </c>
      <c r="D27" s="2"/>
      <c r="E27">
        <v>2940</v>
      </c>
      <c r="F27">
        <v>273</v>
      </c>
      <c r="G27">
        <v>203</v>
      </c>
      <c r="H27">
        <v>2464</v>
      </c>
      <c r="I27" s="25"/>
      <c r="J27" s="3"/>
      <c r="K27" s="17">
        <f t="shared" si="1"/>
        <v>8.974368780268918</v>
      </c>
      <c r="L27" s="18">
        <f t="shared" si="2"/>
        <v>89.74368780268918</v>
      </c>
      <c r="M27" s="21"/>
      <c r="N27" s="17">
        <f t="shared" si="3"/>
        <v>89.74368780268918</v>
      </c>
      <c r="O27" s="18">
        <f t="shared" ref="O27:O63" si="7">N27*$C27</f>
        <v>897.4368780268918</v>
      </c>
      <c r="P27" s="21"/>
      <c r="Q27" s="6">
        <f t="shared" si="4"/>
        <v>897.4368780268918</v>
      </c>
      <c r="R27" s="10">
        <f t="shared" si="6"/>
        <v>8974.3687802689183</v>
      </c>
      <c r="S27" s="21"/>
    </row>
    <row r="28" spans="1:19" x14ac:dyDescent="0.25">
      <c r="A28" s="1">
        <f t="shared" si="5"/>
        <v>42958</v>
      </c>
      <c r="B28" s="1">
        <v>42960</v>
      </c>
      <c r="C28">
        <f t="shared" si="0"/>
        <v>3</v>
      </c>
      <c r="D28" s="2"/>
      <c r="E28">
        <v>1200</v>
      </c>
      <c r="F28">
        <v>273</v>
      </c>
      <c r="G28">
        <v>203</v>
      </c>
      <c r="H28">
        <v>724</v>
      </c>
      <c r="I28" s="25"/>
      <c r="J28" s="3"/>
      <c r="K28" s="17">
        <f t="shared" si="1"/>
        <v>2.6369492682283671</v>
      </c>
      <c r="L28" s="18">
        <f t="shared" si="2"/>
        <v>7.9108478046851012</v>
      </c>
      <c r="M28" s="21"/>
      <c r="N28" s="17">
        <f t="shared" si="3"/>
        <v>26.369492682283671</v>
      </c>
      <c r="O28" s="18">
        <f t="shared" si="7"/>
        <v>79.108478046851019</v>
      </c>
      <c r="P28" s="21"/>
      <c r="Q28" s="6">
        <f t="shared" si="4"/>
        <v>263.69492682283669</v>
      </c>
      <c r="R28" s="10">
        <f t="shared" si="6"/>
        <v>791.08478046851008</v>
      </c>
      <c r="S28" s="21"/>
    </row>
    <row r="29" spans="1:19" x14ac:dyDescent="0.25">
      <c r="A29" s="1">
        <f t="shared" si="5"/>
        <v>42961</v>
      </c>
      <c r="B29" s="1">
        <v>42961</v>
      </c>
      <c r="C29">
        <f t="shared" si="0"/>
        <v>1</v>
      </c>
      <c r="D29" s="2"/>
      <c r="E29">
        <v>2000</v>
      </c>
      <c r="F29">
        <v>273</v>
      </c>
      <c r="G29">
        <v>203</v>
      </c>
      <c r="H29">
        <v>1524</v>
      </c>
      <c r="I29" s="25"/>
      <c r="J29" s="3"/>
      <c r="K29" s="17">
        <f t="shared" si="1"/>
        <v>5.5507053657182759</v>
      </c>
      <c r="L29" s="18">
        <f t="shared" si="2"/>
        <v>5.5507053657182759</v>
      </c>
      <c r="M29" s="21"/>
      <c r="N29" s="17">
        <f t="shared" si="3"/>
        <v>55.507053657182759</v>
      </c>
      <c r="O29" s="18">
        <f t="shared" si="7"/>
        <v>55.507053657182759</v>
      </c>
      <c r="P29" s="21"/>
      <c r="Q29" s="6">
        <f t="shared" si="4"/>
        <v>555.07053657182757</v>
      </c>
      <c r="R29" s="10">
        <f t="shared" si="6"/>
        <v>555.07053657182757</v>
      </c>
      <c r="S29" s="21"/>
    </row>
    <row r="30" spans="1:19" x14ac:dyDescent="0.25">
      <c r="A30" s="1">
        <f t="shared" si="5"/>
        <v>42962</v>
      </c>
      <c r="B30" s="1">
        <v>42962</v>
      </c>
      <c r="C30">
        <f t="shared" si="0"/>
        <v>1</v>
      </c>
      <c r="D30" s="2"/>
      <c r="E30">
        <v>2500</v>
      </c>
      <c r="F30">
        <v>273</v>
      </c>
      <c r="G30">
        <v>203</v>
      </c>
      <c r="H30">
        <v>2024</v>
      </c>
      <c r="I30" s="25"/>
      <c r="J30" s="3"/>
      <c r="K30" s="17">
        <f t="shared" si="1"/>
        <v>7.3718029266494689</v>
      </c>
      <c r="L30" s="18">
        <f t="shared" si="2"/>
        <v>7.3718029266494689</v>
      </c>
      <c r="M30" s="21"/>
      <c r="N30" s="17">
        <f t="shared" si="3"/>
        <v>73.718029266494682</v>
      </c>
      <c r="O30" s="18">
        <f t="shared" si="7"/>
        <v>73.718029266494682</v>
      </c>
      <c r="P30" s="21"/>
      <c r="Q30" s="6">
        <f t="shared" si="4"/>
        <v>737.18029266494682</v>
      </c>
      <c r="R30" s="10">
        <f t="shared" si="6"/>
        <v>737.18029266494682</v>
      </c>
      <c r="S30" s="21"/>
    </row>
    <row r="31" spans="1:19" x14ac:dyDescent="0.25">
      <c r="A31" s="1">
        <f t="shared" si="5"/>
        <v>42963</v>
      </c>
      <c r="B31" s="1">
        <v>42965</v>
      </c>
      <c r="C31">
        <f t="shared" si="0"/>
        <v>3</v>
      </c>
      <c r="D31" s="2"/>
      <c r="E31">
        <v>2825</v>
      </c>
      <c r="F31">
        <v>273</v>
      </c>
      <c r="G31">
        <v>203</v>
      </c>
      <c r="H31">
        <v>2349</v>
      </c>
      <c r="I31" s="25"/>
      <c r="J31" s="3"/>
      <c r="K31" s="17">
        <f t="shared" si="1"/>
        <v>8.5555163412547444</v>
      </c>
      <c r="L31" s="18">
        <f t="shared" si="2"/>
        <v>25.666549023764233</v>
      </c>
      <c r="M31" s="21"/>
      <c r="N31" s="17">
        <f t="shared" si="3"/>
        <v>85.555163412547444</v>
      </c>
      <c r="O31" s="18">
        <f t="shared" si="7"/>
        <v>256.6654902376423</v>
      </c>
      <c r="P31" s="21"/>
      <c r="Q31" s="6">
        <f t="shared" si="4"/>
        <v>855.55163412547438</v>
      </c>
      <c r="R31" s="10">
        <f t="shared" si="6"/>
        <v>2566.6549023764233</v>
      </c>
      <c r="S31" s="21"/>
    </row>
    <row r="32" spans="1:19" x14ac:dyDescent="0.25">
      <c r="A32" s="1">
        <f t="shared" si="5"/>
        <v>42966</v>
      </c>
      <c r="B32" s="1">
        <v>42968</v>
      </c>
      <c r="C32">
        <f t="shared" si="0"/>
        <v>3</v>
      </c>
      <c r="D32" s="2"/>
      <c r="E32">
        <v>2900</v>
      </c>
      <c r="F32">
        <v>273</v>
      </c>
      <c r="G32">
        <v>203</v>
      </c>
      <c r="H32">
        <v>2424</v>
      </c>
      <c r="I32" s="25"/>
      <c r="J32" s="3"/>
      <c r="K32" s="17">
        <f t="shared" si="1"/>
        <v>8.8286809753944233</v>
      </c>
      <c r="L32" s="18">
        <f t="shared" si="2"/>
        <v>26.48604292618327</v>
      </c>
      <c r="M32" s="21"/>
      <c r="N32" s="17">
        <f t="shared" si="3"/>
        <v>88.286809753944226</v>
      </c>
      <c r="O32" s="18">
        <f t="shared" si="7"/>
        <v>264.86042926183268</v>
      </c>
      <c r="P32" s="21"/>
      <c r="Q32" s="6">
        <f t="shared" si="4"/>
        <v>882.86809753944226</v>
      </c>
      <c r="R32" s="10">
        <f t="shared" si="6"/>
        <v>2648.6042926183268</v>
      </c>
      <c r="S32" s="21"/>
    </row>
    <row r="33" spans="1:19" x14ac:dyDescent="0.25">
      <c r="A33" s="1">
        <f t="shared" si="5"/>
        <v>42969</v>
      </c>
      <c r="B33" s="1">
        <v>42978</v>
      </c>
      <c r="C33">
        <f t="shared" si="0"/>
        <v>10</v>
      </c>
      <c r="D33" s="2"/>
      <c r="E33">
        <v>2870</v>
      </c>
      <c r="F33">
        <v>273</v>
      </c>
      <c r="G33">
        <v>203</v>
      </c>
      <c r="H33">
        <v>2394</v>
      </c>
      <c r="I33" s="25"/>
      <c r="J33" s="3"/>
      <c r="K33" s="17">
        <f t="shared" si="1"/>
        <v>8.7194151217385514</v>
      </c>
      <c r="L33" s="18">
        <f t="shared" si="2"/>
        <v>87.19415121738551</v>
      </c>
      <c r="M33" s="22">
        <f>SUM(L27:L33)</f>
        <v>249.92378706707501</v>
      </c>
      <c r="N33" s="17">
        <f t="shared" si="3"/>
        <v>87.19415121738551</v>
      </c>
      <c r="O33" s="18">
        <f t="shared" si="7"/>
        <v>871.94151217385513</v>
      </c>
      <c r="P33" s="22">
        <f>SUM(O27:O33)</f>
        <v>2499.23787067075</v>
      </c>
      <c r="Q33" s="6">
        <f t="shared" si="4"/>
        <v>871.94151217385513</v>
      </c>
      <c r="R33" s="10">
        <f t="shared" si="6"/>
        <v>8719.4151217385515</v>
      </c>
      <c r="S33" s="22">
        <f>SUM(R27:R33)</f>
        <v>24992.378706707506</v>
      </c>
    </row>
    <row r="34" spans="1:19" x14ac:dyDescent="0.25">
      <c r="A34" s="1">
        <f t="shared" si="5"/>
        <v>42979</v>
      </c>
      <c r="B34" s="1">
        <v>42992</v>
      </c>
      <c r="C34">
        <f t="shared" si="0"/>
        <v>14</v>
      </c>
      <c r="D34" s="2"/>
      <c r="E34">
        <v>2870</v>
      </c>
      <c r="F34">
        <v>273</v>
      </c>
      <c r="G34">
        <v>203</v>
      </c>
      <c r="H34">
        <v>2394</v>
      </c>
      <c r="I34" s="25"/>
      <c r="J34" s="3"/>
      <c r="K34" s="17">
        <f t="shared" si="1"/>
        <v>8.7194151217385514</v>
      </c>
      <c r="L34" s="18">
        <f t="shared" si="2"/>
        <v>122.07181170433972</v>
      </c>
      <c r="M34" s="21"/>
      <c r="N34" s="17">
        <f t="shared" si="3"/>
        <v>87.19415121738551</v>
      </c>
      <c r="O34" s="18">
        <f t="shared" si="7"/>
        <v>1220.7181170433971</v>
      </c>
      <c r="P34" s="21"/>
      <c r="Q34" s="6">
        <f t="shared" si="4"/>
        <v>871.94151217385513</v>
      </c>
      <c r="R34" s="10">
        <f t="shared" si="6"/>
        <v>12207.181170433973</v>
      </c>
      <c r="S34" s="21"/>
    </row>
    <row r="35" spans="1:19" x14ac:dyDescent="0.25">
      <c r="A35" s="1">
        <f t="shared" si="5"/>
        <v>42993</v>
      </c>
      <c r="B35" s="1">
        <v>43008</v>
      </c>
      <c r="C35">
        <f t="shared" si="0"/>
        <v>16</v>
      </c>
      <c r="D35" s="2"/>
      <c r="E35">
        <v>2780</v>
      </c>
      <c r="F35">
        <v>273</v>
      </c>
      <c r="G35">
        <v>203</v>
      </c>
      <c r="H35">
        <v>2304</v>
      </c>
      <c r="I35" s="25"/>
      <c r="J35" s="3"/>
      <c r="K35" s="17">
        <f t="shared" si="1"/>
        <v>8.3916175607709356</v>
      </c>
      <c r="L35" s="18">
        <f t="shared" si="2"/>
        <v>134.26588097233497</v>
      </c>
      <c r="M35" s="22">
        <f>SUM(L34:L35)</f>
        <v>256.33769267667469</v>
      </c>
      <c r="N35" s="17">
        <f t="shared" si="3"/>
        <v>83.916175607709363</v>
      </c>
      <c r="O35" s="18">
        <f t="shared" si="7"/>
        <v>1342.6588097233498</v>
      </c>
      <c r="P35" s="22">
        <f>SUM(O34:O35)</f>
        <v>2563.3769267667467</v>
      </c>
      <c r="Q35" s="6">
        <f t="shared" si="4"/>
        <v>839.16175607709363</v>
      </c>
      <c r="R35" s="10">
        <f t="shared" si="6"/>
        <v>13426.588097233498</v>
      </c>
      <c r="S35" s="22">
        <f>SUM(R34:R35)</f>
        <v>25633.769267667471</v>
      </c>
    </row>
    <row r="36" spans="1:19" x14ac:dyDescent="0.25">
      <c r="A36" s="1">
        <v>43009</v>
      </c>
      <c r="B36" s="1">
        <v>43024</v>
      </c>
      <c r="C36">
        <f t="shared" si="0"/>
        <v>16</v>
      </c>
      <c r="E36">
        <v>2900</v>
      </c>
      <c r="F36">
        <v>274</v>
      </c>
      <c r="G36">
        <v>203</v>
      </c>
      <c r="H36">
        <v>2423</v>
      </c>
      <c r="I36" s="23" t="s">
        <v>22</v>
      </c>
      <c r="J36" s="26">
        <v>3641745</v>
      </c>
      <c r="K36" s="17">
        <f>10000/$J$36*$H36</f>
        <v>6.6534037940602646</v>
      </c>
      <c r="L36" s="18">
        <f t="shared" si="2"/>
        <v>106.45446070496423</v>
      </c>
      <c r="M36" s="21"/>
      <c r="N36" s="17">
        <f>100000/$J$36*$H36</f>
        <v>66.534037940602644</v>
      </c>
      <c r="O36" s="18">
        <f t="shared" si="7"/>
        <v>1064.5446070496423</v>
      </c>
      <c r="P36" s="21"/>
      <c r="Q36" s="6">
        <f>1000000/$J$36*$H36</f>
        <v>665.3403794060265</v>
      </c>
      <c r="R36" s="10">
        <f t="shared" si="6"/>
        <v>10645.446070496424</v>
      </c>
      <c r="S36" s="21"/>
    </row>
    <row r="37" spans="1:19" x14ac:dyDescent="0.25">
      <c r="A37" s="1">
        <f>B36+1</f>
        <v>43025</v>
      </c>
      <c r="B37" s="1">
        <f>EOMONTH(A37,0)</f>
        <v>43039</v>
      </c>
      <c r="C37">
        <f t="shared" si="0"/>
        <v>15</v>
      </c>
      <c r="E37">
        <v>2750</v>
      </c>
      <c r="F37">
        <v>274</v>
      </c>
      <c r="G37">
        <v>203</v>
      </c>
      <c r="H37">
        <v>2273</v>
      </c>
      <c r="J37" s="3"/>
      <c r="K37" s="17">
        <f t="shared" ref="K37:K63" si="8">10000/$J$36*$H37</f>
        <v>6.2415133404453087</v>
      </c>
      <c r="L37" s="18">
        <f t="shared" si="2"/>
        <v>93.62270010667963</v>
      </c>
      <c r="M37" s="22">
        <f>SUM(L36:L37)</f>
        <v>200.07716081164386</v>
      </c>
      <c r="N37" s="17">
        <f t="shared" ref="N37:N63" si="9">100000/$J$36*$H37</f>
        <v>62.415133404453087</v>
      </c>
      <c r="O37" s="18">
        <f t="shared" si="7"/>
        <v>936.22700106679633</v>
      </c>
      <c r="P37" s="22">
        <f>SUM(O36:O37)</f>
        <v>2000.7716081164385</v>
      </c>
      <c r="Q37" s="6">
        <f t="shared" ref="Q37:Q63" si="10">1000000/$J$36*$H37</f>
        <v>624.15133404453081</v>
      </c>
      <c r="R37" s="10">
        <f t="shared" si="6"/>
        <v>9362.2700106679622</v>
      </c>
      <c r="S37" s="22">
        <f>SUM(R36:R37)</f>
        <v>20007.716081164384</v>
      </c>
    </row>
    <row r="38" spans="1:19" x14ac:dyDescent="0.25">
      <c r="A38" s="1">
        <f t="shared" ref="A38:A57" si="11">B37+1</f>
        <v>43040</v>
      </c>
      <c r="B38" s="1">
        <v>43066</v>
      </c>
      <c r="C38">
        <f t="shared" si="0"/>
        <v>27</v>
      </c>
      <c r="E38">
        <v>2725</v>
      </c>
      <c r="F38">
        <v>155</v>
      </c>
      <c r="G38">
        <v>210</v>
      </c>
      <c r="H38">
        <v>2361</v>
      </c>
      <c r="J38" s="3"/>
      <c r="K38" s="17">
        <f t="shared" si="8"/>
        <v>6.4831557398994164</v>
      </c>
      <c r="L38" s="18">
        <f t="shared" si="2"/>
        <v>175.04520497728424</v>
      </c>
      <c r="M38" s="21"/>
      <c r="N38" s="17">
        <f t="shared" si="9"/>
        <v>64.831557398994164</v>
      </c>
      <c r="O38" s="18">
        <f t="shared" si="7"/>
        <v>1750.4520497728424</v>
      </c>
      <c r="P38" s="21"/>
      <c r="Q38" s="6">
        <f t="shared" si="10"/>
        <v>648.31557398994164</v>
      </c>
      <c r="R38" s="10">
        <f t="shared" si="6"/>
        <v>17504.520497728423</v>
      </c>
      <c r="S38" s="21"/>
    </row>
    <row r="39" spans="1:19" x14ac:dyDescent="0.25">
      <c r="A39" s="1">
        <f t="shared" si="11"/>
        <v>43067</v>
      </c>
      <c r="B39" s="1">
        <v>43069</v>
      </c>
      <c r="C39">
        <f t="shared" si="0"/>
        <v>3</v>
      </c>
      <c r="E39">
        <v>1908</v>
      </c>
      <c r="F39">
        <v>155</v>
      </c>
      <c r="G39">
        <v>210</v>
      </c>
      <c r="H39">
        <v>1544</v>
      </c>
      <c r="J39" s="3"/>
      <c r="K39" s="17">
        <f t="shared" si="8"/>
        <v>4.2397257358766192</v>
      </c>
      <c r="L39" s="18">
        <f t="shared" si="2"/>
        <v>12.719177207629858</v>
      </c>
      <c r="M39" s="22">
        <f>SUM(L38:L39)</f>
        <v>187.7643821849141</v>
      </c>
      <c r="N39" s="17">
        <f t="shared" si="9"/>
        <v>42.397257358766197</v>
      </c>
      <c r="O39" s="18">
        <f t="shared" si="7"/>
        <v>127.19177207629859</v>
      </c>
      <c r="P39" s="22">
        <f>SUM(O38:O39)</f>
        <v>1877.643821849141</v>
      </c>
      <c r="Q39" s="6">
        <f t="shared" si="10"/>
        <v>423.97257358766194</v>
      </c>
      <c r="R39" s="10">
        <f t="shared" si="6"/>
        <v>1271.9177207629859</v>
      </c>
      <c r="S39" s="22">
        <f>SUM(R38:R39)</f>
        <v>18776.43821849141</v>
      </c>
    </row>
    <row r="40" spans="1:19" x14ac:dyDescent="0.25">
      <c r="A40" s="1">
        <f t="shared" si="11"/>
        <v>43070</v>
      </c>
      <c r="B40" s="1">
        <v>43072</v>
      </c>
      <c r="C40">
        <f t="shared" si="0"/>
        <v>3</v>
      </c>
      <c r="E40">
        <v>2480</v>
      </c>
      <c r="F40">
        <v>155</v>
      </c>
      <c r="G40">
        <v>210</v>
      </c>
      <c r="H40">
        <v>2116</v>
      </c>
      <c r="J40" s="3"/>
      <c r="K40" s="17">
        <f t="shared" si="8"/>
        <v>5.8104013323283201</v>
      </c>
      <c r="L40" s="18">
        <f t="shared" si="2"/>
        <v>17.431203996984962</v>
      </c>
      <c r="M40" s="21"/>
      <c r="N40" s="17">
        <f t="shared" si="9"/>
        <v>58.104013323283205</v>
      </c>
      <c r="O40" s="18">
        <f t="shared" si="7"/>
        <v>174.31203996984962</v>
      </c>
      <c r="P40" s="21"/>
      <c r="Q40" s="6">
        <f t="shared" si="10"/>
        <v>581.04013323283209</v>
      </c>
      <c r="R40" s="10">
        <f t="shared" si="6"/>
        <v>1743.1203996984964</v>
      </c>
      <c r="S40" s="21"/>
    </row>
    <row r="41" spans="1:19" x14ac:dyDescent="0.25">
      <c r="A41" s="1">
        <f t="shared" si="11"/>
        <v>43073</v>
      </c>
      <c r="B41" s="1">
        <v>43076</v>
      </c>
      <c r="C41">
        <f t="shared" si="0"/>
        <v>4</v>
      </c>
      <c r="E41">
        <v>1875</v>
      </c>
      <c r="F41">
        <v>155</v>
      </c>
      <c r="G41">
        <v>210</v>
      </c>
      <c r="H41">
        <v>1511</v>
      </c>
      <c r="J41" s="3"/>
      <c r="K41" s="17">
        <f t="shared" si="8"/>
        <v>4.1491098360813288</v>
      </c>
      <c r="L41" s="18">
        <f t="shared" si="2"/>
        <v>16.596439344325315</v>
      </c>
      <c r="M41" s="21"/>
      <c r="N41" s="17">
        <f t="shared" si="9"/>
        <v>41.49109836081329</v>
      </c>
      <c r="O41" s="18">
        <f t="shared" si="7"/>
        <v>165.96439344325316</v>
      </c>
      <c r="P41" s="21"/>
      <c r="Q41" s="6">
        <f t="shared" si="10"/>
        <v>414.91098360813288</v>
      </c>
      <c r="R41" s="10">
        <f t="shared" si="6"/>
        <v>1659.6439344325315</v>
      </c>
      <c r="S41" s="21"/>
    </row>
    <row r="42" spans="1:19" x14ac:dyDescent="0.25">
      <c r="A42" s="1">
        <f t="shared" si="11"/>
        <v>43077</v>
      </c>
      <c r="B42" s="1">
        <v>43078</v>
      </c>
      <c r="C42">
        <f t="shared" si="0"/>
        <v>2</v>
      </c>
      <c r="E42">
        <v>2500</v>
      </c>
      <c r="F42">
        <v>155</v>
      </c>
      <c r="G42">
        <v>210</v>
      </c>
      <c r="H42">
        <v>2135</v>
      </c>
      <c r="J42" s="3"/>
      <c r="K42" s="17">
        <f t="shared" si="8"/>
        <v>5.8625741231195487</v>
      </c>
      <c r="L42" s="18">
        <f t="shared" si="2"/>
        <v>11.725148246239097</v>
      </c>
      <c r="M42" s="21"/>
      <c r="N42" s="17">
        <f t="shared" si="9"/>
        <v>58.625741231195484</v>
      </c>
      <c r="O42" s="18">
        <f t="shared" si="7"/>
        <v>117.25148246239097</v>
      </c>
      <c r="P42" s="21"/>
      <c r="Q42" s="6">
        <f t="shared" si="10"/>
        <v>586.25741231195479</v>
      </c>
      <c r="R42" s="10">
        <f t="shared" si="6"/>
        <v>1172.5148246239096</v>
      </c>
      <c r="S42" s="21"/>
    </row>
    <row r="43" spans="1:19" x14ac:dyDescent="0.25">
      <c r="A43" s="1">
        <f t="shared" si="11"/>
        <v>43079</v>
      </c>
      <c r="B43" s="1">
        <v>43079</v>
      </c>
      <c r="C43">
        <f t="shared" si="0"/>
        <v>1</v>
      </c>
      <c r="E43">
        <v>2750</v>
      </c>
      <c r="F43">
        <v>155</v>
      </c>
      <c r="G43">
        <v>210</v>
      </c>
      <c r="H43">
        <v>2385</v>
      </c>
      <c r="J43" s="3"/>
      <c r="K43" s="17">
        <f t="shared" si="8"/>
        <v>6.5490582124778092</v>
      </c>
      <c r="L43" s="18">
        <f t="shared" si="2"/>
        <v>6.5490582124778092</v>
      </c>
      <c r="M43" s="21"/>
      <c r="N43" s="17">
        <f t="shared" si="9"/>
        <v>65.490582124778101</v>
      </c>
      <c r="O43" s="18">
        <f t="shared" si="7"/>
        <v>65.490582124778101</v>
      </c>
      <c r="P43" s="21"/>
      <c r="Q43" s="6">
        <f t="shared" si="10"/>
        <v>654.90582124778086</v>
      </c>
      <c r="R43" s="10">
        <f t="shared" si="6"/>
        <v>654.90582124778086</v>
      </c>
      <c r="S43" s="21"/>
    </row>
    <row r="44" spans="1:19" x14ac:dyDescent="0.25">
      <c r="A44" s="1">
        <f t="shared" si="11"/>
        <v>43080</v>
      </c>
      <c r="B44" s="1">
        <v>43080</v>
      </c>
      <c r="C44">
        <f t="shared" si="0"/>
        <v>1</v>
      </c>
      <c r="E44">
        <v>3000</v>
      </c>
      <c r="F44">
        <v>155</v>
      </c>
      <c r="G44">
        <v>210</v>
      </c>
      <c r="H44">
        <v>2635</v>
      </c>
      <c r="J44" s="3"/>
      <c r="K44" s="17">
        <f t="shared" si="8"/>
        <v>7.2355423018360705</v>
      </c>
      <c r="L44" s="18">
        <f t="shared" si="2"/>
        <v>7.2355423018360705</v>
      </c>
      <c r="M44" s="21"/>
      <c r="N44" s="17">
        <f t="shared" si="9"/>
        <v>72.35542301836071</v>
      </c>
      <c r="O44" s="18">
        <f t="shared" si="7"/>
        <v>72.35542301836071</v>
      </c>
      <c r="P44" s="21"/>
      <c r="Q44" s="6">
        <f t="shared" si="10"/>
        <v>723.55423018360705</v>
      </c>
      <c r="R44" s="10">
        <f t="shared" si="6"/>
        <v>723.55423018360705</v>
      </c>
      <c r="S44" s="21"/>
    </row>
    <row r="45" spans="1:19" x14ac:dyDescent="0.25">
      <c r="A45" s="1">
        <f t="shared" si="11"/>
        <v>43081</v>
      </c>
      <c r="B45" s="1">
        <v>43089</v>
      </c>
      <c r="C45">
        <f t="shared" si="0"/>
        <v>9</v>
      </c>
      <c r="E45">
        <v>3150</v>
      </c>
      <c r="F45">
        <v>155</v>
      </c>
      <c r="G45">
        <v>210</v>
      </c>
      <c r="H45">
        <v>2785</v>
      </c>
      <c r="J45" s="3"/>
      <c r="K45" s="17">
        <f t="shared" si="8"/>
        <v>7.6474327554510264</v>
      </c>
      <c r="L45" s="18">
        <f t="shared" si="2"/>
        <v>68.826894799059232</v>
      </c>
      <c r="M45" s="21"/>
      <c r="N45" s="17">
        <f t="shared" si="9"/>
        <v>76.474327554510268</v>
      </c>
      <c r="O45" s="18">
        <f t="shared" si="7"/>
        <v>688.26894799059244</v>
      </c>
      <c r="P45" s="21"/>
      <c r="Q45" s="6">
        <f t="shared" si="10"/>
        <v>764.74327554510262</v>
      </c>
      <c r="R45" s="10">
        <f t="shared" si="6"/>
        <v>6882.6894799059237</v>
      </c>
      <c r="S45" s="21"/>
    </row>
    <row r="46" spans="1:19" x14ac:dyDescent="0.25">
      <c r="A46" s="1">
        <f t="shared" si="11"/>
        <v>43090</v>
      </c>
      <c r="B46" s="1">
        <v>43090</v>
      </c>
      <c r="C46">
        <f t="shared" si="0"/>
        <v>1</v>
      </c>
      <c r="E46">
        <v>1800</v>
      </c>
      <c r="F46">
        <v>155</v>
      </c>
      <c r="G46">
        <v>210</v>
      </c>
      <c r="H46">
        <v>1435</v>
      </c>
      <c r="J46" s="3"/>
      <c r="K46" s="17">
        <f t="shared" si="8"/>
        <v>3.9404186729164179</v>
      </c>
      <c r="L46" s="18">
        <f t="shared" si="2"/>
        <v>3.9404186729164179</v>
      </c>
      <c r="M46" s="21"/>
      <c r="N46" s="17">
        <f t="shared" si="9"/>
        <v>39.404186729164181</v>
      </c>
      <c r="O46" s="18">
        <f t="shared" si="7"/>
        <v>39.404186729164181</v>
      </c>
      <c r="P46" s="21"/>
      <c r="Q46" s="6">
        <f t="shared" si="10"/>
        <v>394.04186729164178</v>
      </c>
      <c r="R46" s="10">
        <f t="shared" si="6"/>
        <v>394.04186729164178</v>
      </c>
      <c r="S46" s="21"/>
    </row>
    <row r="47" spans="1:19" x14ac:dyDescent="0.25">
      <c r="A47" s="1">
        <f t="shared" si="11"/>
        <v>43091</v>
      </c>
      <c r="B47" s="1">
        <v>43091</v>
      </c>
      <c r="C47">
        <f t="shared" si="0"/>
        <v>1</v>
      </c>
      <c r="E47">
        <v>1250</v>
      </c>
      <c r="F47">
        <v>155</v>
      </c>
      <c r="G47">
        <v>210</v>
      </c>
      <c r="H47">
        <v>885</v>
      </c>
      <c r="J47" s="3"/>
      <c r="K47" s="17">
        <f t="shared" si="8"/>
        <v>2.4301536763282439</v>
      </c>
      <c r="L47" s="18">
        <f t="shared" si="2"/>
        <v>2.4301536763282439</v>
      </c>
      <c r="M47" s="21"/>
      <c r="N47" s="17">
        <f t="shared" si="9"/>
        <v>24.301536763282439</v>
      </c>
      <c r="O47" s="18">
        <f t="shared" si="7"/>
        <v>24.301536763282439</v>
      </c>
      <c r="P47" s="21"/>
      <c r="Q47" s="6">
        <f t="shared" si="10"/>
        <v>243.01536763282436</v>
      </c>
      <c r="R47" s="10">
        <f t="shared" si="6"/>
        <v>243.01536763282436</v>
      </c>
      <c r="S47" s="21"/>
    </row>
    <row r="48" spans="1:19" x14ac:dyDescent="0.25">
      <c r="A48" s="1">
        <f t="shared" si="11"/>
        <v>43092</v>
      </c>
      <c r="B48" s="1">
        <v>43092</v>
      </c>
      <c r="C48">
        <f t="shared" si="0"/>
        <v>1</v>
      </c>
      <c r="E48">
        <v>1800</v>
      </c>
      <c r="F48">
        <v>155</v>
      </c>
      <c r="G48">
        <v>210</v>
      </c>
      <c r="H48">
        <v>1435</v>
      </c>
      <c r="J48" s="3"/>
      <c r="K48" s="17">
        <f t="shared" si="8"/>
        <v>3.9404186729164179</v>
      </c>
      <c r="L48" s="18">
        <f t="shared" si="2"/>
        <v>3.9404186729164179</v>
      </c>
      <c r="M48" s="21"/>
      <c r="N48" s="17">
        <f t="shared" si="9"/>
        <v>39.404186729164181</v>
      </c>
      <c r="O48" s="18">
        <f t="shared" si="7"/>
        <v>39.404186729164181</v>
      </c>
      <c r="P48" s="21"/>
      <c r="Q48" s="6">
        <f t="shared" si="10"/>
        <v>394.04186729164178</v>
      </c>
      <c r="R48" s="10">
        <f t="shared" si="6"/>
        <v>394.04186729164178</v>
      </c>
      <c r="S48" s="21"/>
    </row>
    <row r="49" spans="1:20" x14ac:dyDescent="0.25">
      <c r="A49" s="1">
        <f t="shared" si="11"/>
        <v>43093</v>
      </c>
      <c r="B49" s="1">
        <v>43100</v>
      </c>
      <c r="C49">
        <f t="shared" si="0"/>
        <v>8</v>
      </c>
      <c r="E49">
        <v>2750</v>
      </c>
      <c r="F49">
        <v>155</v>
      </c>
      <c r="G49">
        <v>210</v>
      </c>
      <c r="H49">
        <v>2385</v>
      </c>
      <c r="J49" s="3"/>
      <c r="K49" s="17">
        <f t="shared" si="8"/>
        <v>6.5490582124778092</v>
      </c>
      <c r="L49" s="18">
        <f t="shared" si="2"/>
        <v>52.392465699822473</v>
      </c>
      <c r="M49" s="22">
        <f>SUM(L40:L49)</f>
        <v>191.06774362290605</v>
      </c>
      <c r="N49" s="17">
        <f t="shared" si="9"/>
        <v>65.490582124778101</v>
      </c>
      <c r="O49" s="18">
        <f t="shared" si="7"/>
        <v>523.9246569982248</v>
      </c>
      <c r="P49" s="22">
        <f>SUM(O40:O49)</f>
        <v>1910.6774362290607</v>
      </c>
      <c r="Q49" s="6">
        <f t="shared" si="10"/>
        <v>654.90582124778086</v>
      </c>
      <c r="R49" s="10">
        <f t="shared" si="6"/>
        <v>5239.2465699822469</v>
      </c>
      <c r="S49" s="22">
        <f>SUM(R40:R49)</f>
        <v>19106.774362290605</v>
      </c>
    </row>
    <row r="50" spans="1:20" x14ac:dyDescent="0.25">
      <c r="A50" s="1">
        <f t="shared" si="11"/>
        <v>43101</v>
      </c>
      <c r="B50" s="1">
        <v>43105</v>
      </c>
      <c r="C50">
        <f t="shared" si="0"/>
        <v>5</v>
      </c>
      <c r="E50">
        <v>2900</v>
      </c>
      <c r="F50">
        <v>155</v>
      </c>
      <c r="G50">
        <v>210</v>
      </c>
      <c r="H50">
        <v>2535</v>
      </c>
      <c r="J50" s="3"/>
      <c r="K50" s="17">
        <f t="shared" si="8"/>
        <v>6.960948666092766</v>
      </c>
      <c r="L50" s="18">
        <f t="shared" si="2"/>
        <v>34.804743330463829</v>
      </c>
      <c r="M50" s="21"/>
      <c r="N50" s="17">
        <f t="shared" si="9"/>
        <v>69.609486660927658</v>
      </c>
      <c r="O50" s="18">
        <f t="shared" si="7"/>
        <v>348.04743330463828</v>
      </c>
      <c r="P50" s="21"/>
      <c r="Q50" s="6">
        <f t="shared" si="10"/>
        <v>696.09486660927655</v>
      </c>
      <c r="R50" s="10">
        <f t="shared" si="6"/>
        <v>3480.4743330463825</v>
      </c>
      <c r="S50" s="21"/>
    </row>
    <row r="51" spans="1:20" x14ac:dyDescent="0.25">
      <c r="A51" s="1">
        <f t="shared" si="11"/>
        <v>43106</v>
      </c>
      <c r="B51" s="1">
        <v>43131</v>
      </c>
      <c r="C51">
        <f t="shared" si="0"/>
        <v>26</v>
      </c>
      <c r="E51">
        <v>3100</v>
      </c>
      <c r="F51">
        <v>163</v>
      </c>
      <c r="G51">
        <v>210</v>
      </c>
      <c r="H51">
        <v>2727</v>
      </c>
      <c r="J51" s="3"/>
      <c r="K51" s="17">
        <f t="shared" si="8"/>
        <v>7.4881684467199099</v>
      </c>
      <c r="L51" s="18">
        <f t="shared" si="2"/>
        <v>194.69237961471765</v>
      </c>
      <c r="M51" s="22">
        <f>SUM(L50:L51)</f>
        <v>229.49712294518147</v>
      </c>
      <c r="N51" s="17">
        <f t="shared" si="9"/>
        <v>74.881684467199108</v>
      </c>
      <c r="O51" s="18">
        <f t="shared" si="7"/>
        <v>1946.9237961471767</v>
      </c>
      <c r="P51" s="22">
        <f>SUM(O50:O51)</f>
        <v>2294.9712294518149</v>
      </c>
      <c r="Q51" s="6">
        <f t="shared" si="10"/>
        <v>748.81684467199102</v>
      </c>
      <c r="R51" s="10">
        <f t="shared" si="6"/>
        <v>19469.237961471765</v>
      </c>
      <c r="S51" s="22">
        <f>SUM(R50:R51)</f>
        <v>22949.712294518147</v>
      </c>
    </row>
    <row r="52" spans="1:20" x14ac:dyDescent="0.25">
      <c r="A52" s="1">
        <f t="shared" si="11"/>
        <v>43132</v>
      </c>
      <c r="B52" s="1">
        <v>43142</v>
      </c>
      <c r="C52">
        <f t="shared" si="0"/>
        <v>11</v>
      </c>
      <c r="E52">
        <v>2970</v>
      </c>
      <c r="F52">
        <v>160</v>
      </c>
      <c r="G52">
        <v>330</v>
      </c>
      <c r="H52">
        <v>2480</v>
      </c>
      <c r="J52" s="3"/>
      <c r="K52" s="17">
        <f t="shared" si="8"/>
        <v>6.8099221664339487</v>
      </c>
      <c r="L52" s="18">
        <f t="shared" si="2"/>
        <v>74.909143830773431</v>
      </c>
      <c r="M52" s="21"/>
      <c r="N52" s="17">
        <f t="shared" si="9"/>
        <v>68.099221664339481</v>
      </c>
      <c r="O52" s="18">
        <f t="shared" si="7"/>
        <v>749.09143830773428</v>
      </c>
      <c r="P52" s="21"/>
      <c r="Q52" s="6">
        <f t="shared" si="10"/>
        <v>680.99221664339484</v>
      </c>
      <c r="R52" s="10">
        <f t="shared" si="6"/>
        <v>7490.9143830773428</v>
      </c>
      <c r="S52" s="21"/>
    </row>
    <row r="53" spans="1:20" x14ac:dyDescent="0.25">
      <c r="A53" s="1">
        <f t="shared" si="11"/>
        <v>43143</v>
      </c>
      <c r="B53" s="1">
        <v>43159</v>
      </c>
      <c r="C53">
        <f t="shared" si="0"/>
        <v>17</v>
      </c>
      <c r="E53">
        <v>2950</v>
      </c>
      <c r="F53">
        <v>160</v>
      </c>
      <c r="G53">
        <v>909</v>
      </c>
      <c r="H53">
        <v>1881</v>
      </c>
      <c r="J53" s="3"/>
      <c r="K53" s="17">
        <f t="shared" si="8"/>
        <v>5.1651062883315548</v>
      </c>
      <c r="L53" s="18">
        <f t="shared" si="2"/>
        <v>87.806806901636435</v>
      </c>
      <c r="M53" s="22">
        <f>SUM(L52:L53)</f>
        <v>162.71595073240985</v>
      </c>
      <c r="N53" s="17">
        <f t="shared" si="9"/>
        <v>51.651062883315554</v>
      </c>
      <c r="O53" s="18">
        <f t="shared" si="7"/>
        <v>878.06806901636446</v>
      </c>
      <c r="P53" s="22">
        <f>SUM(O52:O53)</f>
        <v>1627.1595073240987</v>
      </c>
      <c r="Q53" s="6">
        <f t="shared" si="10"/>
        <v>516.51062883315547</v>
      </c>
      <c r="R53" s="10">
        <f t="shared" si="6"/>
        <v>8780.6806901636428</v>
      </c>
      <c r="S53" s="22">
        <f>SUM(R52:R53)</f>
        <v>16271.595073240986</v>
      </c>
    </row>
    <row r="54" spans="1:20" x14ac:dyDescent="0.25">
      <c r="A54" s="1">
        <f t="shared" si="11"/>
        <v>43160</v>
      </c>
      <c r="B54" s="1">
        <v>43176</v>
      </c>
      <c r="C54">
        <f t="shared" si="0"/>
        <v>17</v>
      </c>
      <c r="E54">
        <v>2930</v>
      </c>
      <c r="F54">
        <v>160</v>
      </c>
      <c r="G54">
        <v>267</v>
      </c>
      <c r="H54">
        <v>2503</v>
      </c>
      <c r="J54" s="3"/>
      <c r="K54" s="17">
        <f t="shared" si="8"/>
        <v>6.8730787026549081</v>
      </c>
      <c r="L54" s="18">
        <f t="shared" si="2"/>
        <v>116.84233794513344</v>
      </c>
      <c r="M54" s="21"/>
      <c r="N54" s="17">
        <f t="shared" si="9"/>
        <v>68.730787026549081</v>
      </c>
      <c r="O54" s="18">
        <f t="shared" si="7"/>
        <v>1168.4233794513343</v>
      </c>
      <c r="P54" s="21"/>
      <c r="Q54" s="6">
        <f t="shared" si="10"/>
        <v>687.30787026549081</v>
      </c>
      <c r="R54" s="10">
        <f t="shared" si="6"/>
        <v>11684.233794513344</v>
      </c>
      <c r="S54" s="21"/>
    </row>
    <row r="55" spans="1:20" x14ac:dyDescent="0.25">
      <c r="A55" s="1">
        <f t="shared" si="11"/>
        <v>43177</v>
      </c>
      <c r="B55" s="1">
        <v>43185</v>
      </c>
      <c r="C55">
        <f t="shared" si="0"/>
        <v>9</v>
      </c>
      <c r="E55">
        <v>1750</v>
      </c>
      <c r="F55">
        <v>160</v>
      </c>
      <c r="G55">
        <v>267</v>
      </c>
      <c r="H55">
        <v>1323</v>
      </c>
      <c r="J55" s="3"/>
      <c r="K55" s="17">
        <f t="shared" si="8"/>
        <v>3.632873800883917</v>
      </c>
      <c r="L55" s="18">
        <f t="shared" si="2"/>
        <v>32.695864207955253</v>
      </c>
      <c r="M55" s="21"/>
      <c r="N55" s="17">
        <f t="shared" si="9"/>
        <v>36.328738008839167</v>
      </c>
      <c r="O55" s="18">
        <f t="shared" si="7"/>
        <v>326.95864207955253</v>
      </c>
      <c r="P55" s="21"/>
      <c r="Q55" s="6">
        <f t="shared" si="10"/>
        <v>363.28738008839167</v>
      </c>
      <c r="R55" s="10">
        <f t="shared" si="6"/>
        <v>3269.5864207955251</v>
      </c>
      <c r="S55" s="21"/>
    </row>
    <row r="56" spans="1:20" x14ac:dyDescent="0.25">
      <c r="A56" s="1">
        <f t="shared" si="11"/>
        <v>43186</v>
      </c>
      <c r="B56" s="1">
        <v>43190</v>
      </c>
      <c r="C56">
        <f t="shared" si="0"/>
        <v>5</v>
      </c>
      <c r="E56">
        <v>2800</v>
      </c>
      <c r="F56">
        <v>160</v>
      </c>
      <c r="G56">
        <v>267</v>
      </c>
      <c r="H56">
        <v>2373</v>
      </c>
      <c r="J56" s="3"/>
      <c r="K56" s="17">
        <f t="shared" si="8"/>
        <v>6.5161069761886123</v>
      </c>
      <c r="L56" s="18">
        <f t="shared" si="2"/>
        <v>32.580534880943063</v>
      </c>
      <c r="M56" s="22">
        <f>SUM(L54:L56)</f>
        <v>182.11873703403177</v>
      </c>
      <c r="N56" s="17">
        <f t="shared" si="9"/>
        <v>65.161069761886125</v>
      </c>
      <c r="O56" s="18">
        <f t="shared" si="7"/>
        <v>325.8053488094306</v>
      </c>
      <c r="P56" s="22">
        <f>SUM(O54:O56)</f>
        <v>1821.1873703403176</v>
      </c>
      <c r="Q56" s="6">
        <f t="shared" si="10"/>
        <v>651.61069761886131</v>
      </c>
      <c r="R56" s="10">
        <f t="shared" si="6"/>
        <v>3258.0534880943064</v>
      </c>
      <c r="S56" s="22">
        <f>SUM(R54:R56)</f>
        <v>18211.873703403176</v>
      </c>
    </row>
    <row r="57" spans="1:20" x14ac:dyDescent="0.25">
      <c r="A57" s="1">
        <f t="shared" si="11"/>
        <v>43191</v>
      </c>
      <c r="B57" s="1">
        <v>43209</v>
      </c>
      <c r="C57">
        <f t="shared" si="0"/>
        <v>19</v>
      </c>
      <c r="E57">
        <v>2950</v>
      </c>
      <c r="F57">
        <v>160</v>
      </c>
      <c r="G57">
        <v>623</v>
      </c>
      <c r="H57">
        <v>2167</v>
      </c>
      <c r="J57" s="3"/>
      <c r="K57" s="17">
        <f t="shared" si="8"/>
        <v>5.9504440865574058</v>
      </c>
      <c r="L57" s="18">
        <f t="shared" si="2"/>
        <v>113.05843764459071</v>
      </c>
      <c r="M57" s="21"/>
      <c r="N57" s="17">
        <f t="shared" si="9"/>
        <v>59.504440865574061</v>
      </c>
      <c r="O57" s="18">
        <f t="shared" si="7"/>
        <v>1130.5843764459071</v>
      </c>
      <c r="P57" s="21"/>
      <c r="Q57" s="6">
        <f t="shared" si="10"/>
        <v>595.04440865574054</v>
      </c>
      <c r="R57" s="10">
        <f t="shared" si="6"/>
        <v>11305.84376445907</v>
      </c>
      <c r="S57" s="21"/>
    </row>
    <row r="58" spans="1:20" x14ac:dyDescent="0.25">
      <c r="A58" s="1">
        <f t="shared" ref="A58:A63" si="12">B57+1</f>
        <v>43210</v>
      </c>
      <c r="B58" s="1">
        <v>43220</v>
      </c>
      <c r="C58">
        <f t="shared" si="0"/>
        <v>11</v>
      </c>
      <c r="E58">
        <v>2930</v>
      </c>
      <c r="F58">
        <v>160</v>
      </c>
      <c r="G58">
        <v>5</v>
      </c>
      <c r="H58">
        <v>2765</v>
      </c>
      <c r="J58" s="3"/>
      <c r="K58" s="17">
        <f t="shared" si="8"/>
        <v>7.5925140283023662</v>
      </c>
      <c r="L58" s="18">
        <f t="shared" si="2"/>
        <v>83.517654311326027</v>
      </c>
      <c r="M58" s="22">
        <f>SUM(L57:L58)</f>
        <v>196.57609195591675</v>
      </c>
      <c r="N58" s="17">
        <f t="shared" si="9"/>
        <v>75.925140283023666</v>
      </c>
      <c r="O58" s="18">
        <f t="shared" si="7"/>
        <v>835.17654311326032</v>
      </c>
      <c r="P58" s="22">
        <f>SUM(O57:O58)</f>
        <v>1965.7609195591674</v>
      </c>
      <c r="Q58" s="6">
        <f t="shared" si="10"/>
        <v>759.25140283023654</v>
      </c>
      <c r="R58" s="10">
        <f t="shared" si="6"/>
        <v>8351.7654311326023</v>
      </c>
      <c r="S58" s="22">
        <f>SUM(R57:R58)</f>
        <v>19657.609195591671</v>
      </c>
    </row>
    <row r="59" spans="1:20" x14ac:dyDescent="0.25">
      <c r="A59" s="1">
        <f t="shared" si="12"/>
        <v>43221</v>
      </c>
      <c r="B59" s="1">
        <v>43251</v>
      </c>
      <c r="C59">
        <f t="shared" si="0"/>
        <v>31</v>
      </c>
      <c r="E59">
        <v>2950</v>
      </c>
      <c r="F59">
        <v>222</v>
      </c>
      <c r="G59">
        <v>298</v>
      </c>
      <c r="H59">
        <v>2430</v>
      </c>
      <c r="J59" s="3"/>
      <c r="K59" s="17">
        <f t="shared" si="8"/>
        <v>6.6726253485622964</v>
      </c>
      <c r="L59" s="18">
        <f t="shared" si="2"/>
        <v>206.85138580543119</v>
      </c>
      <c r="M59" s="22">
        <f>SUM(L59)</f>
        <v>206.85138580543119</v>
      </c>
      <c r="N59" s="17">
        <f t="shared" si="9"/>
        <v>66.726253485622962</v>
      </c>
      <c r="O59" s="18">
        <f t="shared" si="7"/>
        <v>2068.5138580543116</v>
      </c>
      <c r="P59" s="22">
        <f t="shared" ref="P59" si="13">SUM(O59)</f>
        <v>2068.5138580543116</v>
      </c>
      <c r="Q59" s="6">
        <f t="shared" si="10"/>
        <v>667.26253485622965</v>
      </c>
      <c r="R59" s="10">
        <f t="shared" si="6"/>
        <v>20685.13858054312</v>
      </c>
      <c r="S59" s="22">
        <f t="shared" ref="S59" si="14">SUM(R59)</f>
        <v>20685.13858054312</v>
      </c>
    </row>
    <row r="60" spans="1:20" x14ac:dyDescent="0.25">
      <c r="A60" s="1">
        <f t="shared" si="12"/>
        <v>43252</v>
      </c>
      <c r="B60" s="1">
        <v>43265</v>
      </c>
      <c r="C60">
        <f t="shared" si="0"/>
        <v>14</v>
      </c>
      <c r="E60">
        <v>2900</v>
      </c>
      <c r="F60">
        <v>222</v>
      </c>
      <c r="G60">
        <v>550</v>
      </c>
      <c r="H60">
        <v>2128</v>
      </c>
      <c r="J60" s="3"/>
      <c r="K60" s="17">
        <f t="shared" si="8"/>
        <v>5.843352568617517</v>
      </c>
      <c r="L60" s="18">
        <f t="shared" si="2"/>
        <v>81.806935960645234</v>
      </c>
      <c r="M60" s="19"/>
      <c r="N60" s="17">
        <f t="shared" si="9"/>
        <v>58.433525686175173</v>
      </c>
      <c r="O60" s="18">
        <f t="shared" si="7"/>
        <v>818.06935960645239</v>
      </c>
      <c r="P60" s="19"/>
      <c r="Q60" s="6">
        <f t="shared" si="10"/>
        <v>584.33525686175165</v>
      </c>
      <c r="R60" s="18">
        <f>Q60*$C60</f>
        <v>8180.6935960645233</v>
      </c>
      <c r="S60" s="19"/>
    </row>
    <row r="61" spans="1:20" x14ac:dyDescent="0.25">
      <c r="A61" s="1">
        <f t="shared" si="12"/>
        <v>43266</v>
      </c>
      <c r="B61" s="1">
        <v>43281</v>
      </c>
      <c r="C61">
        <f t="shared" si="0"/>
        <v>16</v>
      </c>
      <c r="E61">
        <v>2700</v>
      </c>
      <c r="F61">
        <v>222</v>
      </c>
      <c r="G61">
        <v>33</v>
      </c>
      <c r="H61">
        <v>2445</v>
      </c>
      <c r="K61" s="28">
        <f t="shared" si="8"/>
        <v>6.7138143939237915</v>
      </c>
      <c r="L61" s="7">
        <f t="shared" si="2"/>
        <v>107.42103030278066</v>
      </c>
      <c r="M61" s="22">
        <f>SUM(L60:L61)</f>
        <v>189.22796626342591</v>
      </c>
      <c r="N61" s="28">
        <f t="shared" si="9"/>
        <v>67.138143939237921</v>
      </c>
      <c r="O61" s="18">
        <f t="shared" si="7"/>
        <v>1074.2103030278067</v>
      </c>
      <c r="P61" s="22">
        <f>SUM(O60:O61)</f>
        <v>1892.2796626342592</v>
      </c>
      <c r="Q61" s="6">
        <f t="shared" si="10"/>
        <v>671.38143939237921</v>
      </c>
      <c r="R61" s="7">
        <f>Q61*$C61</f>
        <v>10742.103030278067</v>
      </c>
      <c r="S61" s="22">
        <f>SUM(R60:R61)</f>
        <v>18922.796626342591</v>
      </c>
    </row>
    <row r="62" spans="1:20" x14ac:dyDescent="0.25">
      <c r="A62" s="1">
        <f t="shared" si="12"/>
        <v>43282</v>
      </c>
      <c r="B62" s="1">
        <v>43312</v>
      </c>
      <c r="C62">
        <f t="shared" si="0"/>
        <v>31</v>
      </c>
      <c r="E62">
        <v>2775</v>
      </c>
      <c r="F62">
        <v>222</v>
      </c>
      <c r="G62">
        <v>383</v>
      </c>
      <c r="H62">
        <v>2170</v>
      </c>
      <c r="K62" s="28">
        <f t="shared" si="8"/>
        <v>5.958681895629705</v>
      </c>
      <c r="L62" s="7">
        <f t="shared" ref="L62:L63" si="15">K62*$C62</f>
        <v>184.71913876452086</v>
      </c>
      <c r="M62" s="22">
        <f>SUM(L62)</f>
        <v>184.71913876452086</v>
      </c>
      <c r="N62" s="28">
        <f t="shared" si="9"/>
        <v>59.586818956297051</v>
      </c>
      <c r="O62" s="18">
        <f t="shared" si="7"/>
        <v>1847.1913876452086</v>
      </c>
      <c r="P62" s="22">
        <f t="shared" ref="P62" si="16">SUM(O62)</f>
        <v>1847.1913876452086</v>
      </c>
      <c r="Q62" s="6">
        <f t="shared" si="10"/>
        <v>595.86818956297043</v>
      </c>
      <c r="R62" s="7">
        <f t="shared" ref="R62:R63" si="17">Q62*$C62</f>
        <v>18471.913876452083</v>
      </c>
      <c r="S62" s="22">
        <f t="shared" ref="S62" si="18">SUM(R62)</f>
        <v>18471.913876452083</v>
      </c>
    </row>
    <row r="63" spans="1:20" x14ac:dyDescent="0.25">
      <c r="A63" s="29">
        <f t="shared" si="12"/>
        <v>43313</v>
      </c>
      <c r="B63" s="29">
        <v>43343</v>
      </c>
      <c r="C63" s="30">
        <f t="shared" si="0"/>
        <v>31</v>
      </c>
      <c r="D63" s="30"/>
      <c r="E63" s="30">
        <v>2725</v>
      </c>
      <c r="F63" s="30">
        <v>102</v>
      </c>
      <c r="G63" s="30">
        <v>541</v>
      </c>
      <c r="H63" s="30">
        <v>1961</v>
      </c>
      <c r="I63" s="31"/>
      <c r="J63" s="30"/>
      <c r="K63" s="32">
        <f t="shared" si="8"/>
        <v>5.3847811969261983</v>
      </c>
      <c r="L63" s="30">
        <f t="shared" si="15"/>
        <v>166.92821710471213</v>
      </c>
      <c r="M63" s="33">
        <f>SUM(L63)</f>
        <v>166.92821710471213</v>
      </c>
      <c r="N63" s="32">
        <f t="shared" si="9"/>
        <v>53.84781196926199</v>
      </c>
      <c r="O63" s="18">
        <f t="shared" si="7"/>
        <v>1669.2821710471217</v>
      </c>
      <c r="P63" s="33">
        <f>SUM(O63)</f>
        <v>1669.2821710471217</v>
      </c>
      <c r="Q63" s="34">
        <f t="shared" si="10"/>
        <v>538.47811969261988</v>
      </c>
      <c r="R63" s="30">
        <f t="shared" si="17"/>
        <v>16692.821710471217</v>
      </c>
      <c r="S63" s="33">
        <f>SUM(R63)</f>
        <v>16692.821710471217</v>
      </c>
      <c r="T63" s="30" t="s">
        <v>37</v>
      </c>
    </row>
  </sheetData>
  <mergeCells count="1">
    <mergeCell ref="E23:H23"/>
  </mergeCells>
  <pageMargins left="0.7" right="0.7" top="0.75" bottom="0.75" header="0.3" footer="0.3"/>
  <pageSetup paperSiz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2018-08-21T19:21:07Z</dcterms:modified>
</cp:coreProperties>
</file>